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durban-my.sharepoint.com/personal/gran_dichabe_durban_gov_za/Documents/Desktop/Disaster Contracts Panel/Contracts/BSC/"/>
    </mc:Choice>
  </mc:AlternateContent>
  <xr:revisionPtr revIDLastSave="0" documentId="8_{EE2524EC-0DDF-4916-932B-B5A8F287B514}" xr6:coauthVersionLast="47" xr6:coauthVersionMax="47" xr10:uidLastSave="{00000000-0000-0000-0000-000000000000}"/>
  <bookViews>
    <workbookView xWindow="-108" yWindow="-108" windowWidth="23256" windowHeight="12456" tabRatio="775" activeTab="5" xr2:uid="{5D727062-2794-4019-8E53-EA34797152FD}"/>
  </bookViews>
  <sheets>
    <sheet name="Form of Offer Amt" sheetId="3" r:id="rId1"/>
    <sheet name="1) P&amp;G Schedule" sheetId="9" r:id="rId2"/>
    <sheet name="2) RP Schedule" sheetId="2" r:id="rId3"/>
    <sheet name="3) CSCM Schedule" sheetId="6" r:id="rId4"/>
    <sheet name="4) RSWM Schedule" sheetId="7" r:id="rId5"/>
    <sheet name="5) W&amp;S Schedule" sheetId="11" r:id="rId6"/>
  </sheets>
  <definedNames>
    <definedName name="ContractDetails">#REF!</definedName>
    <definedName name="ExportTenderItemQu">#REF!</definedName>
    <definedName name="_xlnm.Print_Area" localSheetId="1">'1) P&amp;G Schedule'!$A$6:$K$68</definedName>
    <definedName name="_xlnm.Print_Area" localSheetId="2">'2) RP Schedule'!$A$6:$K$236</definedName>
    <definedName name="_xlnm.Print_Area" localSheetId="3">'3) CSCM Schedule'!$A$6:$K$108</definedName>
    <definedName name="_xlnm.Print_Area" localSheetId="4">'4) RSWM Schedule'!$A$6:$K$284</definedName>
    <definedName name="_xlnm.Print_Area" localSheetId="5">'5) W&amp;S Schedule'!$A$6:$K$287</definedName>
    <definedName name="_xlnm.Print_Area" localSheetId="0">'Form of Offer Amt'!$A$6:$E$22</definedName>
    <definedName name="Rates01">'1) P&amp;G Schedule'!$I$20:$I$24,'1) P&amp;G Schedule'!$I$26:$I$30,'1) P&amp;G Schedule'!$I$32:$I$36,'1) P&amp;G Schedule'!$I$39:$I$43,'1) P&amp;G Schedule'!$I$48:$I$51,'1) P&amp;G Schedule'!$I$53:$I$54,'1) P&amp;G Schedule'!$I$57,'1) P&amp;G Schedule'!$I$59,'1) P&amp;G Schedule'!$I$64:$I$65,'1) P&amp;G Schedule'!$I$67</definedName>
    <definedName name="Rates1_1">'1) P&amp;G Schedule'!$I$20,'1) P&amp;G Schedule'!$I$21,'1) P&amp;G Schedule'!$I$22,'1) P&amp;G Schedule'!$I$23,'1) P&amp;G Schedule'!$I$24,'1) P&amp;G Schedule'!$I$26,'1) P&amp;G Schedule'!$I$27,'1) P&amp;G Schedule'!$I$28,'1) P&amp;G Schedule'!$I$29,'1) P&amp;G Schedule'!$I$30,'1) P&amp;G Schedule'!$I$32,'1) P&amp;G Schedule'!$I$33,'1) P&amp;G Schedule'!$I$34,'1) P&amp;G Schedule'!$I$35,'1) P&amp;G Schedule'!$I$36,'1) P&amp;G Schedule'!$I$39,'1) P&amp;G Schedule'!$I$40,'1) P&amp;G Schedule'!$I$41,'1) P&amp;G Schedule'!$I$42,'1) P&amp;G Schedule'!$I$43</definedName>
    <definedName name="Rates1_2">'1) P&amp;G Schedule'!$I$48,'1) P&amp;G Schedule'!$I$49,'1) P&amp;G Schedule'!$I$50,'1) P&amp;G Schedule'!$I$51,'1) P&amp;G Schedule'!$I$53,'1) P&amp;G Schedule'!$I$54,'1) P&amp;G Schedule'!$I$57,'1) P&amp;G Schedule'!$I$59</definedName>
    <definedName name="Rates1_3">'1) P&amp;G Schedule'!$I$64,'1) P&amp;G Schedule'!$I$65,'1) P&amp;G Schedule'!$I$67</definedName>
    <definedName name="Rates2_1B">'2) RP Schedule'!$I$41,'2) RP Schedule'!$I$42,'2) RP Schedule'!$I$44,'2) RP Schedule'!$I$45,'2) RP Schedule'!$I$46,'2) RP Schedule'!$I$47,'2) RP Schedule'!$I$48,'2) RP Schedule'!$I$49,'2) RP Schedule'!$I$50,'2) RP Schedule'!$I$51,'2) RP Schedule'!$I$52,'2) RP Schedule'!$I$53</definedName>
    <definedName name="Rates2_1F">'2) RP Schedule'!$I$57,'2) RP Schedule'!$I$58,'2) RP Schedule'!$I$59,'2) RP Schedule'!$I$60,'2) RP Schedule'!$I$61,'2) RP Schedule'!$I$62,'2) RP Schedule'!$I$64,'2) RP Schedule'!$I$63,'2) RP Schedule'!$I$65,'2) RP Schedule'!$I$66,'2) RP Schedule'!$I$67</definedName>
    <definedName name="Rates2_2C">'2) RP Schedule'!$I$73,'2) RP Schedule'!$I$74,'2) RP Schedule'!$I$75</definedName>
    <definedName name="Rates2_2DA">'2) RP Schedule'!$I$79,'2) RP Schedule'!$I$80,'2) RP Schedule'!$I$81,'2) RP Schedule'!$I$82,'2) RP Schedule'!$I$83,'2) RP Schedule'!$I$84,'2) RP Schedule'!$I$85,'2) RP Schedule'!$I$86,'2) RP Schedule'!$I$87,'2) RP Schedule'!$I$88,'2) RP Schedule'!$I$89,'2) RP Schedule'!$I$90,'2) RP Schedule'!$I$92</definedName>
    <definedName name="Rates2_2EB">'2) RP Schedule'!$I$96,'2) RP Schedule'!$I$97,'2) RP Schedule'!$I$98</definedName>
    <definedName name="Rates2_2ED">'2) RP Schedule'!$I$102,'2) RP Schedule'!$I$103,'2) RP Schedule'!$I$104</definedName>
    <definedName name="Rates2_2EF">'2) RP Schedule'!$I$108,'2) RP Schedule'!$I$109,'2) RP Schedule'!$I$110,'2) RP Schedule'!$I$111,'2) RP Schedule'!$I$112,'2) RP Schedule'!$I$113</definedName>
    <definedName name="Rates2_2EG">'2) RP Schedule'!$I$117,'2) RP Schedule'!$I$118</definedName>
    <definedName name="Rates2_2EH">'2) RP Schedule'!$I$122,'2) RP Schedule'!$I$123,'2) RP Schedule'!$I$124,'2) RP Schedule'!$I$125,'2) RP Schedule'!$I$126</definedName>
    <definedName name="Rates2_2EL">'2) RP Schedule'!$I$130,'2) RP Schedule'!$I$131</definedName>
    <definedName name="Rates2_2S">'2) RP Schedule'!$I$135</definedName>
    <definedName name="Rates2_2TA">'2) RP Schedule'!$I$139,'2) RP Schedule'!$I$140,'2) RP Schedule'!$I$141,'2) RP Schedule'!$I$142</definedName>
    <definedName name="Rates2_2TB">'2) RP Schedule'!$I$146,'2) RP Schedule'!$I$147,'2) RP Schedule'!$I$148</definedName>
    <definedName name="Rates2_3DB">'2) RP Schedule'!$I$154,'2) RP Schedule'!$I$155,'2) RP Schedule'!$I$156,'2) RP Schedule'!$I$157,'2) RP Schedule'!$I$158,'2) RP Schedule'!$I$159,'2) RP Schedule'!$I$160,'2) RP Schedule'!$I$161,'2) RP Schedule'!$I$162,'2) RP Schedule'!$I$163,'2) RP Schedule'!$I$164,'2) RP Schedule'!$I$165,'2) RP Schedule'!$I$166,'2) RP Schedule'!$I$167,'2) RP Schedule'!$I$168,'2) RP Schedule'!$I$169,'2) RP Schedule'!$I$170,'2) RP Schedule'!$I$171,'2) RP Schedule'!$I$172</definedName>
    <definedName name="Rates2_3PG">'2) RP Schedule'!$I$176,'2) RP Schedule'!$I$177,'2) RP Schedule'!$I$178,'2) RP Schedule'!$I$179,'2) RP Schedule'!$I$180,'2) RP Schedule'!$I$181,'2) RP Schedule'!$I$182</definedName>
    <definedName name="Rates2_3PH">'2) RP Schedule'!$I$186,'2) RP Schedule'!$I$187,'2) RP Schedule'!$I$188,'2) RP Schedule'!$I$189,'2) RP Schedule'!$I$190,'2) RP Schedule'!$I$191,'2) RP Schedule'!$I$192,'2) RP Schedule'!$I$193,'2) RP Schedule'!$I$194,'2) RP Schedule'!$I$195,'2) RP Schedule'!$I$196,'2) RP Schedule'!$I$197,'2) RP Schedule'!$I$198,'2) RP Schedule'!$I$199,'2) RP Schedule'!$I$200,'2) RP Schedule'!$I$201,'2) RP Schedule'!$I$202,'2) RP Schedule'!$I$203,'2) RP Schedule'!$I$204,'2) RP Schedule'!$I$205,'2) RP Schedule'!$I$206,'2) RP Schedule'!$I$207</definedName>
    <definedName name="Rates2_4C">'2) RP Schedule'!$I$213,'2) RP Schedule'!$I$214,'2) RP Schedule'!$I$215,'2) RP Schedule'!$I$216,'2) RP Schedule'!$I$217,'2) RP Schedule'!$I$218,'2) RP Schedule'!$I$219</definedName>
    <definedName name="Rates2_4DD">'2) RP Schedule'!$I$223,'2) RP Schedule'!$I$224,'2) RP Schedule'!$I$225,'2) RP Schedule'!$I$226,'2) RP Schedule'!$I$227</definedName>
    <definedName name="Rates2_4F">'2) RP Schedule'!$I$231,'2) RP Schedule'!$I$232,'2) RP Schedule'!$I$233,'2) RP Schedule'!$I$234,'2) RP Schedule'!$I$235</definedName>
    <definedName name="Rates3_1B">'3) CSCM Schedule'!$I$27,'3) CSCM Schedule'!$I$28,'3) CSCM Schedule'!$I$29,'3) CSCM Schedule'!$I$30,'3) CSCM Schedule'!$I$31,'3) CSCM Schedule'!$I$32,'3) CSCM Schedule'!$I$33</definedName>
    <definedName name="Rates3_1C">'3) CSCM Schedule'!$I$37,'3) CSCM Schedule'!$I$38,'3) CSCM Schedule'!$I$39,'3) CSCM Schedule'!$I$40,'3) CSCM Schedule'!$I$41,'3) CSCM Schedule'!$I$42,'3) CSCM Schedule'!$I$43,'3) CSCM Schedule'!$I$44</definedName>
    <definedName name="Rates3_1DB">'3) CSCM Schedule'!$I$48,'3) CSCM Schedule'!$I$49,'3) CSCM Schedule'!$I$50,'3) CSCM Schedule'!$I$51,'3) CSCM Schedule'!$I$52,'3) CSCM Schedule'!$I$53,'3) CSCM Schedule'!$I$54,'3) CSCM Schedule'!$I$55,'3) CSCM Schedule'!$I$56,'3) CSCM Schedule'!$I$57,'3) CSCM Schedule'!$I$58,'3) CSCM Schedule'!$I$59</definedName>
    <definedName name="Rates3_1EF">'3) CSCM Schedule'!$I$63,'3) CSCM Schedule'!$I$64</definedName>
    <definedName name="Rates3_1EL">'3) CSCM Schedule'!$I$68</definedName>
    <definedName name="Rates3_1F">'3) CSCM Schedule'!$I$72,'3) CSCM Schedule'!$I$73,'3) CSCM Schedule'!$I$74,'3) CSCM Schedule'!$I$75</definedName>
    <definedName name="Rates3_1PG">'3) CSCM Schedule'!$I$79,'3) CSCM Schedule'!$I$80,'3) CSCM Schedule'!$I$81,'3) CSCM Schedule'!$I$82,'3) CSCM Schedule'!$I$83,'3) CSCM Schedule'!$I$84,'3) CSCM Schedule'!$I$85</definedName>
    <definedName name="Rates3_1PH">'3) CSCM Schedule'!$I$89,'3) CSCM Schedule'!$I$90,'3) CSCM Schedule'!$I$91,'3) CSCM Schedule'!$I$92,'3) CSCM Schedule'!$I$93,'3) CSCM Schedule'!$I$94,'3) CSCM Schedule'!$I$95,'3) CSCM Schedule'!$I$96,'3) CSCM Schedule'!$I$97</definedName>
    <definedName name="Rates3_2S">'3) CSCM Schedule'!$I$103,'3) CSCM Schedule'!$I$104,'3) CSCM Schedule'!$I$105,'3) CSCM Schedule'!$I$106,'3) CSCM Schedule'!$I$107</definedName>
    <definedName name="Rates4_10GM">'4) RSWM Schedule'!$I$254,'4) RSWM Schedule'!$I$255,'4) RSWM Schedule'!$I$256,'4) RSWM Schedule'!$I$257,'4) RSWM Schedule'!$I$259,'4) RSWM Schedule'!$I$260,'4) RSWM Schedule'!$I$261,'4) RSWM Schedule'!$I$262,'4) RSWM Schedule'!$I$264,'4) RSWM Schedule'!$I$265,'4) RSWM Schedule'!$I$266,'4) RSWM Schedule'!$I$267,'4) RSWM Schedule'!$I$270,'4) RSWM Schedule'!$I$271,'4) RSWM Schedule'!$I$272,'4) RSWM Schedule'!$I$273,'4) RSWM Schedule'!$I$274,'4) RSWM Schedule'!$I$275,'4) RSWM Schedule'!$I$276,'4) RSWM Schedule'!$I$277,'4) RSWM Schedule'!$I$278,'4) RSWM Schedule'!$I$279,'4) RSWM Schedule'!$I$280,'4) RSWM Schedule'!$I$281,'4) RSWM Schedule'!$I$282,'4) RSWM Schedule'!$I$283</definedName>
    <definedName name="RATES4_1B">'4) RSWM Schedule'!$I$45,'4) RSWM Schedule'!$I$46,'4) RSWM Schedule'!$I$47,'4) RSWM Schedule'!$I$48,'4) RSWM Schedule'!$I$49,'4) RSWM Schedule'!$I$50,'4) RSWM Schedule'!$I$51,'4) RSWM Schedule'!$I$52</definedName>
    <definedName name="RATES4_2AB">'4) RSWM Schedule'!$I$58,'4) RSWM Schedule'!$I$59,'4) RSWM Schedule'!$I$60,'4) RSWM Schedule'!$I$61,'4) RSWM Schedule'!$I$62,'4) RSWM Schedule'!$I$63</definedName>
    <definedName name="RATES4_2DC">'4) RSWM Schedule'!$I$68,'4) RSWM Schedule'!$I$69,'4) RSWM Schedule'!$I$70,'4) RSWM Schedule'!$I$72,'4) RSWM Schedule'!$I$73,'4) RSWM Schedule'!$I$74,'4) RSWM Schedule'!$I$76,'4) RSWM Schedule'!$I$79,'4) RSWM Schedule'!$I$80,'4) RSWM Schedule'!$I$81,'4) RSWM Schedule'!$I$82</definedName>
    <definedName name="RATES4_3GM">'4) RSWM Schedule'!$I$89,'4) RSWM Schedule'!$I$90,'4) RSWM Schedule'!$I$91,'4) RSWM Schedule'!$I$93,'4) RSWM Schedule'!$I$94,'4) RSWM Schedule'!$I$95,'4) RSWM Schedule'!$I$96,'4) RSWM Schedule'!$I$97,'4) RSWM Schedule'!$I$98,'4) RSWM Schedule'!$I$100,'4) RSWM Schedule'!$I$101,'4) RSWM Schedule'!$I$102,'4) RSWM Schedule'!$I$103,'4) RSWM Schedule'!$I$104,'4) RSWM Schedule'!$I$105,'4) RSWM Schedule'!$I$107,'4) RSWM Schedule'!$I$108,'4) RSWM Schedule'!$I$109,'4) RSWM Schedule'!$I$110,'4) RSWM Schedule'!$I$111,'4) RSWM Schedule'!$I$112,'4) RSWM Schedule'!$I$115,'4) RSWM Schedule'!$I$116,'4) RSWM Schedule'!$I$117,'4) RSWM Schedule'!$I$118,'4) RSWM Schedule'!$I$119,'4) RSWM Schedule'!$I$121,'4) RSWM Schedule'!$I$122,'4) RSWM Schedule'!$I$123,'4) RSWM Schedule'!$I$124,'4) RSWM Schedule'!$I$126,'4) RSWM Schedule'!$I$127,'4) RSWM Schedule'!$I$128,'4) RSWM Schedule'!$I$129,'4) RSWM Schedule'!$I$130,'4) RSWM Schedule'!$I$132,'4) RSWM Schedule'!$I$133,'4) RSWM Schedule'!$I$134</definedName>
    <definedName name="RATES4_4DA">'4) RSWM Schedule'!$I$167,'4) RSWM Schedule'!$I$168,'4) RSWM Schedule'!$I$169,'4) RSWM Schedule'!$I$170,'4) RSWM Schedule'!$I$172,'4) RSWM Schedule'!$I$173</definedName>
    <definedName name="Rates4_5EM">'4) RSWM Schedule'!$I$179</definedName>
    <definedName name="Rates4_6GM">'4) RSWM Schedule'!$I$185,'4) RSWM Schedule'!$I$186,'4) RSWM Schedule'!$I$187,'4) RSWM Schedule'!$I$188</definedName>
    <definedName name="Rates4_7F">'4) RSWM Schedule'!$I$194,'4) RSWM Schedule'!$I$195,'4) RSWM Schedule'!$I$196,'4) RSWM Schedule'!$I$197,'4) RSWM Schedule'!$I$198,'4) RSWM Schedule'!$I$199</definedName>
    <definedName name="Rates4_8ED">'4) RSWM Schedule'!$I$205,'4) RSWM Schedule'!$I$206,'4) RSWM Schedule'!$I$207,'4) RSWM Schedule'!$I$208,'4) RSWM Schedule'!$I$209,'4) RSWM Schedule'!$I$210,'4) RSWM Schedule'!$I$212,'4) RSWM Schedule'!$I$213,'4) RSWM Schedule'!$I$215,'4) RSWM Schedule'!$I$217,'4) RSWM Schedule'!$I$218,'4) RSWM Schedule'!$I$220,'4) RSWM Schedule'!$I$221,'4) RSWM Schedule'!$I$222</definedName>
    <definedName name="Rates4_9PC">'4) RSWM Schedule'!$I$229,'4) RSWM Schedule'!$I$230,'4) RSWM Schedule'!$I$231,'4) RSWM Schedule'!$I$233,'4) RSWM Schedule'!$I$235,'4) RSWM Schedule'!$I$237,'4) RSWM Schedule'!$I$238,'4) RSWM Schedule'!$I$241,'4) RSWM Schedule'!$I$243,'4) RSWM Schedule'!$I$245,'4) RSWM Schedule'!$I$246,'4) RSWM Schedule'!$I$247</definedName>
    <definedName name="Rates5_S1">'5) W&amp;S Schedule'!$I$23,'5) W&amp;S Schedule'!$I$24,'5) W&amp;S Schedule'!$I$25,'5) W&amp;S Schedule'!$I$26,'5) W&amp;S Schedule'!$I$27,'5) W&amp;S Schedule'!$I$29,'5) W&amp;S Schedule'!$I$30,'5) W&amp;S Schedule'!$I$31,'5) W&amp;S Schedule'!$I$32,'5) W&amp;S Schedule'!$I$33,'5) W&amp;S Schedule'!$I$34,'5) W&amp;S Schedule'!$I$35,'5) W&amp;S Schedule'!$I$36,'5) W&amp;S Schedule'!$I$37,'5) W&amp;S Schedule'!$I$38,'5) W&amp;S Schedule'!$I$39,'5) W&amp;S Schedule'!$I$40,'5) W&amp;S Schedule'!$I$41,'5) W&amp;S Schedule'!$I$42,'5) W&amp;S Schedule'!$I$44,'5) W&amp;S Schedule'!$I$45,'5) W&amp;S Schedule'!$I$46,'5) W&amp;S Schedule'!$I$47,'5) W&amp;S Schedule'!$I$48,'5) W&amp;S Schedule'!$I$49,'5) W&amp;S Schedule'!$I$53,'5) W&amp;S Schedule'!$I$54,'5) W&amp;S Schedule'!$I$55,'5) W&amp;S Schedule'!$I$56,'5) W&amp;S Schedule'!$I$57,'5) W&amp;S Schedule'!$I$58,'5) W&amp;S Schedule'!$I$59,'5) W&amp;S Schedule'!$I$60,'5) W&amp;S Schedule'!$I$61,'5) W&amp;S Schedule'!$I$62,'5) W&amp;S Schedule'!$I$64,'5) W&amp;S Schedule'!$I$65,'5) W&amp;S Schedule'!$I$67,'5) W&amp;S Schedule'!$I$68,'5) W&amp;S Schedule'!$I$72,'5) W&amp;S Schedule'!$I$74,'5) W&amp;S Schedule'!$I$75</definedName>
    <definedName name="Rates5_S2">'5) W&amp;S Schedule'!$I$127,'5) W&amp;S Schedule'!$I$128,'5) W&amp;S Schedule'!$I$129,'5) W&amp;S Schedule'!$I$132,'5) W&amp;S Schedule'!$I$133,'5) W&amp;S Schedule'!$I$134,'5) W&amp;S Schedule'!$I$135,'5) W&amp;S Schedule'!$I$136,'5) W&amp;S Schedule'!$I$138,'5) W&amp;S Schedule'!$I$139,'5) W&amp;S Schedule'!$I$140,'5) W&amp;S Schedule'!$I$141,'5) W&amp;S Schedule'!$I$142,'5) W&amp;S Schedule'!$I$143,'5) W&amp;S Schedule'!$I$144,'5) W&amp;S Schedule'!$I$145,'5) W&amp;S Schedule'!$I$146,'5) W&amp;S Schedule'!$I$148,'5) W&amp;S Schedule'!$I$149,'5) W&amp;S Schedule'!$I$150,'5) W&amp;S Schedule'!$I$152,'5) W&amp;S Schedule'!$I$153,'5) W&amp;S Schedule'!$I$156,'5) W&amp;S Schedule'!$I$157,'5) W&amp;S Schedule'!$I$159,'5) W&amp;S Schedule'!$I$160,'5) W&amp;S Schedule'!$I$161,'5) W&amp;S Schedule'!$I$163,'5) W&amp;S Schedule'!$I$166,'5) W&amp;S Schedule'!$I$167,'5) W&amp;S Schedule'!$I$169,'5) W&amp;S Schedule'!$I$173,'5) W&amp;S Schedule'!$I$174,'5) W&amp;S Schedule'!$I$175,'5) W&amp;S Schedule'!$I$176,'5) W&amp;S Schedule'!$I$177</definedName>
    <definedName name="Rates5_S3">'5) W&amp;S Schedule'!$I$254,'5) W&amp;S Schedule'!$I$255,'5) W&amp;S Schedule'!$I$257,'5) W&amp;S Schedule'!$I$258,'5) W&amp;S Schedule'!$I$259,'5) W&amp;S Schedule'!$I$260,'5) W&amp;S Schedule'!$I$261,'5) W&amp;S Schedule'!$I$262,'5) W&amp;S Schedule'!$I$263,'5) W&amp;S Schedule'!$I$264,'5) W&amp;S Schedule'!$I$265,'5) W&amp;S Schedule'!$I$266,'5) W&amp;S Schedule'!$I$267,'5) W&amp;S Schedule'!$I$268,'5) W&amp;S Schedule'!$I$270</definedName>
    <definedName name="Rates5_S4">'5) W&amp;S Schedule'!$I$276,'5) W&amp;S Schedule'!$I$277,'5) W&amp;S Schedule'!$I$279,'5) W&amp;S Schedule'!$I$282,'5) W&amp;S Schedule'!$I$283,'5) W&amp;S Schedule'!$I$286</definedName>
    <definedName name="SubHeading">#REF!</definedName>
    <definedName name="TenderPart">#REF!</definedName>
    <definedName name="TenderSection" localSheetId="1">'1) P&amp;G Schedule'!$B$14:$E$66</definedName>
    <definedName name="TenderSection" localSheetId="3">'3) CSCM Schedule'!$B$22:$E$107</definedName>
    <definedName name="TenderSection" localSheetId="4">'4) RSWM Schedule'!$B$40:$E$283</definedName>
    <definedName name="TenderSection" localSheetId="5">'5) W&amp;S Schedule'!$B$17:$E$121</definedName>
    <definedName name="TenderSection">'2) RP Schedule'!$B$36:$E$209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1" l="1" a="1"/>
  <c r="H15" i="11" s="1"/>
  <c r="H13" i="11" a="1"/>
  <c r="H13" i="11" s="1"/>
  <c r="H11" i="11" a="1"/>
  <c r="H11" i="11" s="1"/>
  <c r="H9" i="11" a="1"/>
  <c r="H9" i="11" s="1"/>
  <c r="I38" i="7" a="1"/>
  <c r="I38" i="7" s="1"/>
  <c r="I35" i="7" a="1"/>
  <c r="I35" i="7" s="1"/>
  <c r="I32" i="7" a="1"/>
  <c r="I32" i="7" s="1"/>
  <c r="I29" i="7" a="1"/>
  <c r="I29" i="7" s="1"/>
  <c r="I26" i="7" a="1"/>
  <c r="I26" i="7" s="1"/>
  <c r="I23" i="7"/>
  <c r="I20" i="7" a="1"/>
  <c r="I20" i="7" s="1"/>
  <c r="I17" i="7" a="1"/>
  <c r="I17" i="7" s="1"/>
  <c r="I14" i="7" a="1"/>
  <c r="I14" i="7" s="1"/>
  <c r="I13" i="7" a="1"/>
  <c r="I13" i="7" s="1"/>
  <c r="I10" i="7" a="1"/>
  <c r="I10" i="7" s="1"/>
  <c r="I20" i="6" a="1"/>
  <c r="I20" i="6" s="1"/>
  <c r="I17" i="6" a="1"/>
  <c r="I17" i="6" s="1"/>
  <c r="I16" i="6" a="1"/>
  <c r="I16" i="6" s="1"/>
  <c r="I15" i="6" a="1"/>
  <c r="I15" i="6" s="1"/>
  <c r="I14" i="6"/>
  <c r="I13" i="6" a="1"/>
  <c r="I13" i="6" s="1"/>
  <c r="I12" i="6" a="1"/>
  <c r="I12" i="6" s="1"/>
  <c r="I11" i="6" a="1"/>
  <c r="I11" i="6" s="1"/>
  <c r="I10" i="6"/>
  <c r="I27" i="2" a="1"/>
  <c r="I27" i="2" s="1"/>
  <c r="I34" i="2" a="1"/>
  <c r="I34" i="2" s="1"/>
  <c r="I33" i="2" a="1"/>
  <c r="I33" i="2" s="1"/>
  <c r="I32" i="2" a="1"/>
  <c r="I32" i="2" s="1"/>
  <c r="I29" i="2" a="1"/>
  <c r="I29" i="2" s="1"/>
  <c r="I28" i="2" a="1"/>
  <c r="I28" i="2" s="1"/>
  <c r="I24" i="2" a="1"/>
  <c r="I24" i="2" s="1"/>
  <c r="I23" i="2" a="1"/>
  <c r="I23" i="2" s="1"/>
  <c r="I22" i="2"/>
  <c r="I21" i="2" a="1"/>
  <c r="I21" i="2" s="1"/>
  <c r="I20" i="2" a="1"/>
  <c r="I20" i="2" s="1"/>
  <c r="I19" i="2" a="1"/>
  <c r="I19" i="2" s="1"/>
  <c r="I18" i="2" a="1"/>
  <c r="I18" i="2" s="1"/>
  <c r="I17" i="2" a="1"/>
  <c r="I17" i="2" s="1"/>
  <c r="I16" i="2" a="1"/>
  <c r="I16" i="2" s="1"/>
  <c r="I15" i="2" a="1"/>
  <c r="I15" i="2" s="1"/>
  <c r="I14" i="2" a="1"/>
  <c r="I14" i="2" s="1"/>
  <c r="I11" i="2" a="1"/>
  <c r="I11" i="2" s="1"/>
  <c r="I10" i="2" a="1"/>
  <c r="I10" i="2" s="1"/>
  <c r="I12" i="9" a="1"/>
  <c r="I12" i="9" s="1"/>
  <c r="I11" i="9" a="1"/>
  <c r="I11" i="9" s="1"/>
  <c r="I10" i="9" a="1"/>
  <c r="I10" i="9" s="1"/>
  <c r="J30" i="6"/>
  <c r="J31" i="6"/>
  <c r="C15" i="3"/>
  <c r="D15" i="11"/>
  <c r="B15" i="11"/>
  <c r="D13" i="11"/>
  <c r="B13" i="11"/>
  <c r="J129" i="11"/>
  <c r="J128" i="11"/>
  <c r="J127" i="11"/>
  <c r="J136" i="11"/>
  <c r="J135" i="11"/>
  <c r="J134" i="11"/>
  <c r="J133" i="11"/>
  <c r="J132" i="11"/>
  <c r="J146" i="11"/>
  <c r="J145" i="11"/>
  <c r="J144" i="11"/>
  <c r="J143" i="11"/>
  <c r="J142" i="11"/>
  <c r="J141" i="11"/>
  <c r="J140" i="11"/>
  <c r="J139" i="11"/>
  <c r="J138" i="11"/>
  <c r="J150" i="11"/>
  <c r="J149" i="11"/>
  <c r="J148" i="11"/>
  <c r="J153" i="11"/>
  <c r="J152" i="11"/>
  <c r="J157" i="11"/>
  <c r="J156" i="11"/>
  <c r="J161" i="11"/>
  <c r="J160" i="11"/>
  <c r="J159" i="11"/>
  <c r="J163" i="11"/>
  <c r="J167" i="11"/>
  <c r="J166" i="11"/>
  <c r="J169" i="11"/>
  <c r="J178" i="11"/>
  <c r="J177" i="11"/>
  <c r="J176" i="11"/>
  <c r="J175" i="11"/>
  <c r="J174" i="11"/>
  <c r="J173" i="11"/>
  <c r="J180" i="11"/>
  <c r="J183" i="11"/>
  <c r="J192" i="11"/>
  <c r="J191" i="11"/>
  <c r="J190" i="11"/>
  <c r="J189" i="11"/>
  <c r="J188" i="11"/>
  <c r="J187" i="11"/>
  <c r="J201" i="11"/>
  <c r="J200" i="11"/>
  <c r="J199" i="11"/>
  <c r="J198" i="11"/>
  <c r="J197" i="11"/>
  <c r="J196" i="11"/>
  <c r="J195" i="11"/>
  <c r="J194" i="11"/>
  <c r="J204" i="11"/>
  <c r="J203" i="11"/>
  <c r="J207" i="11"/>
  <c r="J206" i="11"/>
  <c r="J216" i="11"/>
  <c r="J215" i="11"/>
  <c r="J214" i="11"/>
  <c r="J213" i="11"/>
  <c r="J212" i="11"/>
  <c r="J211" i="11"/>
  <c r="J210" i="11"/>
  <c r="J20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86" i="11"/>
  <c r="J283" i="11"/>
  <c r="J282" i="11"/>
  <c r="J279" i="11"/>
  <c r="J277" i="11"/>
  <c r="J276" i="11"/>
  <c r="J270" i="11"/>
  <c r="J268" i="11"/>
  <c r="J267" i="11"/>
  <c r="J266" i="11"/>
  <c r="J265" i="11"/>
  <c r="J264" i="11"/>
  <c r="J263" i="11"/>
  <c r="J262" i="11"/>
  <c r="J261" i="11"/>
  <c r="J260" i="11"/>
  <c r="J259" i="11"/>
  <c r="J258" i="11"/>
  <c r="J257" i="11"/>
  <c r="J255" i="11"/>
  <c r="J254" i="11"/>
  <c r="B11" i="11"/>
  <c r="J119" i="11"/>
  <c r="J118" i="11"/>
  <c r="J116" i="11"/>
  <c r="J114" i="11"/>
  <c r="J113" i="11"/>
  <c r="J112" i="11"/>
  <c r="J109" i="11"/>
  <c r="J108" i="11"/>
  <c r="J107" i="11"/>
  <c r="J104" i="11"/>
  <c r="J103" i="11"/>
  <c r="J102" i="11"/>
  <c r="J101" i="11"/>
  <c r="J99" i="11"/>
  <c r="J98" i="11"/>
  <c r="J96" i="11"/>
  <c r="J95" i="11"/>
  <c r="J91" i="11"/>
  <c r="J89" i="11"/>
  <c r="J87" i="11"/>
  <c r="J86" i="11"/>
  <c r="J84" i="11"/>
  <c r="J83" i="11"/>
  <c r="J80" i="11"/>
  <c r="J79" i="11"/>
  <c r="J78" i="11"/>
  <c r="J77" i="11"/>
  <c r="J76" i="11"/>
  <c r="J75" i="11"/>
  <c r="J74" i="11"/>
  <c r="J72" i="11"/>
  <c r="J68" i="11"/>
  <c r="J67" i="11"/>
  <c r="J65" i="11"/>
  <c r="J64" i="11"/>
  <c r="J62" i="11"/>
  <c r="J61" i="11"/>
  <c r="J60" i="11"/>
  <c r="J59" i="11"/>
  <c r="J58" i="11"/>
  <c r="J57" i="11"/>
  <c r="J56" i="11"/>
  <c r="J55" i="11"/>
  <c r="J54" i="11"/>
  <c r="J53" i="11"/>
  <c r="J49" i="11"/>
  <c r="J48" i="11"/>
  <c r="J47" i="11"/>
  <c r="J46" i="11"/>
  <c r="J45" i="11"/>
  <c r="J44" i="11"/>
  <c r="J42" i="11"/>
  <c r="J41" i="11"/>
  <c r="J40" i="11"/>
  <c r="J39" i="11"/>
  <c r="J38" i="11"/>
  <c r="J37" i="11"/>
  <c r="J36" i="11"/>
  <c r="J35" i="11"/>
  <c r="J34" i="11"/>
  <c r="J33" i="11"/>
  <c r="J32" i="11"/>
  <c r="J31" i="11"/>
  <c r="J30" i="11"/>
  <c r="J29" i="11"/>
  <c r="J27" i="11"/>
  <c r="J26" i="11"/>
  <c r="J25" i="11"/>
  <c r="J24" i="11"/>
  <c r="J23" i="11"/>
  <c r="D11" i="11"/>
  <c r="D9" i="11"/>
  <c r="B9" i="11"/>
  <c r="C11" i="3"/>
  <c r="J54" i="9"/>
  <c r="J53" i="9"/>
  <c r="J59" i="9"/>
  <c r="J57" i="9"/>
  <c r="J56" i="9"/>
  <c r="J51" i="9"/>
  <c r="D10" i="9"/>
  <c r="C9" i="9"/>
  <c r="J43" i="9"/>
  <c r="J42" i="9"/>
  <c r="J41" i="9"/>
  <c r="J40" i="9"/>
  <c r="J39" i="9"/>
  <c r="J36" i="9"/>
  <c r="J35" i="9"/>
  <c r="J34" i="9"/>
  <c r="J33" i="9"/>
  <c r="J32" i="9"/>
  <c r="J30" i="9"/>
  <c r="J29" i="9"/>
  <c r="J28" i="9"/>
  <c r="J27" i="9"/>
  <c r="J26" i="9"/>
  <c r="J24" i="9"/>
  <c r="J23" i="9"/>
  <c r="J22" i="9"/>
  <c r="J21" i="9"/>
  <c r="J20" i="9"/>
  <c r="C12" i="3"/>
  <c r="J186" i="7"/>
  <c r="J33" i="6"/>
  <c r="J32" i="6"/>
  <c r="J29" i="6"/>
  <c r="J28" i="6"/>
  <c r="J27" i="6"/>
  <c r="J187" i="7"/>
  <c r="D22" i="7"/>
  <c r="B22" i="7"/>
  <c r="J153" i="7"/>
  <c r="J149" i="7"/>
  <c r="J74" i="7"/>
  <c r="J272" i="11" l="1"/>
  <c r="J15" i="11" s="1"/>
  <c r="J250" i="11"/>
  <c r="J13" i="11" s="1"/>
  <c r="J18" i="11"/>
  <c r="J9" i="11" s="1"/>
  <c r="J121" i="11"/>
  <c r="J11" i="11" s="1"/>
  <c r="J67" i="9"/>
  <c r="J66" i="9"/>
  <c r="J63" i="9"/>
  <c r="J65" i="9"/>
  <c r="J64" i="9"/>
  <c r="J7" i="11" l="1"/>
  <c r="D15" i="3" s="1"/>
  <c r="J62" i="9"/>
  <c r="J12" i="9" s="1"/>
  <c r="J50" i="9"/>
  <c r="J49" i="9"/>
  <c r="J48" i="9"/>
  <c r="D12" i="9"/>
  <c r="C12" i="9"/>
  <c r="D11" i="9"/>
  <c r="C11" i="9"/>
  <c r="C10" i="9"/>
  <c r="B9" i="9"/>
  <c r="J46" i="9" l="1"/>
  <c r="C14" i="3"/>
  <c r="C13" i="3"/>
  <c r="J48" i="7"/>
  <c r="D38" i="7"/>
  <c r="C38" i="7"/>
  <c r="D37" i="7"/>
  <c r="B37" i="7"/>
  <c r="D35" i="7"/>
  <c r="C35" i="7"/>
  <c r="D34" i="7"/>
  <c r="B34" i="7"/>
  <c r="J270" i="7"/>
  <c r="J241" i="7"/>
  <c r="J240" i="7"/>
  <c r="J247" i="7"/>
  <c r="J246" i="7"/>
  <c r="J245" i="7"/>
  <c r="J243" i="7"/>
  <c r="J238" i="7"/>
  <c r="J237" i="7"/>
  <c r="J235" i="7"/>
  <c r="J233" i="7"/>
  <c r="J231" i="7"/>
  <c r="J230" i="7"/>
  <c r="J229" i="7"/>
  <c r="D32" i="7"/>
  <c r="C32" i="7"/>
  <c r="D31" i="7"/>
  <c r="B31" i="7"/>
  <c r="D29" i="7"/>
  <c r="C29" i="7"/>
  <c r="D28" i="7"/>
  <c r="B28" i="7"/>
  <c r="D26" i="7"/>
  <c r="C26" i="7"/>
  <c r="D25" i="7"/>
  <c r="B25" i="7"/>
  <c r="J215" i="7"/>
  <c r="J222" i="7"/>
  <c r="J221" i="7"/>
  <c r="J220" i="7"/>
  <c r="J218" i="7"/>
  <c r="J217" i="7"/>
  <c r="J213" i="7"/>
  <c r="J212" i="7"/>
  <c r="J210" i="7"/>
  <c r="J38" i="7" s="1"/>
  <c r="J37" i="7" s="1"/>
  <c r="J209" i="7"/>
  <c r="J208" i="7"/>
  <c r="J207" i="7"/>
  <c r="J206" i="7"/>
  <c r="J197" i="7"/>
  <c r="D23" i="7"/>
  <c r="C23" i="7"/>
  <c r="D20" i="7"/>
  <c r="C20" i="7"/>
  <c r="D19" i="7"/>
  <c r="B19" i="7"/>
  <c r="J173" i="7"/>
  <c r="J172" i="7"/>
  <c r="J170" i="7"/>
  <c r="J169" i="7"/>
  <c r="J168" i="7"/>
  <c r="J167" i="7"/>
  <c r="D17" i="7"/>
  <c r="C17" i="7"/>
  <c r="D16" i="7"/>
  <c r="B16" i="7"/>
  <c r="D14" i="7"/>
  <c r="D13" i="7"/>
  <c r="J179" i="7"/>
  <c r="J178" i="7" s="1"/>
  <c r="J23" i="7" s="1"/>
  <c r="J22" i="7" s="1"/>
  <c r="J161" i="7"/>
  <c r="J160" i="7"/>
  <c r="J159" i="7"/>
  <c r="J158" i="7"/>
  <c r="J157" i="7"/>
  <c r="J156" i="7"/>
  <c r="J155" i="7"/>
  <c r="J154" i="7"/>
  <c r="J152" i="7"/>
  <c r="J151" i="7"/>
  <c r="J148" i="7"/>
  <c r="J147" i="7"/>
  <c r="J146" i="7"/>
  <c r="J145" i="7"/>
  <c r="J144" i="7"/>
  <c r="J143" i="7"/>
  <c r="J140" i="7"/>
  <c r="J139" i="7"/>
  <c r="J138" i="7"/>
  <c r="J137" i="7"/>
  <c r="J136" i="7"/>
  <c r="J135" i="7"/>
  <c r="J134" i="7"/>
  <c r="J133" i="7"/>
  <c r="J132" i="7"/>
  <c r="J130" i="7"/>
  <c r="J129" i="7"/>
  <c r="J128" i="7"/>
  <c r="J127" i="7"/>
  <c r="J126" i="7"/>
  <c r="J124" i="7"/>
  <c r="J123" i="7"/>
  <c r="J122" i="7"/>
  <c r="J121" i="7"/>
  <c r="J119" i="7"/>
  <c r="J118" i="7"/>
  <c r="J117" i="7"/>
  <c r="J116" i="7"/>
  <c r="J115" i="7"/>
  <c r="J112" i="7"/>
  <c r="J111" i="7"/>
  <c r="J110" i="7"/>
  <c r="J109" i="7"/>
  <c r="J108" i="7"/>
  <c r="J107" i="7"/>
  <c r="J105" i="7"/>
  <c r="J104" i="7"/>
  <c r="J103" i="7"/>
  <c r="J102" i="7"/>
  <c r="J101" i="7"/>
  <c r="J100" i="7"/>
  <c r="J98" i="7"/>
  <c r="J97" i="7"/>
  <c r="J96" i="7"/>
  <c r="J95" i="7"/>
  <c r="J94" i="7"/>
  <c r="J93" i="7"/>
  <c r="J91" i="7"/>
  <c r="J90" i="7"/>
  <c r="J89" i="7"/>
  <c r="J61" i="7"/>
  <c r="J60" i="7"/>
  <c r="J59" i="7"/>
  <c r="J47" i="7"/>
  <c r="J87" i="7" l="1"/>
  <c r="J17" i="7" s="1"/>
  <c r="J16" i="7" s="1"/>
  <c r="J166" i="7"/>
  <c r="J20" i="7" s="1"/>
  <c r="J19" i="7" s="1"/>
  <c r="J227" i="7"/>
  <c r="J35" i="7" s="1"/>
  <c r="J34" i="7" s="1"/>
  <c r="J18" i="9"/>
  <c r="J10" i="9" s="1"/>
  <c r="J11" i="9"/>
  <c r="J9" i="9" l="1"/>
  <c r="D11" i="3" s="1"/>
  <c r="J283" i="7"/>
  <c r="J282" i="7"/>
  <c r="J281" i="7"/>
  <c r="J280" i="7"/>
  <c r="J279" i="7"/>
  <c r="J278" i="7"/>
  <c r="J277" i="7"/>
  <c r="J276" i="7"/>
  <c r="J275" i="7"/>
  <c r="J274" i="7"/>
  <c r="J273" i="7"/>
  <c r="J272" i="7"/>
  <c r="J271" i="7"/>
  <c r="J267" i="7"/>
  <c r="J266" i="7"/>
  <c r="J265" i="7"/>
  <c r="J264" i="7"/>
  <c r="J262" i="7"/>
  <c r="J261" i="7"/>
  <c r="J260" i="7"/>
  <c r="J259" i="7"/>
  <c r="J257" i="7"/>
  <c r="J256" i="7"/>
  <c r="J255" i="7"/>
  <c r="J254" i="7"/>
  <c r="J205" i="7"/>
  <c r="J204" i="7" s="1"/>
  <c r="J32" i="7" s="1"/>
  <c r="J31" i="7" s="1"/>
  <c r="J199" i="7"/>
  <c r="J198" i="7"/>
  <c r="J196" i="7"/>
  <c r="J195" i="7"/>
  <c r="J194" i="7"/>
  <c r="J188" i="7"/>
  <c r="J185" i="7"/>
  <c r="J82" i="7"/>
  <c r="J81" i="7"/>
  <c r="J80" i="7"/>
  <c r="J79" i="7"/>
  <c r="J76" i="7"/>
  <c r="J73" i="7"/>
  <c r="J72" i="7"/>
  <c r="J70" i="7"/>
  <c r="J69" i="7"/>
  <c r="J68" i="7"/>
  <c r="J63" i="7"/>
  <c r="J62" i="7"/>
  <c r="J58" i="7"/>
  <c r="J52" i="7"/>
  <c r="J51" i="7"/>
  <c r="J50" i="7"/>
  <c r="J49" i="7"/>
  <c r="J46" i="7"/>
  <c r="J45" i="7"/>
  <c r="C14" i="7"/>
  <c r="C13" i="7"/>
  <c r="D12" i="7"/>
  <c r="B12" i="7"/>
  <c r="D10" i="7"/>
  <c r="C10" i="7"/>
  <c r="D9" i="7"/>
  <c r="B9" i="7"/>
  <c r="J104" i="6"/>
  <c r="J59" i="6"/>
  <c r="J58" i="6"/>
  <c r="J57" i="6"/>
  <c r="J56" i="6"/>
  <c r="J55" i="6"/>
  <c r="J54" i="6"/>
  <c r="J44" i="6"/>
  <c r="J43" i="6"/>
  <c r="J42" i="6"/>
  <c r="J41" i="6"/>
  <c r="J40" i="6"/>
  <c r="J39" i="6"/>
  <c r="J38" i="6"/>
  <c r="J96" i="6"/>
  <c r="J95" i="6"/>
  <c r="J94" i="6"/>
  <c r="J93" i="6"/>
  <c r="J92" i="6"/>
  <c r="J91" i="6"/>
  <c r="J90" i="6"/>
  <c r="J89" i="6"/>
  <c r="J82" i="6"/>
  <c r="J74" i="6"/>
  <c r="J73" i="6"/>
  <c r="J53" i="6"/>
  <c r="J52" i="6"/>
  <c r="J51" i="6"/>
  <c r="J50" i="6"/>
  <c r="J49" i="6"/>
  <c r="J107" i="6"/>
  <c r="J106" i="6"/>
  <c r="J105" i="6"/>
  <c r="J103" i="6"/>
  <c r="J97" i="6"/>
  <c r="J85" i="6"/>
  <c r="J84" i="6"/>
  <c r="J83" i="6"/>
  <c r="J81" i="6"/>
  <c r="J80" i="6"/>
  <c r="J79" i="6"/>
  <c r="J75" i="6"/>
  <c r="J72" i="6"/>
  <c r="J68" i="6"/>
  <c r="J64" i="6"/>
  <c r="J63" i="6"/>
  <c r="J48" i="6"/>
  <c r="J37" i="6"/>
  <c r="D20" i="6"/>
  <c r="C20" i="6"/>
  <c r="D19" i="6"/>
  <c r="B19" i="6"/>
  <c r="D17" i="6"/>
  <c r="C17" i="6"/>
  <c r="D16" i="6"/>
  <c r="C16" i="6"/>
  <c r="D15" i="6"/>
  <c r="C15" i="6"/>
  <c r="D14" i="6"/>
  <c r="C14" i="6"/>
  <c r="D13" i="6"/>
  <c r="C13" i="6"/>
  <c r="D12" i="6"/>
  <c r="C12" i="6"/>
  <c r="D11" i="6"/>
  <c r="C11" i="6"/>
  <c r="D10" i="6"/>
  <c r="C10" i="6"/>
  <c r="D9" i="6"/>
  <c r="B9" i="6"/>
  <c r="J44" i="2"/>
  <c r="J43" i="2"/>
  <c r="J92" i="2"/>
  <c r="J91" i="2"/>
  <c r="J235" i="2"/>
  <c r="J234" i="2"/>
  <c r="J233" i="2"/>
  <c r="J232" i="2"/>
  <c r="J231" i="2"/>
  <c r="J227" i="2"/>
  <c r="J226" i="2"/>
  <c r="J225" i="2"/>
  <c r="J224" i="2"/>
  <c r="J223" i="2"/>
  <c r="J219" i="2"/>
  <c r="J218" i="2"/>
  <c r="J217" i="2"/>
  <c r="J216" i="2"/>
  <c r="J215" i="2"/>
  <c r="J214" i="2"/>
  <c r="J213" i="2"/>
  <c r="J207" i="2"/>
  <c r="J206" i="2"/>
  <c r="J205" i="2"/>
  <c r="J204" i="2"/>
  <c r="J203" i="2"/>
  <c r="J202" i="2"/>
  <c r="J201" i="2"/>
  <c r="J200" i="2"/>
  <c r="J199" i="2"/>
  <c r="J198" i="2"/>
  <c r="J197" i="2"/>
  <c r="J196" i="2"/>
  <c r="J195" i="2"/>
  <c r="J194" i="2"/>
  <c r="J193" i="2"/>
  <c r="J192" i="2"/>
  <c r="J191" i="2"/>
  <c r="J190" i="2"/>
  <c r="J189" i="2"/>
  <c r="J188" i="2"/>
  <c r="J187" i="2"/>
  <c r="J186" i="2"/>
  <c r="J185" i="2" s="1"/>
  <c r="J29" i="2" s="1"/>
  <c r="J182" i="2"/>
  <c r="J181" i="2"/>
  <c r="J180" i="2"/>
  <c r="J179" i="2"/>
  <c r="J178" i="2"/>
  <c r="J177" i="2"/>
  <c r="J176" i="2"/>
  <c r="J175" i="2" s="1"/>
  <c r="J28" i="2" s="1"/>
  <c r="J172" i="2"/>
  <c r="J171" i="2"/>
  <c r="J170" i="2"/>
  <c r="J169" i="2"/>
  <c r="J168" i="2"/>
  <c r="J167" i="2"/>
  <c r="J166" i="2"/>
  <c r="J165" i="2"/>
  <c r="J164" i="2"/>
  <c r="J163" i="2"/>
  <c r="J162" i="2"/>
  <c r="J161" i="2"/>
  <c r="J160" i="2"/>
  <c r="J159" i="2"/>
  <c r="J158" i="2"/>
  <c r="J157" i="2"/>
  <c r="J156" i="2"/>
  <c r="J155" i="2"/>
  <c r="J154" i="2"/>
  <c r="J148" i="2"/>
  <c r="J147" i="2"/>
  <c r="J146" i="2"/>
  <c r="J142" i="2"/>
  <c r="J141" i="2"/>
  <c r="J140" i="2"/>
  <c r="J139" i="2"/>
  <c r="J135" i="2"/>
  <c r="J134" i="2" s="1"/>
  <c r="J131" i="2"/>
  <c r="J130" i="2"/>
  <c r="J126" i="2"/>
  <c r="J125" i="2"/>
  <c r="J124" i="2"/>
  <c r="J123" i="2"/>
  <c r="J122" i="2"/>
  <c r="J118" i="2"/>
  <c r="J117" i="2"/>
  <c r="J113" i="2"/>
  <c r="J112" i="2"/>
  <c r="J111" i="2"/>
  <c r="J110" i="2"/>
  <c r="J109" i="2"/>
  <c r="J108" i="2"/>
  <c r="J104" i="2"/>
  <c r="J103" i="2"/>
  <c r="J102" i="2"/>
  <c r="J98" i="2"/>
  <c r="J97" i="2"/>
  <c r="J96" i="2"/>
  <c r="J90" i="2"/>
  <c r="J89" i="2"/>
  <c r="J88" i="2"/>
  <c r="J87" i="2"/>
  <c r="J86" i="2"/>
  <c r="J85" i="2"/>
  <c r="J84" i="2"/>
  <c r="J83" i="2"/>
  <c r="J82" i="2"/>
  <c r="J81" i="2"/>
  <c r="J80" i="2"/>
  <c r="J79" i="2"/>
  <c r="J75" i="2"/>
  <c r="J74" i="2"/>
  <c r="J73" i="2"/>
  <c r="J67" i="2"/>
  <c r="J66" i="2"/>
  <c r="J65" i="2"/>
  <c r="J64" i="2"/>
  <c r="J63" i="2"/>
  <c r="J62" i="2"/>
  <c r="J61" i="2"/>
  <c r="J60" i="2"/>
  <c r="J59" i="2"/>
  <c r="J58" i="2"/>
  <c r="J57" i="2"/>
  <c r="J53" i="2"/>
  <c r="J52" i="2"/>
  <c r="J51" i="2"/>
  <c r="J50" i="2"/>
  <c r="J49" i="2"/>
  <c r="J48" i="2"/>
  <c r="J47" i="2"/>
  <c r="J46" i="2"/>
  <c r="J45" i="2"/>
  <c r="J42" i="2"/>
  <c r="J41" i="2"/>
  <c r="D34" i="2"/>
  <c r="D33" i="2"/>
  <c r="D32" i="2"/>
  <c r="C34" i="2"/>
  <c r="C33" i="2"/>
  <c r="C32" i="2"/>
  <c r="D31" i="2"/>
  <c r="B31" i="2"/>
  <c r="D29" i="2"/>
  <c r="D28" i="2"/>
  <c r="D27" i="2"/>
  <c r="C29" i="2"/>
  <c r="C28" i="2"/>
  <c r="C27" i="2"/>
  <c r="D26" i="2"/>
  <c r="B26" i="2"/>
  <c r="D9" i="2"/>
  <c r="D24" i="2"/>
  <c r="D23" i="2"/>
  <c r="D22" i="2"/>
  <c r="D21" i="2"/>
  <c r="D20" i="2"/>
  <c r="D19" i="2"/>
  <c r="D18" i="2"/>
  <c r="D17" i="2"/>
  <c r="C24" i="2"/>
  <c r="C23" i="2"/>
  <c r="C22" i="2"/>
  <c r="C21" i="2"/>
  <c r="C20" i="2"/>
  <c r="C19" i="2"/>
  <c r="C18" i="2"/>
  <c r="C17" i="2"/>
  <c r="D16" i="2"/>
  <c r="C16" i="2"/>
  <c r="D15" i="2"/>
  <c r="C15" i="2"/>
  <c r="D14" i="2"/>
  <c r="C14" i="2"/>
  <c r="D13" i="2"/>
  <c r="B13" i="2"/>
  <c r="D11" i="2"/>
  <c r="C11" i="2"/>
  <c r="D10" i="2"/>
  <c r="C10" i="2"/>
  <c r="B9" i="2"/>
  <c r="J66" i="7" l="1"/>
  <c r="J14" i="7" s="1"/>
  <c r="J57" i="7"/>
  <c r="J13" i="7" s="1"/>
  <c r="J12" i="7" s="1"/>
  <c r="J46" i="6"/>
  <c r="J35" i="6" s="1"/>
  <c r="J25" i="6" s="1"/>
  <c r="J10" i="6" s="1"/>
  <c r="J87" i="6"/>
  <c r="J77" i="6" s="1"/>
  <c r="J70" i="6" s="1"/>
  <c r="J66" i="6" s="1"/>
  <c r="J61" i="6" s="1"/>
  <c r="J13" i="6" s="1"/>
  <c r="J101" i="6"/>
  <c r="J20" i="6" s="1"/>
  <c r="J19" i="6" s="1"/>
  <c r="J153" i="2"/>
  <c r="J27" i="2" s="1"/>
  <c r="J26" i="2" s="1"/>
  <c r="J230" i="2"/>
  <c r="J34" i="2" s="1"/>
  <c r="J129" i="2"/>
  <c r="J21" i="2" s="1"/>
  <c r="J72" i="2"/>
  <c r="J14" i="2" s="1"/>
  <c r="J100" i="2"/>
  <c r="J17" i="2" s="1"/>
  <c r="J193" i="7"/>
  <c r="J29" i="7" s="1"/>
  <c r="J28" i="7" s="1"/>
  <c r="J252" i="7"/>
  <c r="J44" i="7"/>
  <c r="J10" i="7" s="1"/>
  <c r="J9" i="7" s="1"/>
  <c r="J184" i="7"/>
  <c r="J26" i="7" s="1"/>
  <c r="J25" i="7" s="1"/>
  <c r="J107" i="2"/>
  <c r="J18" i="2" s="1"/>
  <c r="J145" i="2"/>
  <c r="J24" i="2" s="1"/>
  <c r="J222" i="2"/>
  <c r="J33" i="2" s="1"/>
  <c r="J95" i="2"/>
  <c r="J16" i="2" s="1"/>
  <c r="J78" i="2"/>
  <c r="J15" i="2" s="1"/>
  <c r="J116" i="2"/>
  <c r="J19" i="2" s="1"/>
  <c r="J212" i="2"/>
  <c r="J32" i="2" s="1"/>
  <c r="J121" i="2"/>
  <c r="J20" i="2" s="1"/>
  <c r="J138" i="2"/>
  <c r="J23" i="2" s="1"/>
  <c r="J40" i="2"/>
  <c r="J10" i="2" s="1"/>
  <c r="J22" i="2"/>
  <c r="J56" i="2"/>
  <c r="J11" i="2" s="1"/>
  <c r="J12" i="6" l="1"/>
  <c r="J11" i="6"/>
  <c r="J14" i="6"/>
  <c r="J17" i="6"/>
  <c r="J15" i="6"/>
  <c r="J16" i="6"/>
  <c r="J31" i="2"/>
  <c r="J13" i="2"/>
  <c r="J9" i="2"/>
  <c r="J7" i="7"/>
  <c r="D14" i="3" s="1"/>
  <c r="J9" i="6" l="1"/>
  <c r="J7" i="6" s="1"/>
  <c r="D13" i="3" s="1"/>
  <c r="J7" i="2"/>
  <c r="D12" i="3" s="1"/>
  <c r="D17" i="3" l="1"/>
  <c r="D19" i="3" s="1"/>
  <c r="D21"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<sst xmlns="http://schemas.openxmlformats.org/spreadsheetml/2006/main" count="2839" uniqueCount="894">
  <si>
    <t>Site Clearance and Protection Works</t>
  </si>
  <si>
    <t>Roadworks</t>
  </si>
  <si>
    <t>Drainage</t>
  </si>
  <si>
    <t>Structures</t>
  </si>
  <si>
    <t>AA</t>
  </si>
  <si>
    <t>PRELIMINARIES</t>
  </si>
  <si>
    <t>AB</t>
  </si>
  <si>
    <t>GENERAL SPECIFICATIONS</t>
  </si>
  <si>
    <t>AH</t>
  </si>
  <si>
    <t>OCCUPATIONAL HEALTH and SAFETY</t>
  </si>
  <si>
    <t>B</t>
  </si>
  <si>
    <t>SITE CLEARANCE</t>
  </si>
  <si>
    <t>F</t>
  </si>
  <si>
    <t>PROTECTION WORKS</t>
  </si>
  <si>
    <t>C</t>
  </si>
  <si>
    <t>CONCRETE WORK</t>
  </si>
  <si>
    <t>DA</t>
  </si>
  <si>
    <t>EARTHWORKS : BULK</t>
  </si>
  <si>
    <t>EB</t>
  </si>
  <si>
    <t>GRADED CRUSHED STONE</t>
  </si>
  <si>
    <t>ED</t>
  </si>
  <si>
    <t>ROAD ASPHALT</t>
  </si>
  <si>
    <t>EF</t>
  </si>
  <si>
    <t>KERBS AND HAUNCHES</t>
  </si>
  <si>
    <t>EG</t>
  </si>
  <si>
    <t>SIDEWALKS, FOOTPATHS and MEDIAN AREAS</t>
  </si>
  <si>
    <t>EH</t>
  </si>
  <si>
    <t>STEEL GUARDRAILS &amp; CONC. MEDIAN BARRIERS</t>
  </si>
  <si>
    <t>EL</t>
  </si>
  <si>
    <t>DUMPROCK SUBGRADE IMPROVEMENT</t>
  </si>
  <si>
    <t>S</t>
  </si>
  <si>
    <t>REINSTATEMENT</t>
  </si>
  <si>
    <t>TA</t>
  </si>
  <si>
    <t>ROAD SIGNS</t>
  </si>
  <si>
    <t>TB</t>
  </si>
  <si>
    <t>ROAD MARKINGS</t>
  </si>
  <si>
    <t>DB</t>
  </si>
  <si>
    <t>EARTHWORKS FOR PIPE TRENCHES</t>
  </si>
  <si>
    <t>PG</t>
  </si>
  <si>
    <t>NON PRESSURE PIPELINES and PC CULVERTS</t>
  </si>
  <si>
    <t>PH</t>
  </si>
  <si>
    <t>MANHOLES and APPURTENANT DRAINAGE WORKS</t>
  </si>
  <si>
    <t>DD</t>
  </si>
  <si>
    <t>EARTHWORKS FOR STRUCTURES</t>
  </si>
  <si>
    <t>Unit</t>
  </si>
  <si>
    <t>GCC 2015</t>
  </si>
  <si>
    <t>PC Sum</t>
  </si>
  <si>
    <t>B.8.2</t>
  </si>
  <si>
    <t>m2</t>
  </si>
  <si>
    <t>General clearance and grubbing in road reserve</t>
  </si>
  <si>
    <t>B.8.10</t>
  </si>
  <si>
    <t>m3</t>
  </si>
  <si>
    <t>Removal of unreinforced concrete</t>
  </si>
  <si>
    <t>B.8.3</t>
  </si>
  <si>
    <t>m</t>
  </si>
  <si>
    <t>General clearance and grubbing for pipelines in private property</t>
  </si>
  <si>
    <t>B.8.4</t>
  </si>
  <si>
    <t>no.</t>
  </si>
  <si>
    <t>Removal and de-stumping of trees of girth exceeding 1,5m</t>
  </si>
  <si>
    <t>B.8.14_x000D_
PS.B.5</t>
  </si>
  <si>
    <t>Removal of roadways to tip (depth 0mm-200mm)</t>
  </si>
  <si>
    <t>Demolition and removal of existing structures above ground level</t>
  </si>
  <si>
    <t>B.8.7</t>
  </si>
  <si>
    <t>Removal of street/ traffic signs and posts and store on site for re-use</t>
  </si>
  <si>
    <t>B.8.16</t>
  </si>
  <si>
    <t>Removal of kerb and channel/ fillet to tip</t>
  </si>
  <si>
    <t>B.8.19</t>
  </si>
  <si>
    <t>Removal of disused pipes, 0 - 500mm diameter and spoil at tip. Rate to include all haulage</t>
  </si>
  <si>
    <t>B.8.11</t>
  </si>
  <si>
    <t>Removal reinforced concrete</t>
  </si>
  <si>
    <t>%</t>
  </si>
  <si>
    <t>Contractor's overheads, charges for item 3 above</t>
  </si>
  <si>
    <t>DA.8.3</t>
  </si>
  <si>
    <t>Excavate soft material and place directly into fill</t>
  </si>
  <si>
    <t>DA.8.3_x000D_
PS.DA.4</t>
  </si>
  <si>
    <t>Excavate unsuitable material below embankments or formation and spoil at tip</t>
  </si>
  <si>
    <t>Extra over item 1 and 3 for excavation in intermediate material to spoil</t>
  </si>
  <si>
    <t>DA.8.4_x000D_
PS.DA.5</t>
  </si>
  <si>
    <t>Import suitable G7 material for fill, subgrade and selected layer, from contractor's off-site source inclusive of haulage and royalties</t>
  </si>
  <si>
    <t>DA.8.5_x000D_
PS.DA.6</t>
  </si>
  <si>
    <t>Compact soft material from site to 95% Mod. A.A.S.H.T.O.</t>
  </si>
  <si>
    <t>Compact imported G7 material for fill and subgrade improvement to 95% Mod. A.A.S.H.T.O.</t>
  </si>
  <si>
    <t>Formation</t>
  </si>
  <si>
    <t>DA.8.6</t>
  </si>
  <si>
    <t>Trimming of embankments</t>
  </si>
  <si>
    <t>Excavate soft material to spoil</t>
  </si>
  <si>
    <t>PS.DA.13</t>
  </si>
  <si>
    <t>Allow for testing of subgrade by SANAS accredited Specialists Materials Laboratory</t>
  </si>
  <si>
    <t>Contractor's overhead charges for item 11 above</t>
  </si>
  <si>
    <t>DD.8.2_x000D_
PS.DD.1, 2, 4</t>
  </si>
  <si>
    <t>Restricted excavation in all material for retaining wall to stockpile</t>
  </si>
  <si>
    <t>DD.8.2_x000D_
PS.DD.1, 2, 4, 6</t>
  </si>
  <si>
    <t>Restricted excavation in all material for retaining wall to spoil</t>
  </si>
  <si>
    <t>DD.8.3_x000D_
PS.DD.3</t>
  </si>
  <si>
    <t>Backfill and compact using material from stockpile</t>
  </si>
  <si>
    <t>Backfill and compact using imported material (G7) from contractor's own source. Rate to include all haulage and royalties</t>
  </si>
  <si>
    <t>EB.8(1)_x000D_
PS.EB.1</t>
  </si>
  <si>
    <t>Graded crushed stone G5, 150 mm thick, compacted to 95% Mod A.A.S.H.T.O</t>
  </si>
  <si>
    <t>EB.8(2)_x000D_
PS.EB.2</t>
  </si>
  <si>
    <t>Prime coat</t>
  </si>
  <si>
    <t>Graded crushed stone G2, 150 mm thick, compacted to 98% Mod A.A.S.H.T.O</t>
  </si>
  <si>
    <t>ED.8.4</t>
  </si>
  <si>
    <t>Tack coat</t>
  </si>
  <si>
    <t>Saw Cut existing road edge</t>
  </si>
  <si>
    <t>ED_x000D_
PS.ED</t>
  </si>
  <si>
    <t>t</t>
  </si>
  <si>
    <t>Private Plant Asphalt Sa-S10. Bitumen content 5.0% (actual bitumen content will be as per mix design entered at time of use)</t>
  </si>
  <si>
    <t>EF.8.1</t>
  </si>
  <si>
    <t>Figure 12 as edge restraint with concrete base as detailed on Typical Details (1)</t>
  </si>
  <si>
    <t>Extra over item 3 for curves of radius less than 25m</t>
  </si>
  <si>
    <t>Extra over item 5 for curves of radius less than 25m</t>
  </si>
  <si>
    <t>EG.8.1</t>
  </si>
  <si>
    <t>Asphalt sidewalk/ median - Asphalt Private Plant</t>
  </si>
  <si>
    <t>EG.8.5</t>
  </si>
  <si>
    <t>Asphalt residential vehicular access scoop - Asphalt Private Plant</t>
  </si>
  <si>
    <t>EH.8.1</t>
  </si>
  <si>
    <t>Straight steel guardrails</t>
  </si>
  <si>
    <t>Curved steel guardrails</t>
  </si>
  <si>
    <t>End wings</t>
  </si>
  <si>
    <t>Precast concrete posts</t>
  </si>
  <si>
    <t>EL.8_x000D_
PS.EL.1</t>
  </si>
  <si>
    <t>Dumprock subgrade improvement, 300 mm thick</t>
  </si>
  <si>
    <t>PS.DA.10</t>
  </si>
  <si>
    <t>S.8.2</t>
  </si>
  <si>
    <t>TA.8.1_x000D_
PS.TA.2</t>
  </si>
  <si>
    <t>Supply and erect road sign boards, area not exceeding 2m2</t>
  </si>
  <si>
    <t>TA.8.2</t>
  </si>
  <si>
    <t>Supply and erect standard 76mm diameter hotted dipped galvanised road name sign supports. Rate to include haulage.</t>
  </si>
  <si>
    <t>TA.8.3</t>
  </si>
  <si>
    <t>Excavate and backfill for road sign supports</t>
  </si>
  <si>
    <t>TA.8.4</t>
  </si>
  <si>
    <t>Concrete grade 20/19 for road sign footings</t>
  </si>
  <si>
    <t>TB.8.1.1_x000D_
PS.TB.1</t>
  </si>
  <si>
    <t>Painted road lines 100mm wide (white), including setting out and premarking</t>
  </si>
  <si>
    <t>Painted road lines 300mm wide (white), including setting out and premarking</t>
  </si>
  <si>
    <t>TB.8.1.2_x000D_
PS.TB.2</t>
  </si>
  <si>
    <t>Road Marking for lettering, symbols and traffic islands (white), including setting out lettering, symbols and traffic island markings.</t>
  </si>
  <si>
    <t>DB.8.5_x000D_
PS.DB.3,4,6,7,8</t>
  </si>
  <si>
    <t>DB.8.6</t>
  </si>
  <si>
    <t>Extra over items 1-8 for hard material</t>
  </si>
  <si>
    <t>DB.8.10_x000D_
PS.DB.1</t>
  </si>
  <si>
    <t>Placing and compacting of Class B pipe bedding</t>
  </si>
  <si>
    <t>Placing and compacting of Class C pipe bedding</t>
  </si>
  <si>
    <t>DB.8.13_x000D_
PS.PG.3</t>
  </si>
  <si>
    <t>Provision of 19 mm stone chippings for subsoil drain from commercial or off-site source</t>
  </si>
  <si>
    <t>DB.8.13_x000D_
PS.PG.4</t>
  </si>
  <si>
    <t>Provision of clean coarse sand for backfilling pipe trenches from commercial or off-site source</t>
  </si>
  <si>
    <t>PG.3.8_x000D_
PS.DA.10</t>
  </si>
  <si>
    <t>Provision of drainage grade Kaytech A2 (or similar approved) geofabric for subsoil drains</t>
  </si>
  <si>
    <t>DB.8.19</t>
  </si>
  <si>
    <t>DB.8.5</t>
  </si>
  <si>
    <t>Excavate and backfill in all material for 110 mm diameter subsoil pipe where depth is : Over 0,0 m and not exceeding 1,5 m</t>
  </si>
  <si>
    <t>PS.DB.9</t>
  </si>
  <si>
    <t>Backfill and compact trenches excavated by others</t>
  </si>
  <si>
    <t>PS.DB.12</t>
  </si>
  <si>
    <t>PG.8.2</t>
  </si>
  <si>
    <t>450 mm diameter concrete Class 100D</t>
  </si>
  <si>
    <t>PG.8.12_x000D_
PS.PG.1</t>
  </si>
  <si>
    <t>110 mm diameter U.P.V.C slotted sub-soil pipes</t>
  </si>
  <si>
    <t>PG.8.11</t>
  </si>
  <si>
    <t>160 mm diameter 400 KPa U.P.V.C. cable ducts inclusive of couplings, end caps and cable duct markers</t>
  </si>
  <si>
    <t>Grade 20/26 concrete encasement to ducts</t>
  </si>
  <si>
    <t>PS.PG.2</t>
  </si>
  <si>
    <t>110 mm diameter U.P.V.C stub at manholes</t>
  </si>
  <si>
    <t>PG.8.5</t>
  </si>
  <si>
    <t>Grade 15/26 concrete anchor blocks as per standard drawing</t>
  </si>
  <si>
    <t>PH.8.3_x000D_
PS.PH.1, 4</t>
  </si>
  <si>
    <t>Standard inlet type S1.  Depth : Over 0,0 m and not exceeding 1,5 m</t>
  </si>
  <si>
    <t>Standard inlet type S2.  Depth : Over 1,5 m and not exceeding 2,0 m</t>
  </si>
  <si>
    <t>Standard inlet type D3.  Depth : Over 1,5 m and not exceeding 2,0 m</t>
  </si>
  <si>
    <t>PS.PH.5</t>
  </si>
  <si>
    <t>Construct standard outlet headwall for 450mm diameter pipe as per standard drawing</t>
  </si>
  <si>
    <t>PH.8.2_x000D_
PS.PH.1, 4</t>
  </si>
  <si>
    <t>Manhole type A with light duty concrete cover. Depth : Over 1,5 m and not exceeding 2,0 m</t>
  </si>
  <si>
    <t>PH.8.7</t>
  </si>
  <si>
    <t>Raise/lower existing type S2 inlet by : 0 to  250 mm</t>
  </si>
  <si>
    <t>Raise/lower existing type D3 inlet by : 0 to  250 mm</t>
  </si>
  <si>
    <t>Extra over item 10, 11, &amp; 12 for supply of new light duty inlet concrete cover and frame</t>
  </si>
  <si>
    <t>Extra over item 11 &amp; 12 for supply of new light duty inlet splay covers</t>
  </si>
  <si>
    <t>PH.8.5.3</t>
  </si>
  <si>
    <t>230 mm brickwork to manhole</t>
  </si>
  <si>
    <t>PS.PH.9</t>
  </si>
  <si>
    <t>Break into existing brick manhole wall for 200 - 500 mm diameter pipe and make good</t>
  </si>
  <si>
    <t>Manhole type A with light duty concrete cover. Depth : Over 2,0 m and not exceeding 2,5 m</t>
  </si>
  <si>
    <t>F.8.1_x000D_
PS.F.1</t>
  </si>
  <si>
    <t>Imported topsoil: thickness 100 mm</t>
  </si>
  <si>
    <t>F.8.3</t>
  </si>
  <si>
    <t>Grass Planting</t>
  </si>
  <si>
    <t>PS.F.4</t>
  </si>
  <si>
    <t>Grade 25/26 concrete to GEOLOK 300 (or similar approved) retaining wall footing, Base Type A, inclusive of mesh Ref 245 as detailed on Typical Details (2)</t>
  </si>
  <si>
    <t>C.8.1</t>
  </si>
  <si>
    <t>Grade 15/26 mass concrete in and between top rows of retaining blocks</t>
  </si>
  <si>
    <t>PS.F.5</t>
  </si>
  <si>
    <t>GEOLOK 300 retaining block (or similar approved) filled with clean coarse sand inclusive of geofabric</t>
  </si>
  <si>
    <t>F.8.8_x000D_
PS.F.3</t>
  </si>
  <si>
    <t>Re-erect 1.8m high fence using materials stored on site</t>
  </si>
  <si>
    <t>F.8.8</t>
  </si>
  <si>
    <t>Standard  1.8m high diamond mesh fence</t>
  </si>
  <si>
    <t>F.8.6</t>
  </si>
  <si>
    <t>PVC coated Gabion boxes, 1000 mm depth inclusive of rock infill and drainage grade geofabric behind gabion boxes as detailed on Typical Details (2)</t>
  </si>
  <si>
    <t>GEOLOK 400 retaining block (or similar approved) filled with clean coarse sand inclusive of geofabric</t>
  </si>
  <si>
    <t>Grade 25/26 concrete to GEOLOK 400 (or similar approved) retaining wall footing, Base Type B,  inclusive of mesh Ref 245 as detailed on Typical Details (2)</t>
  </si>
  <si>
    <t>B.8.5_x000D_
PS.B.2</t>
  </si>
  <si>
    <t>Removal of 1.8 m high wire mesh fence and store on site for re-use</t>
  </si>
  <si>
    <t>B.8.5</t>
  </si>
  <si>
    <t>Removal of 1.8 m high wire mesh fence and spoil at tip Rate to include all haulage</t>
  </si>
  <si>
    <t>C.8.1_x000D_
PS.C.4</t>
  </si>
  <si>
    <t>Cast-in-situ concrete v-channel (1200mm wide) across driveway entrance and road access as detailed on Typical Drawing (1) including formwork, reinforcement, expansion joints and finishing</t>
  </si>
  <si>
    <t>Cast-in-situ concrete v-channel (600mm wide) as detailed on Typical Drawing (1) including formwork, reinforcement, expansion joints and finishing</t>
  </si>
  <si>
    <t>Supply and lay grade 20/19 concrete for driveway re-instatement to a wood floated finish</t>
  </si>
  <si>
    <t>PS.PG.4</t>
  </si>
  <si>
    <t>Import clean course river sand for backfilling of subsoil pipe trenches from commercial or off-site source</t>
  </si>
  <si>
    <t>Modified Type F mountable kerb and 300mm channel/ fillet as per Typical Details (1)</t>
  </si>
  <si>
    <t>Extra over item 1 for curves of radius less than 25m</t>
  </si>
  <si>
    <t>Standard inlet type S1.  Depth : Over 1,5 m and not exceeding 2,0 m</t>
  </si>
  <si>
    <t>Raise/lower existing type S1 inlet by : 250 to 500 mm</t>
  </si>
  <si>
    <t>Raise/lower existing concrete ring manhole with concrete cover and frame in unpaved area by :- -   250 to 500 mm</t>
  </si>
  <si>
    <t>Raise/lower existing concrete ring manhole with concrete cover and frame in unpaved area by :- - 500 to 750 mm</t>
  </si>
  <si>
    <t>Extra over items 16 and 17 for supply of new heavy duty polymer concrete manhole cover and frame</t>
  </si>
  <si>
    <t>Reflectors to guardrails</t>
  </si>
  <si>
    <t>Gabion mattresses, 300 mm thick</t>
  </si>
  <si>
    <t>PS.DA.5</t>
  </si>
  <si>
    <t>Import suitable G9 material for fill, subgrade and selected layer, from contractor's off-site source inclusive of haulage and royalties</t>
  </si>
  <si>
    <t>Compact imported fill material (G9) to 95% Mod. A.A.S.H.T.O.</t>
  </si>
  <si>
    <t>Type A barrier kerb inclusive of 100mm thick G2 crushed stone base as detailed on Typical Details (2)</t>
  </si>
  <si>
    <t>Construct standard inlet headwall as per Standard Drawing no. 38576</t>
  </si>
  <si>
    <t>Adjust / reset existing stormwater manhole concrete cover and frame</t>
  </si>
  <si>
    <t>Restricted excavation in all material for gabion retaining wall and place directly into fill</t>
  </si>
  <si>
    <t>Extra over items 1-8 for rock</t>
  </si>
  <si>
    <t>Raise/lower existing manhole with concrete cover and frame in unpaved area by : 250 to 500 mm</t>
  </si>
  <si>
    <t>600 mm diameter concrete Class 100D</t>
  </si>
  <si>
    <t>Manhole type A with light duty concrete cover. Depth : Over 2,5 m and not exceeding 3,0 m</t>
  </si>
  <si>
    <t>Raise/lower existing manhole with concrete cover and frame in unpaved area by : 0 to  250 mm</t>
  </si>
  <si>
    <t>Terrace Block TB 300 (or similar approved) filled with clean coarse sand and inclusive of geofabric</t>
  </si>
  <si>
    <t>Terrace Block TB 500 (or similar approved) filled with clean coarse sand and inclusive of geofabric</t>
  </si>
  <si>
    <t>Supply and lay grade 15/26 mass concrete in and between top row for TB300 and TB 500 (or similar approved) cappping</t>
  </si>
  <si>
    <t>Grade 25/26 concrete to TB 300 (or similar approved) wall footing, Base type A including mesh ref.245, excavation and compaction of subgrade 95% Mod.A.A.S.H.T.H.O as detailed on Typical Details (1)</t>
  </si>
  <si>
    <t>Grade 25/26 concrete to TB 500 (or similar approved) wall footing, Base type B including mesh ref.245, excavation and compaction of subgrade 95% Mod.A.A.S.H.T.H.O as detailed on Typical Details (1)</t>
  </si>
  <si>
    <t>Excavate and backfill in all material for 600 mm diameter pipe where depth is : Over 2,0 m and not exceeding 2,5 m</t>
  </si>
  <si>
    <t>Grade 15/26 concrete blinding of thickness 50 mm</t>
  </si>
  <si>
    <t>Grade 20/26 concrete in footings</t>
  </si>
  <si>
    <t>Grade 30/26 concrete in walls</t>
  </si>
  <si>
    <t>C.8.2</t>
  </si>
  <si>
    <t>Mild steel reinforcement</t>
  </si>
  <si>
    <t>High tensile steel reinforcement</t>
  </si>
  <si>
    <t>C.8.3</t>
  </si>
  <si>
    <t>Class 1 shuttering to footings</t>
  </si>
  <si>
    <t>Class 3a shuttering to walls</t>
  </si>
  <si>
    <t>Part</t>
  </si>
  <si>
    <t>Item #</t>
  </si>
  <si>
    <t>Clause ref.</t>
  </si>
  <si>
    <t>Description</t>
  </si>
  <si>
    <t>Quantity</t>
  </si>
  <si>
    <t>Rate</t>
  </si>
  <si>
    <t>Amount</t>
  </si>
  <si>
    <t>Part Total:</t>
  </si>
  <si>
    <t>Section Total:</t>
  </si>
  <si>
    <t>SCROLL DOWN TO ENTER RATES</t>
  </si>
  <si>
    <t>ROADS PROVISION (RP) SCHEDULE</t>
  </si>
  <si>
    <t>General clearance and grubbing within a servitude</t>
  </si>
  <si>
    <t>General clearance and grubbing in contractor's camp site</t>
  </si>
  <si>
    <t>Removal of reinforced concrete</t>
  </si>
  <si>
    <t>Removal of disused pipes, 375 - 900 mm diameter and spoil at tip. Rate to include all haulage</t>
  </si>
  <si>
    <t>Removal of kerb and channel/fillet to tip</t>
  </si>
  <si>
    <t>----------</t>
  </si>
  <si>
    <t>--------</t>
  </si>
  <si>
    <t>Supply and place separation grade Kaytech A5 (or approved equivalent) geofabric</t>
  </si>
  <si>
    <t>Supply and place separation grade Kaytech A5 or equally approved geofabric</t>
  </si>
  <si>
    <t>COASTAL and CATCHMENT MANAGEMENT (CSCM) SCHEDULE</t>
  </si>
  <si>
    <t>Construction work</t>
  </si>
  <si>
    <t>Grade 15/26 concrete blinding of thickness 75 mm</t>
  </si>
  <si>
    <t>DB.8.8</t>
  </si>
  <si>
    <t>Excavation and disposal of unsuitable material and spoil at tip</t>
  </si>
  <si>
    <t>AA.DA.S</t>
  </si>
  <si>
    <t>Import suitable material</t>
  </si>
  <si>
    <t>DB.8.20</t>
  </si>
  <si>
    <t>Trench shoring for excavation deeper than 1,5m depths</t>
  </si>
  <si>
    <t>Supply and install Figure 6 Kerb Type A</t>
  </si>
  <si>
    <t>Supply and install Figure 8 Kerb Type C</t>
  </si>
  <si>
    <t>EL.8</t>
  </si>
  <si>
    <t>Supply, deliver and install Dumprock subgrade improvement, 300 mm thick</t>
  </si>
  <si>
    <t>Supply, deliver and install Gabion mattresses, 300 mm thick</t>
  </si>
  <si>
    <t>Supply, deliver and install Gabion boxes : 1000 mm depth</t>
  </si>
  <si>
    <t>Grass planting</t>
  </si>
  <si>
    <t>Supply and place geofabric blanket</t>
  </si>
  <si>
    <t>Supply and lay 375 mm diameter concrete Class 50D</t>
  </si>
  <si>
    <t>Supply and lay 450 mm diameter concrete Class 50D</t>
  </si>
  <si>
    <t>Supply and lay 600 mm diameter concrete Class 50D</t>
  </si>
  <si>
    <t>Supply and lay 900 mm diameter concrete Class 50D</t>
  </si>
  <si>
    <t>Supply and install 400 mm - HDPE 4 Kn/m2 pipe which includes welds at every 6m or 12m</t>
  </si>
  <si>
    <t>Supply and lay 630 mm - HDPE 4 Kn/m2 pipe which includes welds at every 6m or 12m</t>
  </si>
  <si>
    <t>Supply and lay 900 mm - HDPE 4 Kn/m2 pipe which includes welds at every 6m or 12m</t>
  </si>
  <si>
    <t>PH.8.2</t>
  </si>
  <si>
    <t>Construct standard outlet headwall as per drawing no. 38576 for 375 mm diameter pipe</t>
  </si>
  <si>
    <t>Construct standard outlet headwall as per drawing no. 38576 for 450 mm diameter pipe</t>
  </si>
  <si>
    <t>Construct standard outlet headwall as per drawing no. 38576 for 600 mm diameter pipe</t>
  </si>
  <si>
    <t>Construct standard outlet headwall as per drawing no. 38576 for 900 mm diameter pipe</t>
  </si>
  <si>
    <t>Grade 30/26 concrete to culvert/canal</t>
  </si>
  <si>
    <t>Class 3a shuttering to base slabs</t>
  </si>
  <si>
    <t>Supply and lay precast 1.2 x 1.2 portal culvert</t>
  </si>
  <si>
    <t>Supply and lay precast 1.5 x 1.5 portal culvert</t>
  </si>
  <si>
    <t>Supply and lay precast 2.1 x 2.1 portal culvert</t>
  </si>
  <si>
    <t>Supply and lay precast 2.4 x 2.4 portal culvert</t>
  </si>
  <si>
    <t>AA.DD.1</t>
  </si>
  <si>
    <t>DB.8.10</t>
  </si>
  <si>
    <t>Placing and compacting of flexible pipe bedding for various diameter pipes ranging from 400mm to 900mm</t>
  </si>
  <si>
    <t>Placing and compacting of Class C bedding for various diameter pipes ranging from 375mm to 900mm</t>
  </si>
  <si>
    <t>Placing and compacting suitable material to 93% mod AASHTO</t>
  </si>
  <si>
    <t>Reinstatement</t>
  </si>
  <si>
    <t>Permanent road reinstatement 80 mm mix D asphalt, 150mm crusher run layer, CBR 4 or more trench backfill material</t>
  </si>
  <si>
    <t>Reinstatement of paved areas</t>
  </si>
  <si>
    <t>Reinstatement of eroded embankment</t>
  </si>
  <si>
    <t>Reinstatement of road reserve</t>
  </si>
  <si>
    <t>Reinstatement of dumprock from stockpile (rate to include stockpile handling)</t>
  </si>
  <si>
    <t>ROADS and STORMWATER MAINTENANCE (RSWM) SCHEDULE</t>
  </si>
  <si>
    <t>Clearing and Grubbing</t>
  </si>
  <si>
    <t>General clearance and grubbing</t>
  </si>
  <si>
    <t>Removal and grubbing of large trees and stumps</t>
  </si>
  <si>
    <t>Removal of existing fences</t>
  </si>
  <si>
    <t>B.8.9</t>
  </si>
  <si>
    <t>Removal of brickwork</t>
  </si>
  <si>
    <t>Removal of existing asphalt surfacing</t>
  </si>
  <si>
    <t>Re-instate fencing</t>
  </si>
  <si>
    <t>Drains and Subsoil Drainage</t>
  </si>
  <si>
    <t>Repairs up to 16mm Ø HDPE water pipes including supply of all materials</t>
  </si>
  <si>
    <t>Repairs from 17 to 28mm Ø HDPE water pipes including supply of all materials</t>
  </si>
  <si>
    <t>Repairs to 50mm Ø HDPE water pipes including supply of all materials</t>
  </si>
  <si>
    <t>Lowering up to 16mm Ø HDPE water pipes to a depth of 800mm including supply of all materials</t>
  </si>
  <si>
    <t>Lowering of 17 to 28mm Ø HDPE water pipes to a depth of 800mm including supply of all materials</t>
  </si>
  <si>
    <t>Lowering of 50mm Ø HDPE water pipes to a depth of 800mm including supply of all materials</t>
  </si>
  <si>
    <t>DC</t>
  </si>
  <si>
    <t>EARTHWORKS FOR CONCRETE LINED CANALS</t>
  </si>
  <si>
    <t>DC.8.2</t>
  </si>
  <si>
    <t>(a) to stockpile</t>
  </si>
  <si>
    <t>(b) to spoil</t>
  </si>
  <si>
    <t>Extra over item (a) and (b) above for excavating in hard material</t>
  </si>
  <si>
    <t>DC.8.3</t>
  </si>
  <si>
    <t>(a) Using excavated material (from stockpile)</t>
  </si>
  <si>
    <t>(b) Using imported material (including haulage)</t>
  </si>
  <si>
    <t>Supply and construct subsoil drain as per Drawing No.:38575, including test flushing and excavation in all materials, complete.</t>
  </si>
  <si>
    <t>Cast insitu concrete lining (20 Mpa / 19mm) v-drains (Class 2 surface finish to cast insitu concrete v-drains)</t>
  </si>
  <si>
    <t>Steel reinforcement (Welded steel mesh Ref 193)</t>
  </si>
  <si>
    <t>Formwork to cast insitu concrete lining for open drains (class 2 surface finish) to side with formwork on the internal and external faces (each side measured)</t>
  </si>
  <si>
    <t>PS.C.8.5</t>
  </si>
  <si>
    <t>Expansion joints for concrete lined open v-drains</t>
  </si>
  <si>
    <t>Stormwater Structures</t>
  </si>
  <si>
    <t>GM</t>
  </si>
  <si>
    <t>GRAVEL ROAD MAINTENANCE</t>
  </si>
  <si>
    <t>CLEANING OF STORMWATER STRUCTURES</t>
  </si>
  <si>
    <t>PS.PH.10</t>
  </si>
  <si>
    <t>Clearing and Grubbing at inlets and outlets of stormwater structures</t>
  </si>
  <si>
    <t>PS.PH.11</t>
  </si>
  <si>
    <t>Removal of silt and sand by excavation at inlet and outlet structures when required</t>
  </si>
  <si>
    <t>PS.PH.12</t>
  </si>
  <si>
    <t>Unblocking and cleaning of existing stormwater pipe crossings</t>
  </si>
  <si>
    <t>CONSTRUCT TYPE 'S1' INLET STRUCTURES TO EXISTING/NEW PIPE CROSSINGS (0 UP 1.5M DEPTH), INCLUDING COVER, LID AND SUPPORT BEAMS (AS PER DRAWING NO.38572)</t>
  </si>
  <si>
    <t>PH.8.3</t>
  </si>
  <si>
    <t>450mm diamter pipes</t>
  </si>
  <si>
    <t>600mm diamter pipes</t>
  </si>
  <si>
    <t>750mm diamter pipes</t>
  </si>
  <si>
    <t>900mm diamter pipes</t>
  </si>
  <si>
    <t>1200mm diamter pipes</t>
  </si>
  <si>
    <t>Extra for additional inlet depth for all pipe sizes</t>
  </si>
  <si>
    <t>CONSTRUCT TYPE 'S2' INLET STRUCTURES TO EXISTING/NEW PIPE CROSSINGS (0 UP 1.5M DEPTH), INCLUDING COVER, LID AND SUPPORT BEAMS (AS PER DRAWING NO.38572)</t>
  </si>
  <si>
    <t>CONSTRUCT TYPE 'A' HEADWALL TO NEW/EXISTING PIPES</t>
  </si>
  <si>
    <t>PS.PH.8.10</t>
  </si>
  <si>
    <t>EXCAVATION FOR STORMWATER PIPE CROSSINGS</t>
  </si>
  <si>
    <t>DD.8.2</t>
  </si>
  <si>
    <t>(c) extra over for hard material</t>
  </si>
  <si>
    <t>(d) extra over for rock material</t>
  </si>
  <si>
    <t>LOWER EXISTING STORMWATER PIPES INCLUDING EXCAVATION FOR AND REMOVAL OF EXISTING PIPES, EXCAVATION FOR NEW TRENCHES AND BACKFILLING</t>
  </si>
  <si>
    <t>PS.PG.8.14</t>
  </si>
  <si>
    <t>(a) 450mm diamter pipes</t>
  </si>
  <si>
    <t>(b) 600mm diamter pipes</t>
  </si>
  <si>
    <t>(d) 900mm diamter pipes</t>
  </si>
  <si>
    <t>(c) 750mm diamter pipes</t>
  </si>
  <si>
    <t>(e) 1200mm diamter pipes</t>
  </si>
  <si>
    <t>SUPPLY AND LAY NEW STORMWATER PIPES</t>
  </si>
  <si>
    <t>(a) 450 mm diameter 100D</t>
  </si>
  <si>
    <t>(b) 600 mm diameter 100D</t>
  </si>
  <si>
    <t>(d) 900 mm diameter 100D</t>
  </si>
  <si>
    <t>(e) 1200 mm diameter 100D</t>
  </si>
  <si>
    <t>DD.8.3</t>
  </si>
  <si>
    <t>Selected fill for stormwater pipes (from borrow)</t>
  </si>
  <si>
    <t>DB.8.9</t>
  </si>
  <si>
    <t>Class C bedding</t>
  </si>
  <si>
    <t>Class A bedding</t>
  </si>
  <si>
    <t>(c) 750 mm diameter 100D</t>
  </si>
  <si>
    <t>Backfilling for stormwater pipes (from stockpile)</t>
  </si>
  <si>
    <t>PS.AB.15</t>
  </si>
  <si>
    <t>Stream diversion / Management</t>
  </si>
  <si>
    <t>General clearing and grubbing within servitude</t>
  </si>
  <si>
    <t>Removal of disused pipes, 600 to 1200mm diameter and store on site for re-use</t>
  </si>
  <si>
    <t>Grade 40/26 concrete in base slabs, in fills and wing walls</t>
  </si>
  <si>
    <t>High tensile steel</t>
  </si>
  <si>
    <t>Class 1 shuttering to base slabs, walls, and edge of slabs</t>
  </si>
  <si>
    <t>DB.8.11</t>
  </si>
  <si>
    <t>Class 4 concrete upper surface finish (steel float)</t>
  </si>
  <si>
    <t>PG.8.7</t>
  </si>
  <si>
    <t>1200 x 1200mm</t>
  </si>
  <si>
    <t>No.</t>
  </si>
  <si>
    <t>1500 x 1500mm</t>
  </si>
  <si>
    <t>2400 x 2400mm</t>
  </si>
  <si>
    <t>C8.3</t>
  </si>
  <si>
    <t>Class 1 shuttering of slot on surface of base for culvert legs</t>
  </si>
  <si>
    <t>DD8.2</t>
  </si>
  <si>
    <t>Excavated material for culvert to stockpile</t>
  </si>
  <si>
    <t>DD8.3</t>
  </si>
  <si>
    <t>Backfill and compact using material from stockpile (93% Mod ASSHTO)</t>
  </si>
  <si>
    <t>Expansion joints for mass concrete</t>
  </si>
  <si>
    <t>PS.C.8.6</t>
  </si>
  <si>
    <t>Construction joints</t>
  </si>
  <si>
    <t>PS.C.8.7</t>
  </si>
  <si>
    <t>Cast 15/19 blinding layer (up to 50mm thick)</t>
  </si>
  <si>
    <t>PORTAL CONCRETE RECTANGULAR PORTAL CULVERTS</t>
  </si>
  <si>
    <t>PORTAL and RECTANGULAR CULVERTS WITHOUT PREFABRICATED FLOOR SLABS (SANS 986)</t>
  </si>
  <si>
    <t>Bulk Earthworks</t>
  </si>
  <si>
    <t>Excavate (insitu material) cut to fill, gravel material in compacted layer thickness of 150mm,  to 93% of modified AASHTO density.  inclusive of haulage</t>
  </si>
  <si>
    <t xml:space="preserve">Excavate insitu material to spoil including haulage </t>
  </si>
  <si>
    <t>DA.8.4</t>
  </si>
  <si>
    <t>Import selected fill, including haulage, gravel material in compacted layer thickness of 150mm,  to 93% of modified AASHTO density.</t>
  </si>
  <si>
    <t>Extra over for hard excavation for item 1 and 2 above</t>
  </si>
  <si>
    <t xml:space="preserve">	Trimming of embarkments and Finishing off cut and fill slopes, medians and interchange areas:</t>
  </si>
  <si>
    <t>(a) in cut slopes</t>
  </si>
  <si>
    <t>(b) in fill slopes</t>
  </si>
  <si>
    <t>EM</t>
  </si>
  <si>
    <t>CONCRETE SURFACE TO ROADS</t>
  </si>
  <si>
    <t>Supply and lay 30/19 concrete in 2.5x2.5 panels as instructed by Engineer. Longitudinal joints to be dowelled with Y10(deformed bars), 500mm in length @ 750mm intervals. The thickness of the slab is to be 140mm or as instructed by the engineer</t>
  </si>
  <si>
    <t>Heavy Regravelling</t>
  </si>
  <si>
    <t>km</t>
  </si>
  <si>
    <t>PS.GM.10</t>
  </si>
  <si>
    <t>GRAVEL ROAD MAINTENANCE: Heavy Regravelling</t>
  </si>
  <si>
    <t>Pitching, Stonework and protection against erosion</t>
  </si>
  <si>
    <t>F.8.4</t>
  </si>
  <si>
    <t>Supply and lay grouted stone pitching</t>
  </si>
  <si>
    <t>Supply and lay PVC coated gabion boxes</t>
  </si>
  <si>
    <t>Supply and lay PVC coated reno mattresses</t>
  </si>
  <si>
    <t>Supply and lay geofabric for item 3 and 4 (A4 or equivalent)</t>
  </si>
  <si>
    <t>Roads &amp; Sidewalks</t>
  </si>
  <si>
    <t>Catergory 'B' Full Depth Repair 150mm G2 graded crushed stone, 50mm Asphalt for areas greater than 5m²</t>
  </si>
  <si>
    <t>Catergory 'B' Full Depth Repair 150mm G2 graded crushed stone, 50mm Asphalt for areas less than 5m²</t>
  </si>
  <si>
    <t>Catergory 'C' Full Depth Repair 150mm G2 graded crushed stone, 50mm Asphalt for areas greater than 5m²</t>
  </si>
  <si>
    <t>Catergory 'C' Full Depth Repair 150mm G2 graded crushed stone, 50mm Asphalt for areas less than 5m²</t>
  </si>
  <si>
    <t>Catergory 'D' Full Depth Repair 150mm G2 graded crushed stone, 50mm Asphalt for areas greater than 5m²</t>
  </si>
  <si>
    <t>Catergory 'D' Full Depth Repair 150mm G2 graded crushed stone, 50mm Asphalt for areas less than 5m²</t>
  </si>
  <si>
    <t>ED8.2</t>
  </si>
  <si>
    <t xml:space="preserve">(i) 25mm Mix 1 using 50/70 pen.Bitumen </t>
  </si>
  <si>
    <t xml:space="preserve">Tack Coat </t>
  </si>
  <si>
    <t>ED8.4</t>
  </si>
  <si>
    <t>Spray surface using 60% anionic stable grade emulsion @ 0.3 l/m2</t>
  </si>
  <si>
    <t>Testing</t>
  </si>
  <si>
    <t>Density testing of Asphalt using Nuclear Gauge</t>
  </si>
  <si>
    <t>Establishment of paving equipment within 1km raduis</t>
  </si>
  <si>
    <t>Speed Humps</t>
  </si>
  <si>
    <t>Construction of Asphalt Speed Humps as per drawing 43924A/1 and drawing</t>
  </si>
  <si>
    <t>Supply and place figure 6 kerbs</t>
  </si>
  <si>
    <t>EF.5.2</t>
  </si>
  <si>
    <t>Supply and lay asphalt haunches</t>
  </si>
  <si>
    <t>Insitu Cold Recycling &amp; static plant cold recycling</t>
  </si>
  <si>
    <t>PC</t>
  </si>
  <si>
    <t xml:space="preserve">STABILISATION OF GRAVEL BASE  </t>
  </si>
  <si>
    <t>New pavement layers constructed by insitu recycling</t>
  </si>
  <si>
    <t>B10111.4</t>
  </si>
  <si>
    <t>b) base layers (all materials). Compacted to the specified density, stabilized (i) 100mm to 150mm</t>
  </si>
  <si>
    <t>B10111.7</t>
  </si>
  <si>
    <t>Extra over item on reclaimed asphalt material from municipal storage/source in excess of 10km raduis</t>
  </si>
  <si>
    <t>m3*km</t>
  </si>
  <si>
    <t>B10111.8</t>
  </si>
  <si>
    <t>Levelling, compacting and preapring RAP material</t>
  </si>
  <si>
    <t>B10111.6</t>
  </si>
  <si>
    <t>(ii) Hydrated road lime</t>
  </si>
  <si>
    <t xml:space="preserve">(ii) Foam bitumen using 70/100 penetration grade bitumen </t>
  </si>
  <si>
    <t>Application of a fog spray of diluted emulsion</t>
  </si>
  <si>
    <t xml:space="preserve">(c.) 16% Cationic Spray grade emulsion </t>
  </si>
  <si>
    <t>l</t>
  </si>
  <si>
    <t>B10111.9</t>
  </si>
  <si>
    <t>Establishment of (approved) insitu recycle beyond (2km)</t>
  </si>
  <si>
    <t>B81.04</t>
  </si>
  <si>
    <t xml:space="preserve">(a) For the design of Bitumen Stabilised Material (BSM) </t>
  </si>
  <si>
    <t>(b) Contractor's handling cost's, profit and all other charges in respect of item 8 above</t>
  </si>
  <si>
    <t>STATIC PLANT RECYCLING WORK</t>
  </si>
  <si>
    <t>B10212.02</t>
  </si>
  <si>
    <t>Processing/Mixing Bitumen Stabilised Reclaimed Asphalt in a Static Plant recycler - KMA or similar</t>
  </si>
  <si>
    <t>Establishment of:</t>
  </si>
  <si>
    <t>B10212.07</t>
  </si>
  <si>
    <t>(a) Static Plant recycler - KMA or similar inlcusive of mechanical screen (26.5/19mm screen)</t>
  </si>
  <si>
    <t>(f) Extra Over Item (a) for overhaul of material in excess of 10km raduis (ordinary overhaul)</t>
  </si>
  <si>
    <t>Spread, level, shape, water and final compaction of BSM (RAP)</t>
  </si>
  <si>
    <t>Stabilizing Agent: (a) Cementious stabilization agents and active fillers</t>
  </si>
  <si>
    <t xml:space="preserve">Stabilizing Agent: (b) Bituminous stabilization agents </t>
  </si>
  <si>
    <t>DAYWORKS</t>
  </si>
  <si>
    <t>Labour rate for work during normal working hours</t>
  </si>
  <si>
    <t>(a) Unskilled</t>
  </si>
  <si>
    <t>hr</t>
  </si>
  <si>
    <t>(b) Skilled</t>
  </si>
  <si>
    <t>(c) Ganger</t>
  </si>
  <si>
    <t>(d) Flagmen</t>
  </si>
  <si>
    <t>Labour rate for work outside normal working hours including Saturday</t>
  </si>
  <si>
    <t>Labour rate for work during Sundays and Public Holidays</t>
  </si>
  <si>
    <t>Walk-behind roller</t>
  </si>
  <si>
    <t>Dozer (D6 of Similar)</t>
  </si>
  <si>
    <t>Excavator (20 ton)</t>
  </si>
  <si>
    <t>TLB</t>
  </si>
  <si>
    <t>Pneumatic tyred roller (14t)</t>
  </si>
  <si>
    <t>Screening Plant</t>
  </si>
  <si>
    <t>Asphalt Paver</t>
  </si>
  <si>
    <t>Low bed Moves</t>
  </si>
  <si>
    <t>Backfilling and compacting</t>
  </si>
  <si>
    <t>Suboil Drainage</t>
  </si>
  <si>
    <t>Concrete lining for open drains</t>
  </si>
  <si>
    <t>Sub-Total :</t>
  </si>
  <si>
    <t xml:space="preserve">V.A.T. @ 15% : </t>
  </si>
  <si>
    <t xml:space="preserve">Total (incl) carried to Form of Offer (C1.1) : </t>
  </si>
  <si>
    <t>PRELIMINARY and GENERAL (P&amp;G) SCHEDULE</t>
  </si>
  <si>
    <t>month</t>
  </si>
  <si>
    <t>Submission of Health and Safety file (to be approved by clients health and safety officer before works hand over)</t>
  </si>
  <si>
    <t>AH.14.4</t>
  </si>
  <si>
    <t>Application for Work Permit to DOEL (Once off Fee R450) per Regulation Gazette 11465 Volume 685 No 47109</t>
  </si>
  <si>
    <t>AH.14.3
PS.10</t>
  </si>
  <si>
    <t>Month</t>
  </si>
  <si>
    <t>GENERAL SPECIFICATION</t>
  </si>
  <si>
    <t>Contractor's markup on Item 4 above</t>
  </si>
  <si>
    <t xml:space="preserve">AH.14.1
PS.10
PS.AH.1 </t>
  </si>
  <si>
    <t xml:space="preserve">AH.14.2
PS.10
PS.AH.1 </t>
  </si>
  <si>
    <t>(c) Extra over subitems (a) and (b) for soil cement backfilling (2% cement)</t>
  </si>
  <si>
    <t>1800 x 1800mm</t>
  </si>
  <si>
    <t>2100 x 2100mm</t>
  </si>
  <si>
    <t>COLTO
7100</t>
  </si>
  <si>
    <t>Rip, shape, process and re-compact full width of existing road surface to (90% Mod AASHTO) to a specified minimum grade % by an engineer and construction of earth side drains and mitre drains.</t>
  </si>
  <si>
    <t>Supply, place, process and compact 150mm selected gravel pavement layer (G7 quality) from an approved source to 93% Mod AASHTO to a specified minimum grade % by an engineer, including haulage.</t>
  </si>
  <si>
    <t>Supply, place, process and compact 150mm gravel wearing course (G6 quality) from an approved source to (95% Mod AASHTO) to a specified minimum grade % by an engineer, including haulage.</t>
  </si>
  <si>
    <t>Supply, place, process and compact 150mm gravel wearing course (G5 quality) from an approved source to (95% Mod AASHTO) to a specified minimum grade % by an engineer, including haulage.</t>
  </si>
  <si>
    <t>Excavate and backfill in all material where depth is: Over 3,0 m and not exceeding 3,5 m</t>
  </si>
  <si>
    <t>Excavate and backfill in all material where depth is: Over 0,0m and not exceeding 1,5m</t>
  </si>
  <si>
    <t>Excavate and backfill in all material where depth is: Over 1,5m and not exceeding 2,0m</t>
  </si>
  <si>
    <t>Excavate and backfill in all material where depth is: Over 2,0m and not exceeding 2,5m</t>
  </si>
  <si>
    <t>Excavate and backfill in all material where depth is: Over 2,5m and not exceeding 3,0m</t>
  </si>
  <si>
    <t>Manhole type A with inlet type cover S1. Depth : Over 0,0m and not exceeding 1,5m</t>
  </si>
  <si>
    <t>Manhole type A with inlet type cover S1. Depth : Over 1,5m and not exceeding 2,0m</t>
  </si>
  <si>
    <t>Manhole type A with inlet type cover S1. Depth : Over 2,0m and not exceeding 2,5m</t>
  </si>
  <si>
    <t>Manhole type A with inlet type cover S1. Depth : Over 2,5m and not exceeding 3,0m</t>
  </si>
  <si>
    <t>Manhole type A with inlet type cover S1. Depth : Over 3,0m and not exceeding 3,5m</t>
  </si>
  <si>
    <t>Excavating soft material situated within 0 - 1.5m depth</t>
  </si>
  <si>
    <t>Transport and Equipment</t>
  </si>
  <si>
    <t>2)</t>
  </si>
  <si>
    <t>3)</t>
  </si>
  <si>
    <t>4)</t>
  </si>
  <si>
    <t>Sheet</t>
  </si>
  <si>
    <t>1)</t>
  </si>
  <si>
    <t>Greater than R1m and less than R3m</t>
  </si>
  <si>
    <t>Less than &lt; R1m</t>
  </si>
  <si>
    <t>Greater than R3m and less than R6m</t>
  </si>
  <si>
    <t>Greater than R6m and less than R10m</t>
  </si>
  <si>
    <t>Greater than R10m</t>
  </si>
  <si>
    <t>SANS
1921-1</t>
  </si>
  <si>
    <t>Tipper trucks: 6m3</t>
  </si>
  <si>
    <t>Tipper trucks: 10m3</t>
  </si>
  <si>
    <t>Loader ( 1,0 m3) bucket</t>
  </si>
  <si>
    <t>Grader (CAT 140 G or similar)</t>
  </si>
  <si>
    <t>10 ton Vibratory roller (Smooth/pad foot)</t>
  </si>
  <si>
    <t>Watercart (10,000 l)</t>
  </si>
  <si>
    <t>TOTAL:</t>
  </si>
  <si>
    <t>(a) Supply and lay Asphalt Wearing Course Layer from Commercial Sources</t>
  </si>
  <si>
    <t xml:space="preserve">(ii) By hand: 25mm Mix 1 using 50/70 pen.Bitumen </t>
  </si>
  <si>
    <t>PS.AB.9</t>
  </si>
  <si>
    <t>Allow for a CLO to be appointed</t>
  </si>
  <si>
    <t>Contractor's overheads and charges in terms of the appointment of a CLO (item 5)</t>
  </si>
  <si>
    <t>Community Liaison Officer</t>
  </si>
  <si>
    <t>Site Security</t>
  </si>
  <si>
    <t>Week</t>
  </si>
  <si>
    <t>Allowance for Contractor's site security</t>
  </si>
  <si>
    <t>PS.11</t>
  </si>
  <si>
    <t>Survey and As-Built Drawings</t>
  </si>
  <si>
    <t>Survey coordination of existing valves, manholes, catchpits, and cable duct markers</t>
  </si>
  <si>
    <t>Day</t>
  </si>
  <si>
    <t>PS.12</t>
  </si>
  <si>
    <t>Survey for and preparation of As-Built drawings</t>
  </si>
  <si>
    <t>Contractors camp site/ store yard, site notice board, road deviations, initial supply of signs, barricades and delineators.</t>
  </si>
  <si>
    <t>PS.AB.1.2</t>
  </si>
  <si>
    <t>PS.B.4
PS.B.4.6</t>
  </si>
  <si>
    <t>DA.8.9
PS.DA..8</t>
  </si>
  <si>
    <t>PS.ED.8</t>
  </si>
  <si>
    <t>EF.8.1
PS.EF.1</t>
  </si>
  <si>
    <t xml:space="preserve">EF.8.1
</t>
  </si>
  <si>
    <t>Excavate and backfill in all material for 450 mm diameter pipe where depth is: Over 2,5m and not exceeding 3,0m</t>
  </si>
  <si>
    <t>Excavate and backfill in all material for 450 mm diameter pipe where depth is: Over 2,0m and not exceeding 2,5m</t>
  </si>
  <si>
    <t>Excavate and backfill in all material for 450 mm diameter pipe where depth is: Over 1,5m and not exceeding 2,0m</t>
  </si>
  <si>
    <t>Excavate and backfill in all material for 160mm diameter pipe duct crossing where depth is: Over 0,0m and not exceeding 1,5m</t>
  </si>
  <si>
    <t>Excavate and backfill in all material for 600 mm diameter pipe where depth is: Over 1.5m and not exceeding 2.0m</t>
  </si>
  <si>
    <t>Excavate and backfill in all material for 600 mm diameter pipe where depth is: Over 2,5m and not exceeding 3,0m</t>
  </si>
  <si>
    <t>Prove existing services by hand excavation, where depth is Over 0,0m and not exceeding 1,5m</t>
  </si>
  <si>
    <t>Desilting of existing stormwater manholes where depth is: Over 1,5m and not exceeding 2,0m</t>
  </si>
  <si>
    <t>PS.C.8.8</t>
  </si>
  <si>
    <t>PS.C.8.9</t>
  </si>
  <si>
    <t>PS.C.8.10</t>
  </si>
  <si>
    <t>Disposal of unsuitable or surplus material from trench excavation at tip</t>
  </si>
  <si>
    <t>PS.F.8.6</t>
  </si>
  <si>
    <t>PS.B.8.5</t>
  </si>
  <si>
    <t>PS.S.8.1</t>
  </si>
  <si>
    <t>PS. AB.11</t>
  </si>
  <si>
    <t>PS. AB.12</t>
  </si>
  <si>
    <t>PS.C.8.11</t>
  </si>
  <si>
    <t>PS.C.8.12</t>
  </si>
  <si>
    <t>PS.GM.1</t>
  </si>
  <si>
    <t>PS.AB.13</t>
  </si>
  <si>
    <t>PS.GM.2</t>
  </si>
  <si>
    <t>Supply and Lay Loffelstein blocks- tb 500 (Including concrete foundation)</t>
  </si>
  <si>
    <t>Supply and Lay Loffelstein blocks- tb 300 (Including concrete foundation)</t>
  </si>
  <si>
    <t>PS.ED.10, Parts S &amp; EB of std. specification</t>
  </si>
  <si>
    <t>PS.EF.5</t>
  </si>
  <si>
    <t>PS.AB.14</t>
  </si>
  <si>
    <t>FIXED CHARGE OBLIGATIONS
GCC 2015 General Conditions of Contract read with the Contract Data
as a % of the Task Order Value, where the Task Order is:</t>
  </si>
  <si>
    <t>FIXED CHARGE OBLIGATIONS
SANS 1921-1: General Engineering and Construction Works read with the Specification in the Scope-of-Works, as a % of the Task Order Value, where the Task Order Value is:</t>
  </si>
  <si>
    <t>TIME RELATED OBLIGATIONS
GCC 2015 General Conditions of Contract read with the Contract Data
as a % of the Task Order value, where the Task Order value is:</t>
  </si>
  <si>
    <t>TIME RELATED OBLIGATIONS
SANS 1921-1: General Engineering and Construction Works read with the Specification in the Scope-of-Works, as a % of the Task Order Value, where the Task Order Value is:</t>
  </si>
  <si>
    <t>Task Order period: less than, or equal to, 2 months</t>
  </si>
  <si>
    <t>Task Order period: more than 2, and up to 4, months</t>
  </si>
  <si>
    <t>Task Order period: more than 4, up to 6, months</t>
  </si>
  <si>
    <t>Task Order period: more than 6 months</t>
  </si>
  <si>
    <r>
      <rPr>
        <b/>
        <u/>
        <sz val="20"/>
        <color theme="1"/>
        <rFont val="Aptos"/>
        <family val="2"/>
      </rPr>
      <t>CONTRACT</t>
    </r>
    <r>
      <rPr>
        <b/>
        <sz val="20"/>
        <color theme="1"/>
        <rFont val="Aptos"/>
        <family val="2"/>
      </rPr>
      <t>: 1A-33566</t>
    </r>
  </si>
  <si>
    <r>
      <rPr>
        <b/>
        <u/>
        <sz val="20"/>
        <color theme="1"/>
        <rFont val="Aptos"/>
        <family val="2"/>
      </rPr>
      <t>TITLE</t>
    </r>
    <r>
      <rPr>
        <b/>
        <sz val="20"/>
        <color theme="1"/>
        <rFont val="Aptos"/>
        <family val="2"/>
      </rPr>
      <t>: As and When, Rates Based Contract for Disaster Response in the South Region, for 36 Months</t>
    </r>
  </si>
  <si>
    <t>WATER and SANITATION (W&amp;S) SCHEDULE</t>
  </si>
  <si>
    <t>WATER PIPELINES</t>
  </si>
  <si>
    <t>SABS 1200L</t>
  </si>
  <si>
    <t>mPVC Pipelines</t>
  </si>
  <si>
    <t>b) Route marker</t>
  </si>
  <si>
    <t>a) Valves</t>
  </si>
  <si>
    <t>b) 75 x 50mm diameter</t>
  </si>
  <si>
    <t>For Reducers:</t>
  </si>
  <si>
    <t>c) 160mm diameter</t>
  </si>
  <si>
    <t>b) 110mm diameter</t>
  </si>
  <si>
    <t>a) 75mm diameter</t>
  </si>
  <si>
    <t>For Tees, bends and end caps:</t>
  </si>
  <si>
    <t>8.2.11</t>
  </si>
  <si>
    <t>110/75mm Ø  Flanged Clip with clamp ring</t>
  </si>
  <si>
    <t>8.2.2</t>
  </si>
  <si>
    <t>110mm Ø  MPVC duckfoot hydrant bend (4x1m FOE)</t>
  </si>
  <si>
    <t>80mm Ø  MPVC duckfoot hydrant bend (4x1m FOE)</t>
  </si>
  <si>
    <t>Supply and install standard CI hydrant pillar, including painting</t>
  </si>
  <si>
    <t>Hydrants</t>
  </si>
  <si>
    <t xml:space="preserve">SABS 1200L </t>
  </si>
  <si>
    <t>Supply all materials and construct isolating valve chamber complete for ball valves up to 50mm in dia. as detailed on EWS Standard Drawing 11.</t>
  </si>
  <si>
    <t>8.2.13</t>
  </si>
  <si>
    <t>Supply all materials and construct  valve chamber complete for valves up to 80mm in dia. as detailed on EWS standard Drawing  23.</t>
  </si>
  <si>
    <t xml:space="preserve"> Valve Chambers</t>
  </si>
  <si>
    <t>b) 100mm diameter (Class 16)</t>
  </si>
  <si>
    <t>a) 80mm diameter (Class 16)</t>
  </si>
  <si>
    <t>Double flanged Resilient Seal Valves:</t>
  </si>
  <si>
    <t xml:space="preserve">Supply and Install CI RSV gate valves to SABS 1123 Table 1600/3 and a cap top for key operation for the following diameters (include 15 Mpa concrete anchor block).  </t>
  </si>
  <si>
    <t>8.2.3</t>
  </si>
  <si>
    <t>SG Iron Flange Adaptors:</t>
  </si>
  <si>
    <t xml:space="preserve">No. </t>
  </si>
  <si>
    <t>a) 80 x 80mm diameter</t>
  </si>
  <si>
    <t>No</t>
  </si>
  <si>
    <t xml:space="preserve">b) 160mm diameter </t>
  </si>
  <si>
    <t xml:space="preserve">a) 110mm diameter </t>
  </si>
  <si>
    <t>Steel Blank Flanges, drilled to SABS 1123 : 1977. Table 1600/3:</t>
  </si>
  <si>
    <t>b) 75mm diameter x 2"</t>
  </si>
  <si>
    <t>a) 110mm diameter x 2"</t>
  </si>
  <si>
    <t>BSP saddles with ring and gasket:</t>
  </si>
  <si>
    <t>d) 160mm diameter</t>
  </si>
  <si>
    <t xml:space="preserve">c) 110 mm diameter </t>
  </si>
  <si>
    <t xml:space="preserve">b) 75 mm diameter </t>
  </si>
  <si>
    <t>a) 50mm diameter</t>
  </si>
  <si>
    <t>c) 160 x 75mm diameter</t>
  </si>
  <si>
    <t>b) 110 x 75mm diameter</t>
  </si>
  <si>
    <t>a) 75 x 50mm diameter</t>
  </si>
  <si>
    <t>Flanged Reducing Tees:</t>
  </si>
  <si>
    <t>a) 110 x 75mm diameter</t>
  </si>
  <si>
    <t>Flanged Reducers:</t>
  </si>
  <si>
    <t>Note: Unless otherwise specified, all steel pipes and specials in this section shall be to Rilsan coated.  All flanges to SABS 1123 Table 1600/3 unless otherwise specified. Include for "Denso-wrapping" any bolted connections in accordance with PSL.</t>
  </si>
  <si>
    <t>b) 75mm</t>
  </si>
  <si>
    <t>a) 50mm</t>
  </si>
  <si>
    <t>HDPE Equal Tees:</t>
  </si>
  <si>
    <t>90° Elbows (HDPE):</t>
  </si>
  <si>
    <t>j) 50mm x 25mm reducer coupling</t>
  </si>
  <si>
    <t>i) 50mm x 32mm reducer coupling</t>
  </si>
  <si>
    <t>h) 50mm x 50mm Flanged Threadolet Adaptor</t>
  </si>
  <si>
    <t>g) 50mm x 40mm Flanged Threadolet Adaptor</t>
  </si>
  <si>
    <t>f) 50mm Plasson Female Adaptor</t>
  </si>
  <si>
    <t>e) 40mm Plasson Female Adaptor</t>
  </si>
  <si>
    <t>d) 50mm diameter Male Iron  Adaptor</t>
  </si>
  <si>
    <t>c) 40mm diameter Male Iron  Adaptor</t>
  </si>
  <si>
    <t>b) 25 x 1"mm diameter Female adaptor</t>
  </si>
  <si>
    <t>a) 25 x 1"mm diameter Male adaptor</t>
  </si>
  <si>
    <t>Couplings (HDPE) :</t>
  </si>
  <si>
    <t>f) PN 12.5, 75mm diameter</t>
  </si>
  <si>
    <t>e) PN 12.5, 50mm diameter</t>
  </si>
  <si>
    <t>d) PN 12.5, 32mm diameter</t>
  </si>
  <si>
    <t>c) PN 12.5, 25mm diameter</t>
  </si>
  <si>
    <t>b) PN 12.5, 20mm diameter</t>
  </si>
  <si>
    <t>a) PN 12.5, 15mm diameter</t>
  </si>
  <si>
    <t>8.2.1</t>
  </si>
  <si>
    <t>n)   End cap,160mm diameter</t>
  </si>
  <si>
    <t>m)  22½° Bends, 160mm diameter</t>
  </si>
  <si>
    <t>l)    45° Bends, 160mm diameter</t>
  </si>
  <si>
    <t>k)   90° Bends, 160mm diameter</t>
  </si>
  <si>
    <t>j)    End cap,110mm diameter</t>
  </si>
  <si>
    <t>i)    22½° Bends, 110mm diameter</t>
  </si>
  <si>
    <t>h)   45° Bends, 110mm diameter</t>
  </si>
  <si>
    <t>g)   90° Bends, 110mm diameter</t>
  </si>
  <si>
    <t>f)    Double Lyng sockets, 75mm diameter</t>
  </si>
  <si>
    <t>e)   End cap,75mm diameter</t>
  </si>
  <si>
    <t>d)   11¼° Bends, 75mm diameter</t>
  </si>
  <si>
    <t>c)   22½° Bends, 75mm diameter</t>
  </si>
  <si>
    <t>b)   45° Bends, 75mm diameter</t>
  </si>
  <si>
    <t>a)   90° Bends, 75mm diameter</t>
  </si>
  <si>
    <t>e) 215mm diameter</t>
  </si>
  <si>
    <t>d) 200mm diameter</t>
  </si>
  <si>
    <t>Supply, handle, lay, bed and compact to 90% Mod AASHTO, joint, test  &amp; disinfect mPVC Class 12 pipe with spigot and socket ends to SABS 966, Pt 2 (1988):</t>
  </si>
  <si>
    <t xml:space="preserve"> 8.2.1</t>
  </si>
  <si>
    <t xml:space="preserve">Section Total: </t>
  </si>
  <si>
    <t>Specials and Fittings  in HDPE (Alprene or similar approved to PN 16)
Extra over 4.3 to supply, deliver, lay, bed, joint, test and disinfect (extra over Item 4.3):</t>
  </si>
  <si>
    <t>Specials and Fittings in Steel
Supply, deliver, handle, install, joint, test and disinfect.  Include pipes cut to length where required.  (Gaskets, nuts, bolts and washers to be included)</t>
  </si>
  <si>
    <t>SEWER PIPES AND MANHOLES</t>
  </si>
  <si>
    <t>Sewer Pipes</t>
  </si>
  <si>
    <t>SABS 1200LD 8.2.1</t>
  </si>
  <si>
    <t>Supply, lay, bed, joint and test heavy duty solid wall using bedding Class C</t>
  </si>
  <si>
    <t>Class 34 uPVC pipes</t>
  </si>
  <si>
    <t xml:space="preserve">a) 110mm dia. </t>
  </si>
  <si>
    <t xml:space="preserve">b) 160mm dia. </t>
  </si>
  <si>
    <t xml:space="preserve">c) 200mm dia. </t>
  </si>
  <si>
    <t>(a) Channel Junctions</t>
  </si>
  <si>
    <t>110 x 110 mm dia. Y junction</t>
  </si>
  <si>
    <t>160 x 110 mm dia. Y junction</t>
  </si>
  <si>
    <t>160 x 160 mm dia Y junction</t>
  </si>
  <si>
    <t>200 x 200 mm dia. Y junction</t>
  </si>
  <si>
    <t>200 x 160 mm dia. Y junction</t>
  </si>
  <si>
    <t xml:space="preserve">(b) Channel bends </t>
  </si>
  <si>
    <t>110mm dia X 22.5 deg</t>
  </si>
  <si>
    <t>110mm dia X 45 deg</t>
  </si>
  <si>
    <t>110mm dia X 90 deg</t>
  </si>
  <si>
    <t>160mm dia X 22.5 deg</t>
  </si>
  <si>
    <t>160mm dia X 45 deg</t>
  </si>
  <si>
    <t>160mm dia X 90 deg</t>
  </si>
  <si>
    <t>200mm dia X 22.5 deg</t>
  </si>
  <si>
    <t>200mm dia X 45 deg</t>
  </si>
  <si>
    <t>200mm dia X 90 deg</t>
  </si>
  <si>
    <t>(c) Sockets</t>
  </si>
  <si>
    <t>110mm dia</t>
  </si>
  <si>
    <t xml:space="preserve">160mm dia </t>
  </si>
  <si>
    <t xml:space="preserve">200mm dia </t>
  </si>
  <si>
    <t>(d) Rodding eye covers</t>
  </si>
  <si>
    <t xml:space="preserve">110 dia </t>
  </si>
  <si>
    <t xml:space="preserve">160 dia </t>
  </si>
  <si>
    <t>(e) S+V Saddles</t>
  </si>
  <si>
    <t xml:space="preserve">110mm dia x 50mm </t>
  </si>
  <si>
    <t xml:space="preserve">160mm dia x 50mm </t>
  </si>
  <si>
    <t>(f) End caps</t>
  </si>
  <si>
    <t>160mm dia</t>
  </si>
  <si>
    <t>200mm dia</t>
  </si>
  <si>
    <t>Concrete encasement to 110 / 160 / 200mm pipes:</t>
  </si>
  <si>
    <t>8.2.7</t>
  </si>
  <si>
    <t>Encasement (20MPa concrete)</t>
  </si>
  <si>
    <t>Localised Cement Stabilised Fill (where pipe cover is less than 800mm, excluding stream crossings)</t>
  </si>
  <si>
    <t xml:space="preserve">SABS 1200DB </t>
  </si>
  <si>
    <t>Stabilised backfill</t>
  </si>
  <si>
    <t>8.3.2</t>
  </si>
  <si>
    <t>Cement stabilised (5% by volume) selected backfill to pipe trenches as instructed by Engineer</t>
  </si>
  <si>
    <t>Cement stabilised (5% by volume) imported G9 backfill to pipe trenches</t>
  </si>
  <si>
    <t>8.2.8</t>
  </si>
  <si>
    <t>Anchor blocks</t>
  </si>
  <si>
    <t>25MPa concrete anchor blocks for 160/200mm dia. Pipes</t>
  </si>
  <si>
    <t xml:space="preserve">SABS 1200LD </t>
  </si>
  <si>
    <t>Midblock manholes:</t>
  </si>
  <si>
    <t>1000 dia. with light duty circular concrete cover as per EWS std drawing 38750. All rings shall be 250mm in depth. Manhole depths:</t>
  </si>
  <si>
    <t>a)  0,0  to  1.5m</t>
  </si>
  <si>
    <t>b)  1.5  to  2.0m</t>
  </si>
  <si>
    <t>c)  2.0  to  2,5m</t>
  </si>
  <si>
    <t>d)  2.5  to  3.0m</t>
  </si>
  <si>
    <t>e)  3.0  to  3.5m</t>
  </si>
  <si>
    <t>f)  3.5  to  4.0m</t>
  </si>
  <si>
    <t>1000mm dia. with heavy duty circular concrete cover.</t>
  </si>
  <si>
    <t>SABS 1200LD</t>
  </si>
  <si>
    <t>8.2.4</t>
  </si>
  <si>
    <t xml:space="preserve">Straight connection : </t>
  </si>
  <si>
    <t>a) 0.40  to 0.70m</t>
  </si>
  <si>
    <t>a) 1.00  to  1.50m</t>
  </si>
  <si>
    <t>b) 1.50  to  2.00m</t>
  </si>
  <si>
    <t>c)  2.00  to  2.50m</t>
  </si>
  <si>
    <t>Extra over Item 5.32 to 5.37 for pipe approach gradient in excess of 1:4. The rate is to include additional labour and concrete base depth required to accommodate the pipe.</t>
  </si>
  <si>
    <t>Extra over Item 5.32 to 5.37 for Type B Benching where the approach grade into a manhole is 1:15 or steeper associated with a change in direction in the manhole of 30 degrees or more. The rate shall include all materials and labour required for the additional height of benching.</t>
  </si>
  <si>
    <t>Extra over Item 5.32 to 5.37 for benching required to accommodate more than 2 pipes entering a manhole. The rate shall include all additional labour and materials required to form the additional benching.</t>
  </si>
  <si>
    <t>Extra over for benching within manholes:</t>
  </si>
  <si>
    <t>8.2.5</t>
  </si>
  <si>
    <t>160 x 110 mm dia. channel junction</t>
  </si>
  <si>
    <t>160mm dia. x 22.5 deg channel bend</t>
  </si>
  <si>
    <t>160mm dia. x 45 deg channel bend</t>
  </si>
  <si>
    <t>160mm dia. x 90 deg channel bend</t>
  </si>
  <si>
    <t>200 x 160 mm dia. channel junction</t>
  </si>
  <si>
    <t>200mm dia. x 22.5 deg channel bend</t>
  </si>
  <si>
    <t>200mm dia. x 45 deg channel bend</t>
  </si>
  <si>
    <t>200mm dia. x 90 deg channel bend</t>
  </si>
  <si>
    <t>Connections to existing sewers</t>
  </si>
  <si>
    <t>Build pipe into existing manhole including benching modifications and making good for tie-in to existing sewer system</t>
  </si>
  <si>
    <t xml:space="preserve">Extra over item 5.32 to 5.37 for building manhole over existing pipe and breaking into existing pipe for tie-in to sewer </t>
  </si>
  <si>
    <t>Inspections and cleaning existing sewer pipeline</t>
  </si>
  <si>
    <t>Inspection of existing sewer lines for damage / blockage and pipe direction in conjunction with the Supervisor</t>
  </si>
  <si>
    <t>Cleaning and unblocking of existing sewer pipe and tie-in manholes as instructed by the Supervisor</t>
  </si>
  <si>
    <t>7.2.1</t>
  </si>
  <si>
    <t>PVC Pipes:</t>
  </si>
  <si>
    <t>a) 50mm diameter pipes</t>
  </si>
  <si>
    <t>b) 110mm diameter pipes</t>
  </si>
  <si>
    <t>110mm diameter drain pipes, fixed raking or vertically in ramps to cleaning eyes, etc. (No excavation)</t>
  </si>
  <si>
    <t>110mm diameter drain pipes in ground (encased in river sand) including excavations not exceeding 1m deep, filling in and compacting.</t>
  </si>
  <si>
    <t>110mm slotted uPVC pipe for soakaways</t>
  </si>
  <si>
    <t>160mm diameter pipes</t>
  </si>
  <si>
    <t>160mm diameter drain pipes, fixed raking or vertically in ramps to cleaning eyes, etc. (No excavation)</t>
  </si>
  <si>
    <t>160mm diameter drain pipes in ground (encased in river sand) including excavations not exceeding 1m deep, filling in and compacting.</t>
  </si>
  <si>
    <t>7.2.2</t>
  </si>
  <si>
    <t>Extra over PVC pipes for fittings:</t>
  </si>
  <si>
    <t>a) 50 x 40mm reducer</t>
  </si>
  <si>
    <t>b) 50mm access bend</t>
  </si>
  <si>
    <t>c) 50mm 45° bend PVC</t>
  </si>
  <si>
    <t>d) 50mm TPS PVC</t>
  </si>
  <si>
    <t>e) 110mm bend</t>
  </si>
  <si>
    <t>f) 110mm access bend</t>
  </si>
  <si>
    <t xml:space="preserve">g) 110mm access bend with 50mm inlet for vent </t>
  </si>
  <si>
    <t>h) 110mm junction</t>
  </si>
  <si>
    <t>i) 50mm vent valve</t>
  </si>
  <si>
    <t>j) 110mm cleaning eye</t>
  </si>
  <si>
    <t>k) Combination P-trap</t>
  </si>
  <si>
    <t>l) Gulley trap</t>
  </si>
  <si>
    <t>m) Gulley P-trap</t>
  </si>
  <si>
    <t>n) 110 x 50mm reducer</t>
  </si>
  <si>
    <t>o) Sealing of 110mm diameter pipe entries/exits with Sikaflex or similar as instructed by the Supervisor</t>
  </si>
  <si>
    <t>p) Sealing of 50mm diameter pipe entries/exits with Sikaflex or similar as instructed by the Supervisor</t>
  </si>
  <si>
    <t xml:space="preserve">q) 370 x 370 precast concrete gulley top </t>
  </si>
  <si>
    <t>r) 160 x 110mm 45⁰ junction</t>
  </si>
  <si>
    <t>s) 40/50mm diameter rubber S-trap</t>
  </si>
  <si>
    <t>t) 160 x 40/50 mm dia saddle with waste pipe</t>
  </si>
  <si>
    <t>u) 110mm dia rodding eye cover and bend</t>
  </si>
  <si>
    <t>v) 110mm dia rodding eye cover and bend</t>
  </si>
  <si>
    <t>w) 160mm dia 45⁰ junction</t>
  </si>
  <si>
    <t>x) 110 x 50mm junction</t>
  </si>
  <si>
    <t>y) 50mm equal T</t>
  </si>
  <si>
    <t>z) 50mm dia 90⁰ bend with IE</t>
  </si>
  <si>
    <t xml:space="preserve">aa) 50mm dia 90⁰ bend </t>
  </si>
  <si>
    <t xml:space="preserve">ab) 110mm dia 95⁰ IE horn bend </t>
  </si>
  <si>
    <t xml:space="preserve">ac) 110mm dia 77.5⁰ bend </t>
  </si>
  <si>
    <t>ad) 50mm dia female waste adaptor</t>
  </si>
  <si>
    <t>Extra over items 2.1, 2.2 and 2.3 for uPVC fittings</t>
  </si>
  <si>
    <t>Extra over Item 2.32 to 2.37 for Heavy Duty manhole covers:</t>
  </si>
  <si>
    <t>Polycop pipes:</t>
  </si>
  <si>
    <t>a) 15mm diameter pipes</t>
  </si>
  <si>
    <t>b) 22mm diameter pipes</t>
  </si>
  <si>
    <t>Extra over Polycop pipes for ancillary fittings:</t>
  </si>
  <si>
    <t>a) 15mm 90° bend</t>
  </si>
  <si>
    <t>b) 15mm No. 1003/125 RB Fullway gate valve</t>
  </si>
  <si>
    <t>c) 15mm PVC heavy duty wall mounted bibtap</t>
  </si>
  <si>
    <t>d) 15mm equal T</t>
  </si>
  <si>
    <t>e) 15mm wallplate T</t>
  </si>
  <si>
    <t>f) 15mm wallplate</t>
  </si>
  <si>
    <t>g) 22mm equal T</t>
  </si>
  <si>
    <t>h) 22mm 90° bend</t>
  </si>
  <si>
    <t>i) 22 to 15mm reducer</t>
  </si>
  <si>
    <t>j) 15mm piping holderbats</t>
  </si>
  <si>
    <t>k) 22mm piping holderbats</t>
  </si>
  <si>
    <t>Sealing of pipe entries/exits with Sikaflex or similar approved, as instructed by Supervisor</t>
  </si>
  <si>
    <t>Sum</t>
  </si>
  <si>
    <t>Valve Installation</t>
  </si>
  <si>
    <t>Supply and install 80mm ø RSV as detailed on EWS Standard Drg. No. 52833 rev. A</t>
  </si>
  <si>
    <t>50mm dia. ball-o-stop</t>
  </si>
  <si>
    <t>Valve Chamber</t>
  </si>
  <si>
    <t xml:space="preserve">Supply all materials and construct isolation valve chamber complete as detailed on EWS Standard Drg. No. 52833 rev.A </t>
  </si>
  <si>
    <t>Bulk Meters</t>
  </si>
  <si>
    <t>Take delivery of flow meters (ex Metro Stores), handle, lay, bed, joint and disinfect the following (rates to include for all jointing material and electro galvanised bolts, nuts and washers)</t>
  </si>
  <si>
    <t>a)  50mm dia. Meinecke Cosmos WPD water meter</t>
  </si>
  <si>
    <t xml:space="preserve">b) Supply and install 50mm ø Dirt Box as per EWS Standard dwg no. 52653 rev.1 </t>
  </si>
  <si>
    <t>Steel Pipes and Specials</t>
  </si>
  <si>
    <t xml:space="preserve">Supply and install 50mm dia. Spoolpiece complete as per EWS standard dwg </t>
  </si>
  <si>
    <t>WATER SUPPLIES</t>
  </si>
  <si>
    <t>WATER METER INSTALLATION</t>
  </si>
  <si>
    <t>Supply, deliver, handle, install, joint, test and disinfect.  Include pipes cut to length where required.  (Gaskets, nuts, bolts and washers to be included).
Rates to include: Rilsan coating to steel pipes and specials, flanges to SABS 1123 Table 1600/3 unless otherwise specified, "denso-wrapping" of bolted connections in accordance with PSL.</t>
  </si>
  <si>
    <t>5)</t>
  </si>
  <si>
    <r>
      <t xml:space="preserve">ENTER ITEM RATES </t>
    </r>
    <r>
      <rPr>
        <b/>
        <u/>
        <sz val="26"/>
        <color rgb="FFFFFF00"/>
        <rFont val="Calibri"/>
        <family val="2"/>
      </rPr>
      <t>ONLY</t>
    </r>
    <r>
      <rPr>
        <b/>
        <sz val="26"/>
        <color rgb="FFFFFF00"/>
        <rFont val="Calibri"/>
        <family val="2"/>
      </rPr>
      <t xml:space="preserve"> IN THE YELLOW SHADED CELLS</t>
    </r>
  </si>
  <si>
    <r>
      <rPr>
        <b/>
        <u/>
        <sz val="11"/>
        <color theme="1"/>
        <rFont val="Calibri"/>
        <family val="2"/>
      </rPr>
      <t>Specials and Fittings in mPVC</t>
    </r>
    <r>
      <rPr>
        <b/>
        <sz val="11"/>
        <color theme="1"/>
        <rFont val="Calibri"/>
        <family val="2"/>
      </rPr>
      <t xml:space="preserve">
Extra-over 4.1 to supply, lay, bed, test and disinfect specials complete with couplings:</t>
    </r>
  </si>
  <si>
    <r>
      <t xml:space="preserve">HDPE Pipes
</t>
    </r>
    <r>
      <rPr>
        <b/>
        <sz val="11"/>
        <color theme="1"/>
        <rFont val="Calibri"/>
        <family val="2"/>
      </rPr>
      <t>Supply, deliver, handle, lay, bed, joint, test and disinfect to SABS ISO 4427: 1996 E:</t>
    </r>
  </si>
  <si>
    <r>
      <t xml:space="preserve">Specials and Fittings in SG Iron (Socketed)
</t>
    </r>
    <r>
      <rPr>
        <sz val="11"/>
        <color theme="1"/>
        <rFont val="Calibri"/>
        <family val="2"/>
      </rPr>
      <t>Supply, deliver, handle, install, joint, test and disinfect.  Include pipes cut to length where required.  (Gaskets, nuts, bolts and washers to be included)</t>
    </r>
  </si>
  <si>
    <r>
      <t xml:space="preserve">Valve Installations
</t>
    </r>
    <r>
      <rPr>
        <sz val="11"/>
        <color theme="1"/>
        <rFont val="Calibri"/>
        <family val="2"/>
      </rPr>
      <t>Valves up to 250mm diameter</t>
    </r>
  </si>
  <si>
    <r>
      <t xml:space="preserve">Connections to Existing Water Mains
</t>
    </r>
    <r>
      <rPr>
        <i/>
        <sz val="11"/>
        <color theme="1"/>
        <rFont val="Calibri"/>
        <family val="2"/>
      </rPr>
      <t>Provide all plant and labour necessary to connect to the existing municipal water main. The rate is to include isolating the pipeline, removal of section of existing mains, scouring and sanitising on completion and refilling the line (fittings, thrust blocks etc. measured elsewhere) for:</t>
    </r>
  </si>
  <si>
    <r>
      <t xml:space="preserve">Anchor/Thrust Blocks
</t>
    </r>
    <r>
      <rPr>
        <sz val="11"/>
        <color theme="1"/>
        <rFont val="Calibri"/>
        <family val="2"/>
      </rPr>
      <t>Construct anchor/thrust blocks to EWS Std Dwg no. 39 for tees, bends and end caps:</t>
    </r>
  </si>
  <si>
    <r>
      <t xml:space="preserve">Marker Posts
</t>
    </r>
    <r>
      <rPr>
        <sz val="11"/>
        <color theme="1"/>
        <rFont val="Calibri"/>
        <family val="2"/>
      </rPr>
      <t>Supply and Install pre-cast concrete marker posts as detailed on EWS Standard Drg. No. 27.</t>
    </r>
  </si>
  <si>
    <r>
      <t xml:space="preserve">Manholes
</t>
    </r>
    <r>
      <rPr>
        <sz val="11"/>
        <color theme="1"/>
        <rFont val="Calibri"/>
        <family val="2"/>
      </rPr>
      <t>Note:  Depth measured from top of cover to invert at centreline, in categories as follows.</t>
    </r>
  </si>
  <si>
    <r>
      <t xml:space="preserve">Extra over for ramp manholes complete
</t>
    </r>
    <r>
      <rPr>
        <sz val="10"/>
        <color theme="1"/>
        <rFont val="Calibri"/>
        <family val="2"/>
      </rPr>
      <t>Depth measured as invert difference on manhole centreline in the following categories</t>
    </r>
  </si>
  <si>
    <r>
      <t xml:space="preserve">Extra over for drop manholes complete
</t>
    </r>
    <r>
      <rPr>
        <sz val="10"/>
        <color theme="1"/>
        <rFont val="Calibri"/>
        <family val="2"/>
      </rPr>
      <t>Depth measured as invert difference on manhole centreline in the following categories</t>
    </r>
  </si>
  <si>
    <r>
      <t xml:space="preserve">Allow for testing the whole water supply and plumbing and drainage installation in accordance with SANS 10254/Part 1 (Water Pipes and Fittings). </t>
    </r>
    <r>
      <rPr>
        <b/>
        <i/>
        <sz val="11"/>
        <color theme="1"/>
        <rFont val="Calibri"/>
        <family val="2"/>
      </rPr>
      <t>Testing apparatus and labour included.</t>
    </r>
  </si>
  <si>
    <r>
      <t xml:space="preserve">Contractor's </t>
    </r>
    <r>
      <rPr>
        <b/>
        <sz val="10"/>
        <color theme="1"/>
        <rFont val="Calibri"/>
        <family val="2"/>
      </rPr>
      <t>time related obligations</t>
    </r>
    <r>
      <rPr>
        <sz val="10"/>
        <color theme="1"/>
        <rFont val="Calibri"/>
        <family val="2"/>
      </rPr>
      <t xml:space="preserve"> in respect of the Occupational Health and Safety Act and Construction Regulations, including compliance with PPE (ensuring that all personnel are properly clad and equiped to perfom on works at all times for the duration of the works)</t>
    </r>
  </si>
  <si>
    <t>Permanent road reinstatement: 150 mm G2 graded crushed stone base compacted to 98%  Mod. A.A.S.H.T.O and 50 mm SA-S10 Asphalt - Asphalt Private Plant</t>
  </si>
  <si>
    <t>The EXCEL file is also to be uploaded on the JDE - SSS Module with the scanned copy of the signed tender document.</t>
  </si>
  <si>
    <r>
      <t xml:space="preserve">Any AMOUNTS or ESTIMATED QUANTITIES in </t>
    </r>
    <r>
      <rPr>
        <b/>
        <sz val="26"/>
        <color rgb="FFC00000"/>
        <rFont val="Aptos"/>
        <family val="2"/>
      </rPr>
      <t>RED TEXT</t>
    </r>
    <r>
      <rPr>
        <b/>
        <sz val="26"/>
        <color rgb="FFFFFF00"/>
        <rFont val="Aptos"/>
        <family val="2"/>
      </rPr>
      <t xml:space="preserve"> indicates that some RATES have not been entered.</t>
    </r>
  </si>
  <si>
    <r>
      <t xml:space="preserve">This spreadsheet is to be be printed on A4 paper  and included with the hard copy submission. When printing, select the </t>
    </r>
    <r>
      <rPr>
        <b/>
        <sz val="26"/>
        <color rgb="FFC00000"/>
        <rFont val="Aptos"/>
        <family val="2"/>
      </rPr>
      <t>"Print Entire Workbook"</t>
    </r>
    <r>
      <rPr>
        <b/>
        <sz val="26"/>
        <color rgb="FFFFFF00"/>
        <rFont val="Aptos"/>
        <family val="2"/>
      </rPr>
      <t xml:space="preserve"> and </t>
    </r>
    <r>
      <rPr>
        <b/>
        <sz val="26"/>
        <color rgb="FFC00000"/>
        <rFont val="Aptos"/>
        <family val="2"/>
      </rPr>
      <t xml:space="preserve">"Fit all columns on one page" </t>
    </r>
    <r>
      <rPr>
        <b/>
        <sz val="26"/>
        <color rgb="FFFFFF00"/>
        <rFont val="Aptos"/>
        <family val="2"/>
      </rPr>
      <t>options on the PRINT SETUP page.</t>
    </r>
  </si>
  <si>
    <t>Contractor's initial obligations in respect of the Occupational Health and Safety Act and Construction Regulations. Included in this item is the supply of all personal protective equipment (PPE) required to perfom on works i.e. Uniform, safety shoes, etc</t>
  </si>
  <si>
    <r>
      <t xml:space="preserve">Any AMOUNTS or QUANTITIES in </t>
    </r>
    <r>
      <rPr>
        <b/>
        <sz val="26"/>
        <color rgb="FFC00000"/>
        <rFont val="Aptos"/>
        <family val="2"/>
      </rPr>
      <t>RED TEXT</t>
    </r>
    <r>
      <rPr>
        <b/>
        <sz val="26"/>
        <color rgb="FFFFFF00"/>
        <rFont val="Aptos"/>
        <family val="2"/>
      </rPr>
      <t xml:space="preserve"> indicates that some RATES have not been entered.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</si>
</sst>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164" formatCode="_-[$R-1C09]* #,##0.00_-;\-[$R-1C09]* #,##0.00_-;_-[$R-1C09]* &quot;-&quot;??_-;_-@_-"/>
    <numFmt numFmtId="165" formatCode="&quot;R&quot;#,##0.00;[Red]&quot;R&quot;#,##0.00"/>
    <numFmt numFmtId="166" formatCode="0.0"/>
  </numFmts>
  <fonts count="33" x14ac:knownFonts="1">
    <font>
      <sz val="10"/>
      <color theme="1"/>
      <name val="Calibri"/>
      <family val="2"/>
    </font>
    <font>
      <sz val="11"/>
      <color theme="1"/>
      <name val="Aptos Narrow"/>
      <family val="2"/>
      <scheme val="minor"/>
    </font>
    <font>
      <sz val="14"/>
      <color theme="1"/>
      <name val="Aptos Narrow"/>
      <family val="2"/>
      <scheme val="minor"/>
    </font>
    <font>
      <sz val="16"/>
      <color theme="1"/>
      <name val="Aptos Narrow"/>
      <family val="2"/>
      <scheme val="minor"/>
    </font>
    <font>
      <sz val="10"/>
      <color theme="1"/>
      <name val="Calibri"/>
      <family val="2"/>
    </font>
    <font>
      <b/>
      <sz val="26"/>
      <color rgb="FFFFFF00"/>
      <name val="Aptos"/>
      <family val="2"/>
    </font>
    <font>
      <sz val="20"/>
      <color theme="1"/>
      <name val="Aptos"/>
      <family val="2"/>
    </font>
    <font>
      <b/>
      <sz val="20"/>
      <color theme="1"/>
      <name val="Aptos"/>
      <family val="2"/>
    </font>
    <font>
      <sz val="10"/>
      <color theme="1"/>
      <name val="Aptos"/>
      <family val="2"/>
    </font>
    <font>
      <sz val="12"/>
      <color theme="1"/>
      <name val="Aptos"/>
      <family val="2"/>
    </font>
    <font>
      <sz val="14"/>
      <color theme="1"/>
      <name val="Aptos"/>
      <family val="2"/>
    </font>
    <font>
      <sz val="12"/>
      <color theme="1"/>
      <name val="Calibri"/>
      <family val="2"/>
    </font>
    <font>
      <b/>
      <u/>
      <sz val="20"/>
      <color theme="1"/>
      <name val="Aptos"/>
      <family val="2"/>
    </font>
    <font>
      <b/>
      <sz val="10"/>
      <color theme="1"/>
      <name val="Calibri"/>
      <family val="2"/>
    </font>
    <font>
      <b/>
      <sz val="11"/>
      <color theme="1"/>
      <name val="Calibri"/>
      <family val="2"/>
    </font>
    <font>
      <b/>
      <sz val="12"/>
      <color theme="1"/>
      <name val="Calibri"/>
      <family val="2"/>
    </font>
    <font>
      <sz val="10"/>
      <color theme="1"/>
      <name val="Aptos Narrow"/>
      <family val="2"/>
      <scheme val="minor"/>
    </font>
    <font>
      <b/>
      <u/>
      <sz val="12"/>
      <color theme="1"/>
      <name val="Calibri"/>
      <family val="2"/>
    </font>
    <font>
      <u/>
      <sz val="10"/>
      <color theme="1"/>
      <name val="Calibri"/>
      <family val="2"/>
    </font>
    <font>
      <sz val="11"/>
      <color theme="1"/>
      <name val="Calibri"/>
      <family val="2"/>
    </font>
    <font>
      <b/>
      <sz val="26"/>
      <color rgb="FFFFFF00"/>
      <name val="Calibri"/>
      <family val="2"/>
    </font>
    <font>
      <b/>
      <u/>
      <sz val="26"/>
      <color rgb="FFFFFF00"/>
      <name val="Calibri"/>
      <family val="2"/>
    </font>
    <font>
      <sz val="14"/>
      <color theme="1"/>
      <name val="Calibri"/>
      <family val="2"/>
    </font>
    <font>
      <b/>
      <sz val="14"/>
      <color theme="1"/>
      <name val="Calibri"/>
      <family val="2"/>
    </font>
    <font>
      <i/>
      <sz val="11"/>
      <color theme="1"/>
      <name val="Calibri"/>
      <family val="2"/>
    </font>
    <font>
      <b/>
      <u/>
      <sz val="11"/>
      <color theme="1"/>
      <name val="Calibri"/>
      <family val="2"/>
    </font>
    <font>
      <b/>
      <i/>
      <sz val="11"/>
      <color theme="1"/>
      <name val="Calibri"/>
      <family val="2"/>
    </font>
    <font>
      <b/>
      <u/>
      <sz val="10"/>
      <color theme="1"/>
      <name val="Calibri"/>
      <family val="2"/>
    </font>
    <font>
      <sz val="14"/>
      <name val="Calibri"/>
      <family val="2"/>
    </font>
    <font>
      <sz val="12"/>
      <name val="Calibri"/>
      <family val="2"/>
    </font>
    <font>
      <b/>
      <sz val="26"/>
      <color rgb="FFC00000"/>
      <name val="Aptos"/>
      <family val="2"/>
    </font>
    <font>
      <sz val="14"/>
      <color theme="0"/>
      <name val="Calibri"/>
      <family val="2"/>
    </font>
    <font>
      <sz val="14"/>
      <color theme="9" tint="0.59999389629810485"/>
      <name val="Calibri"/>
      <family val="2"/>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2"/>
        <bgColor indexed="64"/>
      </patternFill>
    </fill>
    <fill>
      <patternFill patternType="solid">
        <fgColor theme="5" tint="0.399975585192419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1" fillId="0" borderId="0"/>
    <xf numFmtId="44" fontId="4" fillId="0" borderId="0" applyFont="0" applyFill="0" applyBorder="0" applyAlignment="0" applyProtection="0"/>
    <xf numFmtId="9" fontId="4" fillId="0" borderId="0" applyFont="0" applyFill="0" applyBorder="0" applyAlignment="0" applyProtection="0"/>
  </cellStyleXfs>
  <cellXfs count="396">
    <xf numFmtId="0" fontId="0" fillId="0" borderId="0" xfId="0"/>
    <xf numFmtId="0" fontId="1" fillId="0" borderId="0" xfId="1"/>
    <xf numFmtId="0" fontId="1" fillId="0" borderId="0" xfId="1" applyAlignment="1">
      <alignment vertical="top"/>
    </xf>
    <xf numFmtId="0" fontId="1" fillId="0" borderId="0" xfId="1" applyAlignment="1">
      <alignment vertical="top" wrapText="1"/>
    </xf>
    <xf numFmtId="0" fontId="3" fillId="0" borderId="0" xfId="1" applyFont="1"/>
    <xf numFmtId="0" fontId="1" fillId="0" borderId="0" xfId="1" applyAlignment="1">
      <alignment vertical="center"/>
    </xf>
    <xf numFmtId="0" fontId="2" fillId="0" borderId="0" xfId="1" applyFont="1" applyAlignment="1">
      <alignment vertical="center"/>
    </xf>
    <xf numFmtId="0" fontId="1" fillId="0" borderId="15" xfId="1" applyBorder="1"/>
    <xf numFmtId="0" fontId="6" fillId="0" borderId="0" xfId="0" applyFont="1"/>
    <xf numFmtId="0" fontId="6" fillId="0" borderId="0" xfId="0" applyFont="1" applyAlignment="1">
      <alignment vertical="center"/>
    </xf>
    <xf numFmtId="44" fontId="7" fillId="0" borderId="1" xfId="2" applyFont="1" applyBorder="1" applyAlignment="1">
      <alignment vertical="center"/>
    </xf>
    <xf numFmtId="44" fontId="6" fillId="0" borderId="1" xfId="2" applyFont="1" applyBorder="1" applyAlignment="1">
      <alignment vertical="center"/>
    </xf>
    <xf numFmtId="44" fontId="6" fillId="0" borderId="0" xfId="2" applyFont="1" applyBorder="1" applyAlignment="1">
      <alignment vertical="center"/>
    </xf>
    <xf numFmtId="0" fontId="1" fillId="0" borderId="14" xfId="1" applyBorder="1" applyProtection="1">
      <protection locked="0"/>
    </xf>
    <xf numFmtId="0" fontId="9" fillId="0" borderId="0" xfId="1" applyFont="1" applyAlignment="1">
      <alignment vertical="center"/>
    </xf>
    <xf numFmtId="0" fontId="9" fillId="0" borderId="0" xfId="0" applyFont="1"/>
    <xf numFmtId="0" fontId="9" fillId="0" borderId="0" xfId="1" applyFont="1"/>
    <xf numFmtId="0" fontId="11" fillId="0" borderId="0" xfId="0" applyFont="1"/>
    <xf numFmtId="0" fontId="10" fillId="0" borderId="0" xfId="1" applyFont="1"/>
    <xf numFmtId="0" fontId="6" fillId="0" borderId="1" xfId="0" applyFont="1" applyBorder="1" applyAlignment="1">
      <alignment horizontal="center" vertical="center"/>
    </xf>
    <xf numFmtId="0" fontId="7" fillId="2" borderId="1" xfId="0"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horizontal="right" vertical="center"/>
    </xf>
    <xf numFmtId="0" fontId="7" fillId="0" borderId="0" xfId="0" applyFont="1" applyAlignment="1">
      <alignment horizontal="right" vertical="center"/>
    </xf>
    <xf numFmtId="0" fontId="1" fillId="0" borderId="14" xfId="1" applyBorder="1"/>
    <xf numFmtId="0" fontId="0" fillId="0" borderId="0" xfId="0" applyProtection="1">
      <protection locked="0"/>
    </xf>
    <xf numFmtId="0" fontId="14" fillId="7" borderId="3" xfId="0" applyFont="1" applyFill="1" applyBorder="1" applyAlignment="1">
      <alignment horizontal="left" vertical="top" wrapText="1"/>
    </xf>
    <xf numFmtId="0" fontId="13" fillId="7" borderId="3" xfId="0" applyFont="1" applyFill="1" applyBorder="1" applyAlignment="1">
      <alignment horizontal="left" vertical="center" wrapText="1"/>
    </xf>
    <xf numFmtId="0" fontId="13" fillId="7" borderId="6" xfId="0" applyFont="1" applyFill="1" applyBorder="1" applyAlignment="1">
      <alignment horizontal="left" vertical="center" wrapText="1"/>
    </xf>
    <xf numFmtId="0" fontId="18" fillId="7" borderId="2" xfId="0" applyFont="1" applyFill="1" applyBorder="1" applyAlignment="1">
      <alignment horizontal="center" vertical="top"/>
    </xf>
    <xf numFmtId="0" fontId="18" fillId="7" borderId="3" xfId="0" applyFont="1" applyFill="1" applyBorder="1" applyAlignment="1">
      <alignment horizontal="center" vertical="top"/>
    </xf>
    <xf numFmtId="0" fontId="18" fillId="7" borderId="3" xfId="0" applyFont="1" applyFill="1" applyBorder="1" applyAlignment="1">
      <alignment vertical="top"/>
    </xf>
    <xf numFmtId="0" fontId="18" fillId="7" borderId="3" xfId="0" applyFont="1" applyFill="1" applyBorder="1" applyAlignment="1">
      <alignment horizontal="center" vertical="center"/>
    </xf>
    <xf numFmtId="0" fontId="4" fillId="7" borderId="2" xfId="0" applyFont="1" applyFill="1" applyBorder="1" applyAlignment="1">
      <alignment vertical="top"/>
    </xf>
    <xf numFmtId="0" fontId="4" fillId="0" borderId="11" xfId="0" applyFont="1" applyBorder="1" applyAlignment="1">
      <alignment horizontal="center" vertical="top"/>
    </xf>
    <xf numFmtId="0" fontId="4" fillId="7" borderId="16" xfId="0" applyFont="1" applyFill="1" applyBorder="1" applyAlignment="1">
      <alignment vertical="top"/>
    </xf>
    <xf numFmtId="0" fontId="4" fillId="0" borderId="5" xfId="0" applyFont="1" applyBorder="1" applyAlignment="1">
      <alignment horizontal="center" vertical="top"/>
    </xf>
    <xf numFmtId="0" fontId="19" fillId="0" borderId="14" xfId="1" applyFont="1" applyBorder="1" applyAlignment="1">
      <alignment vertical="top"/>
    </xf>
    <xf numFmtId="0" fontId="19" fillId="0" borderId="14" xfId="1" applyFont="1" applyBorder="1" applyAlignment="1">
      <alignment vertical="top" wrapText="1"/>
    </xf>
    <xf numFmtId="0" fontId="19" fillId="0" borderId="0" xfId="1" applyFont="1" applyAlignment="1">
      <alignment vertical="top"/>
    </xf>
    <xf numFmtId="0" fontId="19" fillId="0" borderId="0" xfId="1" applyFont="1" applyAlignment="1">
      <alignment vertical="top" wrapText="1"/>
    </xf>
    <xf numFmtId="0" fontId="22" fillId="0" borderId="0" xfId="1" applyFont="1" applyAlignment="1">
      <alignment vertical="top"/>
    </xf>
    <xf numFmtId="0" fontId="22" fillId="0" borderId="0" xfId="1" applyFont="1" applyAlignment="1">
      <alignment vertical="top" wrapText="1"/>
    </xf>
    <xf numFmtId="0" fontId="23" fillId="6" borderId="2" xfId="1" applyFont="1" applyFill="1" applyBorder="1" applyAlignment="1">
      <alignment vertical="center"/>
    </xf>
    <xf numFmtId="0" fontId="22" fillId="6" borderId="3" xfId="1" applyFont="1" applyFill="1" applyBorder="1" applyAlignment="1">
      <alignment vertical="top"/>
    </xf>
    <xf numFmtId="0" fontId="22" fillId="6" borderId="3" xfId="1" applyFont="1" applyFill="1" applyBorder="1" applyAlignment="1">
      <alignment vertical="top" wrapText="1"/>
    </xf>
    <xf numFmtId="0" fontId="23" fillId="6" borderId="3" xfId="1" applyFont="1" applyFill="1" applyBorder="1" applyAlignment="1">
      <alignment horizontal="right" vertical="center"/>
    </xf>
    <xf numFmtId="0" fontId="23" fillId="0" borderId="0" xfId="1" applyFont="1" applyAlignment="1">
      <alignment vertical="top"/>
    </xf>
    <xf numFmtId="0" fontId="23"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23" fillId="5" borderId="3" xfId="1" applyFont="1" applyFill="1" applyBorder="1" applyAlignment="1">
      <alignment vertical="center"/>
    </xf>
    <xf numFmtId="0" fontId="22" fillId="5" borderId="3" xfId="1" applyFont="1" applyFill="1" applyBorder="1" applyAlignment="1">
      <alignment vertical="center"/>
    </xf>
    <xf numFmtId="0" fontId="22" fillId="5" borderId="3" xfId="1" applyFont="1" applyFill="1" applyBorder="1" applyAlignment="1">
      <alignment vertical="center" wrapText="1"/>
    </xf>
    <xf numFmtId="0" fontId="23" fillId="5" borderId="3" xfId="1" applyFont="1" applyFill="1" applyBorder="1" applyAlignment="1">
      <alignment horizontal="right" vertical="center"/>
    </xf>
    <xf numFmtId="0" fontId="23" fillId="0" borderId="0" xfId="1" applyFont="1" applyAlignment="1">
      <alignment horizontal="center" vertical="center"/>
    </xf>
    <xf numFmtId="0" fontId="22" fillId="0" borderId="0" xfId="1" applyFont="1" applyAlignment="1">
      <alignment horizontal="center" vertical="top"/>
    </xf>
    <xf numFmtId="0" fontId="22" fillId="0" borderId="0" xfId="1" applyFont="1" applyAlignment="1">
      <alignment vertical="center"/>
    </xf>
    <xf numFmtId="0" fontId="22" fillId="0" borderId="0" xfId="1" applyFont="1" applyAlignment="1">
      <alignment vertical="center" wrapText="1"/>
    </xf>
    <xf numFmtId="0" fontId="22" fillId="0" borderId="0" xfId="1" applyFont="1" applyAlignment="1">
      <alignment horizontal="center" vertical="center"/>
    </xf>
    <xf numFmtId="0" fontId="22" fillId="0" borderId="0" xfId="1" applyFont="1" applyAlignment="1">
      <alignment horizontal="left" vertical="center"/>
    </xf>
    <xf numFmtId="0" fontId="22" fillId="0" borderId="0" xfId="1" applyFont="1" applyAlignment="1">
      <alignment horizontal="right" vertical="center"/>
    </xf>
    <xf numFmtId="44" fontId="22" fillId="0" borderId="0" xfId="2" applyFont="1" applyBorder="1" applyAlignment="1" applyProtection="1">
      <alignment horizontal="right" vertical="center"/>
    </xf>
    <xf numFmtId="0" fontId="19" fillId="0" borderId="0" xfId="1" applyFont="1" applyAlignment="1">
      <alignment horizontal="center" vertical="top"/>
    </xf>
    <xf numFmtId="0" fontId="14" fillId="5" borderId="7" xfId="1" applyFont="1" applyFill="1" applyBorder="1" applyAlignment="1">
      <alignment horizontal="center" vertical="center"/>
    </xf>
    <xf numFmtId="0" fontId="14" fillId="5" borderId="8" xfId="1" applyFont="1" applyFill="1" applyBorder="1" applyAlignment="1">
      <alignment vertical="center"/>
    </xf>
    <xf numFmtId="0" fontId="19" fillId="5" borderId="8" xfId="1" applyFont="1" applyFill="1" applyBorder="1" applyAlignment="1">
      <alignment vertical="center"/>
    </xf>
    <xf numFmtId="0" fontId="19" fillId="5" borderId="8" xfId="1" applyFont="1" applyFill="1" applyBorder="1" applyAlignment="1">
      <alignment vertical="center" wrapText="1"/>
    </xf>
    <xf numFmtId="0" fontId="15" fillId="5" borderId="8" xfId="1" applyFont="1" applyFill="1" applyBorder="1" applyAlignment="1">
      <alignment horizontal="right" vertical="center"/>
    </xf>
    <xf numFmtId="0" fontId="11" fillId="7" borderId="2" xfId="1" applyFont="1" applyFill="1" applyBorder="1" applyAlignment="1">
      <alignment horizontal="center" vertical="center"/>
    </xf>
    <xf numFmtId="0" fontId="14" fillId="7" borderId="3" xfId="0" applyFont="1" applyFill="1" applyBorder="1" applyAlignment="1">
      <alignment horizontal="center" vertical="center" wrapText="1"/>
    </xf>
    <xf numFmtId="0" fontId="4" fillId="7" borderId="3" xfId="0" applyFont="1" applyFill="1" applyBorder="1" applyAlignment="1">
      <alignment horizontal="center" vertical="center"/>
    </xf>
    <xf numFmtId="0" fontId="4" fillId="7" borderId="3" xfId="0" applyFont="1" applyFill="1" applyBorder="1" applyAlignment="1">
      <alignment vertical="center"/>
    </xf>
    <xf numFmtId="165" fontId="4" fillId="7" borderId="4" xfId="0" applyNumberFormat="1" applyFont="1" applyFill="1" applyBorder="1" applyAlignment="1">
      <alignment vertical="top"/>
    </xf>
    <xf numFmtId="0" fontId="11" fillId="7" borderId="2" xfId="1" applyFont="1" applyFill="1" applyBorder="1" applyAlignment="1">
      <alignment horizontal="center" vertical="top"/>
    </xf>
    <xf numFmtId="0" fontId="4" fillId="7" borderId="3" xfId="0" applyFont="1" applyFill="1" applyBorder="1" applyAlignment="1">
      <alignment horizontal="center" vertical="top" wrapText="1"/>
    </xf>
    <xf numFmtId="0" fontId="4" fillId="7" borderId="3" xfId="0" applyFont="1" applyFill="1" applyBorder="1" applyAlignment="1">
      <alignment horizontal="center" vertical="top"/>
    </xf>
    <xf numFmtId="0" fontId="24" fillId="7" borderId="3" xfId="0" applyFont="1" applyFill="1" applyBorder="1" applyAlignment="1">
      <alignment vertical="top"/>
    </xf>
    <xf numFmtId="0" fontId="4" fillId="0" borderId="11" xfId="1" applyFont="1" applyBorder="1" applyAlignment="1">
      <alignment horizontal="center" vertical="top"/>
    </xf>
    <xf numFmtId="0" fontId="4" fillId="0" borderId="0" xfId="0" applyFont="1" applyAlignment="1">
      <alignment horizontal="center" vertical="top" wrapText="1"/>
    </xf>
    <xf numFmtId="0" fontId="4" fillId="0" borderId="0" xfId="0" applyFont="1" applyAlignment="1">
      <alignment horizontal="center" vertical="top"/>
    </xf>
    <xf numFmtId="0" fontId="24" fillId="0" borderId="0" xfId="0" applyFont="1" applyAlignment="1">
      <alignment vertical="top"/>
    </xf>
    <xf numFmtId="0" fontId="4" fillId="0" borderId="19" xfId="0" applyFont="1" applyBorder="1" applyAlignment="1">
      <alignment horizontal="left" vertical="top" wrapText="1"/>
    </xf>
    <xf numFmtId="0" fontId="4" fillId="0" borderId="19" xfId="0" applyFont="1" applyBorder="1" applyAlignment="1">
      <alignment horizontal="center" vertical="center"/>
    </xf>
    <xf numFmtId="0" fontId="4" fillId="0" borderId="12" xfId="0" applyFont="1" applyBorder="1" applyAlignment="1">
      <alignment horizontal="center" vertical="center"/>
    </xf>
    <xf numFmtId="44" fontId="4" fillId="4" borderId="12" xfId="0" applyNumberFormat="1" applyFont="1" applyFill="1" applyBorder="1" applyAlignment="1" applyProtection="1">
      <alignment horizontal="center" vertical="center"/>
      <protection locked="0"/>
    </xf>
    <xf numFmtId="164" fontId="11" fillId="0" borderId="10" xfId="2" applyNumberFormat="1" applyFont="1" applyBorder="1" applyAlignment="1" applyProtection="1">
      <alignment vertical="center"/>
    </xf>
    <xf numFmtId="0" fontId="4" fillId="0" borderId="2" xfId="1" applyFont="1" applyBorder="1" applyAlignment="1">
      <alignment horizontal="center" vertical="top"/>
    </xf>
    <xf numFmtId="0" fontId="4" fillId="0" borderId="3" xfId="0" applyFont="1" applyBorder="1" applyAlignment="1">
      <alignment horizontal="center" vertical="top"/>
    </xf>
    <xf numFmtId="0" fontId="24" fillId="0" borderId="3" xfId="0" applyFont="1" applyBorder="1" applyAlignment="1">
      <alignment vertical="top"/>
    </xf>
    <xf numFmtId="0" fontId="4" fillId="0" borderId="4" xfId="0" applyFont="1" applyBorder="1" applyAlignment="1">
      <alignment horizontal="left" vertical="top"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44" fontId="4" fillId="4" borderId="1" xfId="0" applyNumberFormat="1" applyFont="1" applyFill="1" applyBorder="1" applyAlignment="1" applyProtection="1">
      <alignment horizontal="center" vertical="center"/>
      <protection locked="0"/>
    </xf>
    <xf numFmtId="164" fontId="11" fillId="0" borderId="1" xfId="2" applyNumberFormat="1" applyFont="1" applyBorder="1" applyAlignment="1" applyProtection="1">
      <alignment vertical="center"/>
    </xf>
    <xf numFmtId="0" fontId="4" fillId="0" borderId="16" xfId="1" applyFont="1" applyBorder="1" applyAlignment="1">
      <alignment horizontal="center" vertical="top"/>
    </xf>
    <xf numFmtId="0" fontId="4" fillId="0" borderId="17" xfId="0" applyFont="1" applyBorder="1" applyAlignment="1">
      <alignment horizontal="center" vertical="top"/>
    </xf>
    <xf numFmtId="0" fontId="24" fillId="0" borderId="17" xfId="0" applyFont="1" applyBorder="1" applyAlignment="1">
      <alignment vertical="top"/>
    </xf>
    <xf numFmtId="0" fontId="4" fillId="0" borderId="18" xfId="0" applyFont="1" applyBorder="1" applyAlignment="1">
      <alignment horizontal="left" vertical="top" wrapText="1"/>
    </xf>
    <xf numFmtId="0" fontId="4" fillId="0" borderId="18" xfId="0" applyFont="1" applyBorder="1" applyAlignment="1">
      <alignment horizontal="center" vertical="center"/>
    </xf>
    <xf numFmtId="0" fontId="4" fillId="0" borderId="21" xfId="0" applyFont="1" applyBorder="1" applyAlignment="1">
      <alignment horizontal="center" vertical="center"/>
    </xf>
    <xf numFmtId="44" fontId="4" fillId="4" borderId="21" xfId="0" applyNumberFormat="1" applyFont="1" applyFill="1" applyBorder="1" applyAlignment="1" applyProtection="1">
      <alignment horizontal="center" vertical="center"/>
      <protection locked="0"/>
    </xf>
    <xf numFmtId="0" fontId="4" fillId="7" borderId="3" xfId="0" applyFont="1" applyFill="1" applyBorder="1" applyAlignment="1">
      <alignment vertical="top"/>
    </xf>
    <xf numFmtId="0" fontId="4" fillId="0" borderId="5" xfId="1" applyFont="1" applyBorder="1" applyAlignment="1">
      <alignment horizontal="center" vertical="top"/>
    </xf>
    <xf numFmtId="0" fontId="4" fillId="0" borderId="6" xfId="0" applyFont="1" applyBorder="1" applyAlignment="1">
      <alignment horizontal="center" vertical="top" wrapText="1"/>
    </xf>
    <xf numFmtId="0" fontId="4" fillId="0" borderId="6" xfId="0" applyFont="1" applyBorder="1" applyAlignment="1">
      <alignment horizontal="center" vertical="top"/>
    </xf>
    <xf numFmtId="0" fontId="4" fillId="0" borderId="6" xfId="0" applyFont="1" applyBorder="1" applyAlignment="1">
      <alignment vertical="top"/>
    </xf>
    <xf numFmtId="0" fontId="4" fillId="0" borderId="20" xfId="0" applyFont="1" applyBorder="1" applyAlignment="1">
      <alignment horizontal="left" vertical="top" wrapText="1"/>
    </xf>
    <xf numFmtId="0" fontId="4" fillId="0" borderId="20" xfId="0" applyFont="1" applyBorder="1" applyAlignment="1">
      <alignment horizontal="center" vertical="center"/>
    </xf>
    <xf numFmtId="0" fontId="4" fillId="0" borderId="10" xfId="0" applyFont="1" applyBorder="1" applyAlignment="1">
      <alignment horizontal="center" vertical="center"/>
    </xf>
    <xf numFmtId="44" fontId="4" fillId="4" borderId="10" xfId="0" applyNumberFormat="1" applyFont="1" applyFill="1" applyBorder="1" applyAlignment="1" applyProtection="1">
      <alignment horizontal="center" vertical="center"/>
      <protection locked="0"/>
    </xf>
    <xf numFmtId="0" fontId="4" fillId="0" borderId="0" xfId="0" applyFont="1" applyAlignment="1">
      <alignment vertical="top"/>
    </xf>
    <xf numFmtId="0" fontId="4" fillId="0" borderId="3" xfId="0" applyFont="1" applyBorder="1" applyAlignment="1">
      <alignment vertical="top"/>
    </xf>
    <xf numFmtId="0" fontId="4" fillId="0" borderId="17" xfId="0" applyFont="1" applyBorder="1" applyAlignment="1">
      <alignment vertical="top"/>
    </xf>
    <xf numFmtId="0" fontId="15" fillId="2" borderId="21" xfId="1" applyFont="1" applyFill="1" applyBorder="1" applyAlignment="1">
      <alignment horizontal="left" vertical="center" wrapText="1"/>
    </xf>
    <xf numFmtId="0" fontId="15" fillId="2" borderId="18" xfId="1" applyFont="1" applyFill="1" applyBorder="1" applyAlignment="1">
      <alignment horizontal="center" vertical="center"/>
    </xf>
    <xf numFmtId="0" fontId="15" fillId="2" borderId="21" xfId="1" applyFont="1" applyFill="1" applyBorder="1" applyAlignment="1">
      <alignment horizontal="center" vertical="center"/>
    </xf>
    <xf numFmtId="0" fontId="11" fillId="7" borderId="16" xfId="1" applyFont="1" applyFill="1" applyBorder="1" applyAlignment="1">
      <alignment horizontal="center" vertical="top"/>
    </xf>
    <xf numFmtId="0" fontId="19" fillId="7" borderId="17" xfId="0" applyFont="1" applyFill="1" applyBorder="1" applyAlignment="1">
      <alignment horizontal="center" vertical="top" wrapText="1"/>
    </xf>
    <xf numFmtId="0" fontId="4" fillId="7" borderId="17" xfId="0" applyFont="1" applyFill="1" applyBorder="1" applyAlignment="1">
      <alignment horizontal="center" vertical="top"/>
    </xf>
    <xf numFmtId="0" fontId="4" fillId="7" borderId="17" xfId="0" applyFont="1" applyFill="1" applyBorder="1" applyAlignment="1">
      <alignment vertical="top"/>
    </xf>
    <xf numFmtId="165" fontId="4" fillId="7" borderId="18" xfId="0" applyNumberFormat="1" applyFont="1" applyFill="1" applyBorder="1" applyAlignment="1">
      <alignment vertical="top"/>
    </xf>
    <xf numFmtId="0" fontId="11" fillId="7" borderId="5" xfId="1" applyFont="1" applyFill="1" applyBorder="1" applyAlignment="1">
      <alignment horizontal="center" vertical="top"/>
    </xf>
    <xf numFmtId="0" fontId="4" fillId="7" borderId="6" xfId="0" applyFont="1" applyFill="1" applyBorder="1" applyAlignment="1">
      <alignment horizontal="center" vertical="top"/>
    </xf>
    <xf numFmtId="0" fontId="4" fillId="7" borderId="6" xfId="0" applyFont="1" applyFill="1" applyBorder="1" applyAlignment="1">
      <alignment vertical="top"/>
    </xf>
    <xf numFmtId="165" fontId="4" fillId="7" borderId="20" xfId="0" applyNumberFormat="1" applyFont="1" applyFill="1" applyBorder="1" applyAlignment="1">
      <alignment vertical="top"/>
    </xf>
    <xf numFmtId="0" fontId="14" fillId="7" borderId="3" xfId="0" applyFont="1" applyFill="1" applyBorder="1" applyAlignment="1">
      <alignment horizontal="left" vertical="center" wrapText="1"/>
    </xf>
    <xf numFmtId="0" fontId="15" fillId="2" borderId="1" xfId="1" applyFont="1" applyFill="1" applyBorder="1" applyAlignment="1">
      <alignment horizontal="center" vertical="center"/>
    </xf>
    <xf numFmtId="165" fontId="4" fillId="7" borderId="1" xfId="0" applyNumberFormat="1" applyFont="1" applyFill="1" applyBorder="1" applyAlignment="1">
      <alignment vertical="top"/>
    </xf>
    <xf numFmtId="0" fontId="4" fillId="7" borderId="2" xfId="1" applyFont="1" applyFill="1" applyBorder="1" applyAlignment="1">
      <alignment horizontal="center" vertical="top"/>
    </xf>
    <xf numFmtId="0" fontId="4" fillId="7" borderId="3" xfId="1" applyFont="1" applyFill="1" applyBorder="1" applyAlignment="1">
      <alignment horizontal="center" vertical="top" wrapText="1"/>
    </xf>
    <xf numFmtId="0" fontId="4" fillId="7" borderId="5" xfId="1" applyFont="1" applyFill="1" applyBorder="1" applyAlignment="1">
      <alignment horizontal="center" vertical="top"/>
    </xf>
    <xf numFmtId="0" fontId="4" fillId="0" borderId="5" xfId="1" applyFont="1" applyBorder="1" applyAlignment="1">
      <alignment horizontal="center" vertical="center"/>
    </xf>
    <xf numFmtId="0" fontId="4" fillId="0" borderId="16" xfId="0" applyFont="1" applyBorder="1" applyAlignment="1">
      <alignment horizontal="center"/>
    </xf>
    <xf numFmtId="0" fontId="13" fillId="7" borderId="2" xfId="1" applyFont="1" applyFill="1" applyBorder="1" applyAlignment="1">
      <alignment horizontal="center" vertical="center"/>
    </xf>
    <xf numFmtId="0" fontId="4" fillId="0" borderId="2" xfId="1" applyFont="1" applyBorder="1" applyAlignment="1">
      <alignment horizontal="center"/>
    </xf>
    <xf numFmtId="0" fontId="11" fillId="0" borderId="0" xfId="1" applyFont="1" applyAlignment="1">
      <alignment horizontal="center" vertical="top"/>
    </xf>
    <xf numFmtId="0" fontId="11" fillId="0" borderId="0" xfId="1" applyFont="1" applyAlignment="1">
      <alignment vertical="top" wrapText="1"/>
    </xf>
    <xf numFmtId="0" fontId="11" fillId="0" borderId="0" xfId="1" applyFont="1" applyAlignment="1">
      <alignment vertical="top"/>
    </xf>
    <xf numFmtId="0" fontId="15" fillId="5" borderId="7" xfId="1" applyFont="1" applyFill="1" applyBorder="1" applyAlignment="1">
      <alignment horizontal="center" vertical="center"/>
    </xf>
    <xf numFmtId="0" fontId="15" fillId="5" borderId="8" xfId="1" applyFont="1" applyFill="1" applyBorder="1" applyAlignment="1">
      <alignment vertical="center"/>
    </xf>
    <xf numFmtId="0" fontId="11" fillId="5" borderId="8" xfId="1" applyFont="1" applyFill="1" applyBorder="1" applyAlignment="1">
      <alignment vertical="center"/>
    </xf>
    <xf numFmtId="0" fontId="11" fillId="5" borderId="8" xfId="1" applyFont="1" applyFill="1" applyBorder="1" applyAlignment="1">
      <alignment vertical="center" wrapText="1"/>
    </xf>
    <xf numFmtId="0" fontId="14" fillId="7" borderId="3" xfId="0" applyFont="1" applyFill="1" applyBorder="1" applyAlignment="1">
      <alignment vertical="top"/>
    </xf>
    <xf numFmtId="0" fontId="18" fillId="7" borderId="3" xfId="0" applyFont="1" applyFill="1" applyBorder="1" applyAlignment="1">
      <alignment horizontal="left" vertical="center" wrapText="1"/>
    </xf>
    <xf numFmtId="0" fontId="4" fillId="7" borderId="2" xfId="0" applyFont="1" applyFill="1" applyBorder="1" applyAlignment="1">
      <alignment horizontal="center" vertical="top"/>
    </xf>
    <xf numFmtId="0" fontId="4" fillId="0" borderId="2" xfId="0" applyFont="1" applyBorder="1" applyAlignment="1">
      <alignment horizontal="center" vertical="top"/>
    </xf>
    <xf numFmtId="0" fontId="4" fillId="0" borderId="19" xfId="0" applyFont="1" applyBorder="1" applyAlignment="1">
      <alignment vertical="top"/>
    </xf>
    <xf numFmtId="0" fontId="4" fillId="0" borderId="4" xfId="0" applyFont="1" applyBorder="1" applyAlignment="1">
      <alignment vertical="top"/>
    </xf>
    <xf numFmtId="0" fontId="27" fillId="7" borderId="3" xfId="0" applyFont="1" applyFill="1" applyBorder="1" applyAlignment="1">
      <alignment horizontal="left" vertical="center" wrapText="1"/>
    </xf>
    <xf numFmtId="0" fontId="4" fillId="7" borderId="5" xfId="0" applyFont="1" applyFill="1" applyBorder="1" applyAlignment="1">
      <alignment horizontal="center" vertical="top"/>
    </xf>
    <xf numFmtId="0" fontId="4" fillId="7" borderId="6" xfId="0" applyFont="1" applyFill="1" applyBorder="1" applyAlignment="1">
      <alignment horizontal="center" vertical="center"/>
    </xf>
    <xf numFmtId="0" fontId="4" fillId="0" borderId="10" xfId="0" applyFont="1" applyBorder="1" applyAlignment="1">
      <alignment horizontal="left" vertical="top" wrapText="1"/>
    </xf>
    <xf numFmtId="0" fontId="14" fillId="7" borderId="3" xfId="0" applyFont="1" applyFill="1" applyBorder="1" applyAlignment="1">
      <alignment horizontal="center" vertical="center"/>
    </xf>
    <xf numFmtId="0" fontId="4" fillId="0" borderId="1" xfId="0" applyFont="1" applyBorder="1" applyAlignment="1">
      <alignment horizontal="left" vertical="top" wrapText="1"/>
    </xf>
    <xf numFmtId="0" fontId="15" fillId="2" borderId="2" xfId="1" applyFont="1" applyFill="1" applyBorder="1" applyAlignment="1">
      <alignment horizontal="left" vertical="center"/>
    </xf>
    <xf numFmtId="0" fontId="15" fillId="2" borderId="3" xfId="1" applyFont="1" applyFill="1" applyBorder="1" applyAlignment="1">
      <alignment horizontal="left" vertical="center"/>
    </xf>
    <xf numFmtId="0" fontId="15" fillId="2" borderId="4" xfId="1" applyFont="1" applyFill="1" applyBorder="1" applyAlignment="1">
      <alignment horizontal="left" vertical="center" wrapText="1"/>
    </xf>
    <xf numFmtId="0" fontId="15" fillId="2" borderId="4" xfId="1" applyFont="1" applyFill="1" applyBorder="1" applyAlignment="1">
      <alignment horizontal="center" vertical="center"/>
    </xf>
    <xf numFmtId="0" fontId="4" fillId="7" borderId="3" xfId="0" applyFont="1" applyFill="1" applyBorder="1" applyAlignment="1">
      <alignment vertical="top" wrapText="1"/>
    </xf>
    <xf numFmtId="164" fontId="11" fillId="7" borderId="4" xfId="2" applyNumberFormat="1" applyFont="1" applyFill="1" applyBorder="1" applyAlignment="1" applyProtection="1">
      <alignment vertical="center"/>
    </xf>
    <xf numFmtId="0" fontId="13" fillId="7" borderId="4" xfId="0" applyFont="1" applyFill="1" applyBorder="1" applyAlignment="1">
      <alignment vertical="center" wrapText="1"/>
    </xf>
    <xf numFmtId="0" fontId="4" fillId="7" borderId="17" xfId="0" applyFont="1" applyFill="1" applyBorder="1" applyAlignment="1">
      <alignment vertical="top" wrapText="1"/>
    </xf>
    <xf numFmtId="0" fontId="13" fillId="7" borderId="18" xfId="0" applyFont="1" applyFill="1" applyBorder="1" applyAlignment="1">
      <alignment vertical="center" wrapText="1"/>
    </xf>
    <xf numFmtId="44" fontId="23" fillId="6" borderId="4" xfId="1" applyNumberFormat="1" applyFont="1" applyFill="1" applyBorder="1" applyAlignment="1">
      <alignment vertical="center"/>
    </xf>
    <xf numFmtId="0" fontId="23" fillId="0" borderId="11" xfId="1" applyFont="1" applyBorder="1" applyAlignment="1">
      <alignment vertical="top"/>
    </xf>
    <xf numFmtId="0" fontId="22" fillId="0" borderId="19" xfId="1" applyFont="1" applyBorder="1" applyAlignment="1">
      <alignment vertical="top"/>
    </xf>
    <xf numFmtId="0" fontId="23" fillId="0" borderId="11" xfId="1" applyFont="1" applyBorder="1" applyAlignment="1">
      <alignment horizontal="center" vertical="center"/>
    </xf>
    <xf numFmtId="0" fontId="28" fillId="0" borderId="0" xfId="1" applyFont="1" applyAlignment="1">
      <alignment horizontal="center" vertical="center"/>
    </xf>
    <xf numFmtId="0" fontId="28" fillId="0" borderId="0" xfId="1" applyFont="1" applyAlignment="1">
      <alignment vertical="center"/>
    </xf>
    <xf numFmtId="0" fontId="28" fillId="0" borderId="0" xfId="1" applyFont="1" applyAlignment="1">
      <alignment vertical="center" wrapText="1"/>
    </xf>
    <xf numFmtId="0" fontId="23" fillId="0" borderId="2" xfId="1" applyFont="1" applyBorder="1" applyAlignment="1">
      <alignment horizontal="center" vertical="center"/>
    </xf>
    <xf numFmtId="0" fontId="28" fillId="0" borderId="3" xfId="1" applyFont="1" applyBorder="1" applyAlignment="1">
      <alignment horizontal="center" vertical="center"/>
    </xf>
    <xf numFmtId="0" fontId="28" fillId="0" borderId="3" xfId="1" applyFont="1" applyBorder="1" applyAlignment="1">
      <alignment vertical="center"/>
    </xf>
    <xf numFmtId="0" fontId="28" fillId="0" borderId="3" xfId="1" applyFont="1" applyBorder="1" applyAlignment="1">
      <alignment vertical="center" wrapText="1"/>
    </xf>
    <xf numFmtId="0" fontId="23" fillId="0" borderId="5" xfId="1" applyFont="1" applyBorder="1" applyAlignment="1">
      <alignment horizontal="center" vertical="center"/>
    </xf>
    <xf numFmtId="0" fontId="22" fillId="0" borderId="6" xfId="1" applyFont="1" applyBorder="1" applyAlignment="1">
      <alignment horizontal="center" vertical="center"/>
    </xf>
    <xf numFmtId="0" fontId="22" fillId="0" borderId="6" xfId="1" applyFont="1" applyBorder="1" applyAlignment="1">
      <alignment vertical="center"/>
    </xf>
    <xf numFmtId="0" fontId="22" fillId="0" borderId="6" xfId="1" applyFont="1" applyBorder="1" applyAlignment="1">
      <alignment vertical="center" wrapText="1"/>
    </xf>
    <xf numFmtId="0" fontId="22" fillId="0" borderId="0" xfId="1" applyFont="1"/>
    <xf numFmtId="0" fontId="15" fillId="5" borderId="7" xfId="1" applyFont="1" applyFill="1" applyBorder="1" applyAlignment="1">
      <alignment horizontal="center" vertical="top"/>
    </xf>
    <xf numFmtId="0" fontId="15" fillId="5" borderId="8" xfId="1" applyFont="1" applyFill="1" applyBorder="1" applyAlignment="1">
      <alignment vertical="top"/>
    </xf>
    <xf numFmtId="0" fontId="11" fillId="5" borderId="8" xfId="1" applyFont="1" applyFill="1" applyBorder="1" applyAlignment="1">
      <alignment vertical="top"/>
    </xf>
    <xf numFmtId="0" fontId="11" fillId="5" borderId="8" xfId="1" applyFont="1" applyFill="1" applyBorder="1" applyAlignment="1">
      <alignment vertical="top" wrapText="1"/>
    </xf>
    <xf numFmtId="0" fontId="11" fillId="5" borderId="8" xfId="1" applyFont="1" applyFill="1" applyBorder="1" applyAlignment="1">
      <alignment horizontal="right" vertical="top"/>
    </xf>
    <xf numFmtId="0" fontId="11" fillId="5" borderId="9" xfId="1" applyFont="1" applyFill="1" applyBorder="1" applyAlignment="1">
      <alignment vertical="top"/>
    </xf>
    <xf numFmtId="0" fontId="15" fillId="3" borderId="16" xfId="1" applyFont="1" applyFill="1" applyBorder="1" applyAlignment="1">
      <alignment horizontal="center" vertical="center"/>
    </xf>
    <xf numFmtId="0" fontId="15" fillId="3" borderId="17" xfId="1" applyFont="1" applyFill="1" applyBorder="1" applyAlignment="1">
      <alignment horizontal="center" vertical="center"/>
    </xf>
    <xf numFmtId="0" fontId="15" fillId="3" borderId="17" xfId="1" applyFont="1" applyFill="1" applyBorder="1" applyAlignment="1">
      <alignment vertical="center"/>
    </xf>
    <xf numFmtId="0" fontId="11" fillId="3" borderId="17" xfId="1" applyFont="1" applyFill="1" applyBorder="1" applyAlignment="1">
      <alignment vertical="center" wrapText="1"/>
    </xf>
    <xf numFmtId="0" fontId="11" fillId="3" borderId="18" xfId="1" applyFont="1" applyFill="1" applyBorder="1" applyAlignment="1">
      <alignment vertical="center"/>
    </xf>
    <xf numFmtId="0" fontId="15" fillId="3" borderId="1" xfId="1" applyFont="1" applyFill="1" applyBorder="1" applyAlignment="1">
      <alignment horizontal="right" vertical="center"/>
    </xf>
    <xf numFmtId="164" fontId="15" fillId="3" borderId="1" xfId="1" applyNumberFormat="1" applyFont="1" applyFill="1" applyBorder="1" applyAlignment="1">
      <alignment vertical="center"/>
    </xf>
    <xf numFmtId="0" fontId="15" fillId="2" borderId="16" xfId="1" applyFont="1" applyFill="1" applyBorder="1" applyAlignment="1">
      <alignment horizontal="left" vertical="center"/>
    </xf>
    <xf numFmtId="0" fontId="15" fillId="2" borderId="17" xfId="1" applyFont="1" applyFill="1" applyBorder="1" applyAlignment="1">
      <alignment horizontal="left" vertical="center"/>
    </xf>
    <xf numFmtId="0" fontId="15" fillId="2" borderId="17" xfId="1" applyFont="1" applyFill="1" applyBorder="1" applyAlignment="1">
      <alignment horizontal="left" vertical="center" wrapText="1"/>
    </xf>
    <xf numFmtId="0" fontId="4" fillId="7" borderId="4" xfId="0" applyFont="1" applyFill="1" applyBorder="1"/>
    <xf numFmtId="0" fontId="11" fillId="0" borderId="5" xfId="1" applyFont="1" applyBorder="1" applyAlignment="1">
      <alignment horizontal="center" vertical="top"/>
    </xf>
    <xf numFmtId="0" fontId="11" fillId="0" borderId="6" xfId="1" applyFont="1" applyBorder="1" applyAlignment="1">
      <alignment horizontal="center" vertical="top"/>
    </xf>
    <xf numFmtId="0" fontId="11" fillId="0" borderId="6" xfId="1" applyFont="1" applyBorder="1" applyAlignment="1">
      <alignment vertical="top" wrapText="1"/>
    </xf>
    <xf numFmtId="3" fontId="4" fillId="0" borderId="10" xfId="1" applyNumberFormat="1" applyFont="1" applyBorder="1" applyAlignment="1">
      <alignment horizontal="center" vertical="center"/>
    </xf>
    <xf numFmtId="0" fontId="11" fillId="0" borderId="2" xfId="1" applyFont="1" applyBorder="1" applyAlignment="1">
      <alignment horizontal="center" vertical="top"/>
    </xf>
    <xf numFmtId="0" fontId="11" fillId="0" borderId="3" xfId="1" applyFont="1" applyBorder="1" applyAlignment="1">
      <alignment horizontal="center" vertical="top"/>
    </xf>
    <xf numFmtId="0" fontId="11" fillId="0" borderId="3" xfId="1" applyFont="1" applyBorder="1" applyAlignment="1">
      <alignment vertical="top" wrapText="1"/>
    </xf>
    <xf numFmtId="3" fontId="4" fillId="0" borderId="1" xfId="1" applyNumberFormat="1" applyFont="1" applyBorder="1" applyAlignment="1">
      <alignment horizontal="center" vertical="center"/>
    </xf>
    <xf numFmtId="3" fontId="4" fillId="0" borderId="21" xfId="1" applyNumberFormat="1" applyFont="1" applyBorder="1" applyAlignment="1">
      <alignment horizontal="center" vertical="center"/>
    </xf>
    <xf numFmtId="0" fontId="15" fillId="2" borderId="16" xfId="1" applyFont="1" applyFill="1" applyBorder="1" applyAlignment="1">
      <alignment horizontal="left" vertical="center" wrapText="1"/>
    </xf>
    <xf numFmtId="0" fontId="4" fillId="7" borderId="4" xfId="0" applyFont="1" applyFill="1" applyBorder="1" applyAlignment="1">
      <alignment vertical="center"/>
    </xf>
    <xf numFmtId="0" fontId="15" fillId="2" borderId="1" xfId="1" applyFont="1" applyFill="1" applyBorder="1" applyAlignment="1">
      <alignment horizontal="left" vertical="center" wrapText="1"/>
    </xf>
    <xf numFmtId="0" fontId="15" fillId="2" borderId="2" xfId="1" applyFont="1" applyFill="1" applyBorder="1" applyAlignment="1">
      <alignment horizontal="left" vertical="center" wrapText="1"/>
    </xf>
    <xf numFmtId="0" fontId="23" fillId="6" borderId="2" xfId="1" applyFont="1" applyFill="1" applyBorder="1" applyAlignment="1">
      <alignment vertical="top"/>
    </xf>
    <xf numFmtId="0" fontId="28" fillId="0" borderId="6" xfId="1" applyFont="1" applyBorder="1" applyAlignment="1">
      <alignment horizontal="center" vertical="center"/>
    </xf>
    <xf numFmtId="0" fontId="28" fillId="0" borderId="6" xfId="1" applyFont="1" applyBorder="1" applyAlignment="1">
      <alignment vertical="center"/>
    </xf>
    <xf numFmtId="0" fontId="28" fillId="0" borderId="6" xfId="1" applyFont="1" applyBorder="1" applyAlignment="1">
      <alignment vertical="center" wrapText="1"/>
    </xf>
    <xf numFmtId="0" fontId="22" fillId="0" borderId="3" xfId="1" applyFont="1" applyBorder="1" applyAlignment="1">
      <alignment horizontal="center" vertical="center"/>
    </xf>
    <xf numFmtId="0" fontId="22" fillId="0" borderId="3" xfId="1" applyFont="1" applyBorder="1" applyAlignment="1">
      <alignment vertical="center"/>
    </xf>
    <xf numFmtId="0" fontId="22" fillId="0" borderId="3" xfId="1" applyFont="1" applyBorder="1" applyAlignment="1">
      <alignment vertical="center" wrapText="1"/>
    </xf>
    <xf numFmtId="0" fontId="22" fillId="0" borderId="3" xfId="1" applyFont="1" applyBorder="1" applyAlignment="1">
      <alignment horizontal="left" vertical="center"/>
    </xf>
    <xf numFmtId="0" fontId="22" fillId="0" borderId="6" xfId="1" applyFont="1" applyBorder="1" applyAlignment="1">
      <alignment horizontal="left" vertical="center"/>
    </xf>
    <xf numFmtId="0" fontId="11" fillId="5" borderId="8" xfId="1" applyFont="1" applyFill="1" applyBorder="1" applyAlignment="1">
      <alignment horizontal="right" vertical="center"/>
    </xf>
    <xf numFmtId="0" fontId="11" fillId="5" borderId="9" xfId="1" applyFont="1" applyFill="1" applyBorder="1" applyAlignment="1">
      <alignment vertical="center"/>
    </xf>
    <xf numFmtId="0" fontId="11" fillId="0" borderId="0" xfId="1" applyFont="1"/>
    <xf numFmtId="0" fontId="11" fillId="0" borderId="0" xfId="1" applyFont="1" applyAlignment="1">
      <alignment wrapText="1"/>
    </xf>
    <xf numFmtId="0" fontId="15" fillId="2" borderId="3" xfId="1" applyFont="1" applyFill="1" applyBorder="1" applyAlignment="1">
      <alignment horizontal="center" vertical="center"/>
    </xf>
    <xf numFmtId="0" fontId="11" fillId="0" borderId="6" xfId="1" applyFont="1" applyBorder="1" applyAlignment="1">
      <alignment horizontal="left" vertical="top" wrapText="1"/>
    </xf>
    <xf numFmtId="0" fontId="11" fillId="0" borderId="6" xfId="1" applyFont="1" applyBorder="1" applyAlignment="1">
      <alignment horizontal="center" vertical="center"/>
    </xf>
    <xf numFmtId="0" fontId="11" fillId="0" borderId="3" xfId="1" applyFont="1" applyBorder="1" applyAlignment="1">
      <alignment horizontal="left" vertical="top" wrapText="1"/>
    </xf>
    <xf numFmtId="0" fontId="11" fillId="0" borderId="0" xfId="1" applyFont="1" applyAlignment="1">
      <alignment horizontal="center"/>
    </xf>
    <xf numFmtId="0" fontId="15" fillId="3" borderId="2" xfId="1" applyFont="1" applyFill="1" applyBorder="1" applyAlignment="1">
      <alignment horizontal="center" vertical="center"/>
    </xf>
    <xf numFmtId="0" fontId="15" fillId="3" borderId="3" xfId="1" applyFont="1" applyFill="1" applyBorder="1" applyAlignment="1">
      <alignment horizontal="center" vertical="center"/>
    </xf>
    <xf numFmtId="0" fontId="15" fillId="3" borderId="3" xfId="1" applyFont="1" applyFill="1" applyBorder="1" applyAlignment="1">
      <alignment vertical="center"/>
    </xf>
    <xf numFmtId="0" fontId="11" fillId="3" borderId="3" xfId="1" applyFont="1" applyFill="1" applyBorder="1" applyAlignment="1">
      <alignment vertical="center" wrapText="1"/>
    </xf>
    <xf numFmtId="0" fontId="11" fillId="3" borderId="4" xfId="1" applyFont="1" applyFill="1" applyBorder="1" applyAlignment="1">
      <alignment vertical="center"/>
    </xf>
    <xf numFmtId="0" fontId="11" fillId="0" borderId="14" xfId="1" applyFont="1" applyBorder="1" applyAlignment="1">
      <alignment vertical="top" wrapText="1"/>
    </xf>
    <xf numFmtId="0" fontId="11" fillId="6" borderId="3" xfId="1" applyFont="1" applyFill="1" applyBorder="1" applyAlignment="1">
      <alignment vertical="top" wrapText="1"/>
    </xf>
    <xf numFmtId="0" fontId="11" fillId="5" borderId="3" xfId="1" applyFont="1" applyFill="1" applyBorder="1" applyAlignment="1">
      <alignment vertical="center" wrapText="1"/>
    </xf>
    <xf numFmtId="0" fontId="23" fillId="0" borderId="2" xfId="1" applyFont="1" applyBorder="1" applyAlignment="1">
      <alignment horizontal="center" vertical="top"/>
    </xf>
    <xf numFmtId="0" fontId="29" fillId="0" borderId="3" xfId="1" applyFont="1" applyBorder="1" applyAlignment="1">
      <alignment vertical="center" wrapText="1"/>
    </xf>
    <xf numFmtId="0" fontId="29" fillId="0" borderId="6" xfId="1" applyFont="1" applyBorder="1" applyAlignment="1">
      <alignment vertical="center" wrapText="1"/>
    </xf>
    <xf numFmtId="0" fontId="11" fillId="0" borderId="0" xfId="1" applyFont="1" applyAlignment="1">
      <alignment vertical="center" wrapText="1"/>
    </xf>
    <xf numFmtId="0" fontId="11" fillId="0" borderId="3" xfId="1" applyFont="1" applyBorder="1" applyAlignment="1">
      <alignment vertical="center" wrapText="1"/>
    </xf>
    <xf numFmtId="0" fontId="11" fillId="0" borderId="6" xfId="1" applyFont="1" applyBorder="1" applyAlignment="1">
      <alignment vertical="center" wrapText="1"/>
    </xf>
    <xf numFmtId="0" fontId="19" fillId="5" borderId="8" xfId="1" applyFont="1" applyFill="1" applyBorder="1" applyAlignment="1">
      <alignment horizontal="right" vertical="center"/>
    </xf>
    <xf numFmtId="0" fontId="19" fillId="5" borderId="9" xfId="1" applyFont="1" applyFill="1" applyBorder="1" applyAlignment="1">
      <alignment vertical="center"/>
    </xf>
    <xf numFmtId="0" fontId="19" fillId="0" borderId="0" xfId="0" applyFont="1"/>
    <xf numFmtId="44" fontId="11" fillId="0" borderId="1" xfId="2" applyFont="1" applyFill="1" applyBorder="1" applyAlignment="1" applyProtection="1">
      <alignment vertical="center"/>
    </xf>
    <xf numFmtId="164" fontId="11" fillId="3" borderId="1" xfId="2" applyNumberFormat="1" applyFont="1" applyFill="1" applyBorder="1" applyAlignment="1" applyProtection="1">
      <alignment vertical="center"/>
    </xf>
    <xf numFmtId="0" fontId="11" fillId="0" borderId="5" xfId="1" applyFont="1" applyBorder="1" applyAlignment="1">
      <alignment horizontal="center" vertical="center"/>
    </xf>
    <xf numFmtId="0" fontId="4" fillId="0" borderId="6" xfId="1" applyFont="1" applyBorder="1" applyAlignment="1">
      <alignment horizontal="left" vertical="top" wrapText="1"/>
    </xf>
    <xf numFmtId="164" fontId="11" fillId="0" borderId="10" xfId="2" applyNumberFormat="1" applyFont="1" applyFill="1" applyBorder="1" applyAlignment="1" applyProtection="1">
      <alignment vertical="center"/>
    </xf>
    <xf numFmtId="0" fontId="4" fillId="7" borderId="2" xfId="1" applyFont="1" applyFill="1" applyBorder="1"/>
    <xf numFmtId="0" fontId="4" fillId="7" borderId="3" xfId="1" applyFont="1" applyFill="1" applyBorder="1"/>
    <xf numFmtId="0" fontId="4" fillId="0" borderId="6" xfId="1" applyFont="1" applyBorder="1" applyAlignment="1">
      <alignment horizontal="center" vertical="top"/>
    </xf>
    <xf numFmtId="0" fontId="4" fillId="0" borderId="6" xfId="1" applyFont="1" applyBorder="1" applyAlignment="1">
      <alignment vertical="top" wrapText="1"/>
    </xf>
    <xf numFmtId="0" fontId="4" fillId="0" borderId="10" xfId="1" applyFont="1" applyBorder="1" applyAlignment="1">
      <alignment horizontal="center" vertical="center"/>
    </xf>
    <xf numFmtId="0" fontId="4" fillId="4" borderId="10" xfId="2" applyNumberFormat="1" applyFont="1" applyFill="1" applyBorder="1" applyAlignment="1" applyProtection="1">
      <alignment horizontal="center" vertical="center"/>
      <protection locked="0"/>
    </xf>
    <xf numFmtId="164" fontId="4" fillId="0" borderId="10" xfId="2" applyNumberFormat="1" applyFont="1" applyBorder="1" applyAlignment="1" applyProtection="1">
      <alignment vertical="center"/>
    </xf>
    <xf numFmtId="0" fontId="4" fillId="0" borderId="3" xfId="1" applyFont="1" applyBorder="1" applyAlignment="1">
      <alignment horizontal="center" vertical="top"/>
    </xf>
    <xf numFmtId="0" fontId="4" fillId="0" borderId="3" xfId="1" applyFont="1" applyBorder="1" applyAlignment="1">
      <alignment vertical="top" wrapText="1"/>
    </xf>
    <xf numFmtId="0" fontId="4" fillId="0" borderId="1" xfId="1" applyFont="1" applyBorder="1" applyAlignment="1">
      <alignment horizontal="center" vertical="center"/>
    </xf>
    <xf numFmtId="0" fontId="4" fillId="4" borderId="1" xfId="2" applyNumberFormat="1" applyFont="1" applyFill="1" applyBorder="1" applyAlignment="1" applyProtection="1">
      <alignment horizontal="center" vertical="center"/>
      <protection locked="0"/>
    </xf>
    <xf numFmtId="164" fontId="4" fillId="0" borderId="1" xfId="2" applyNumberFormat="1" applyFont="1" applyBorder="1" applyAlignment="1" applyProtection="1">
      <alignment vertical="center"/>
    </xf>
    <xf numFmtId="0" fontId="4" fillId="0" borderId="17" xfId="1" applyFont="1" applyBorder="1" applyAlignment="1">
      <alignment vertical="top" wrapText="1"/>
    </xf>
    <xf numFmtId="0" fontId="4" fillId="0" borderId="17" xfId="1" applyFont="1" applyBorder="1" applyAlignment="1">
      <alignment horizontal="center" vertical="top"/>
    </xf>
    <xf numFmtId="0" fontId="4" fillId="0" borderId="21" xfId="1" applyFont="1" applyBorder="1" applyAlignment="1">
      <alignment horizontal="center" vertical="center"/>
    </xf>
    <xf numFmtId="0" fontId="4" fillId="4" borderId="21" xfId="2" applyNumberFormat="1" applyFont="1" applyFill="1" applyBorder="1" applyAlignment="1" applyProtection="1">
      <alignment horizontal="center" vertical="center"/>
      <protection locked="0"/>
    </xf>
    <xf numFmtId="164" fontId="4" fillId="0" borderId="21" xfId="2" applyNumberFormat="1" applyFont="1" applyBorder="1" applyAlignment="1" applyProtection="1">
      <alignment vertical="center"/>
    </xf>
    <xf numFmtId="0" fontId="4" fillId="7" borderId="3" xfId="1" applyFont="1" applyFill="1" applyBorder="1" applyAlignment="1">
      <alignment horizontal="center" vertical="top"/>
    </xf>
    <xf numFmtId="0" fontId="4" fillId="7" borderId="3" xfId="1" applyFont="1" applyFill="1" applyBorder="1" applyAlignment="1">
      <alignment vertical="top" wrapText="1"/>
    </xf>
    <xf numFmtId="164" fontId="4" fillId="7" borderId="4" xfId="2" applyNumberFormat="1" applyFont="1" applyFill="1" applyBorder="1" applyAlignment="1" applyProtection="1">
      <alignment vertical="center"/>
    </xf>
    <xf numFmtId="0" fontId="4" fillId="0" borderId="0" xfId="1" applyFont="1" applyAlignment="1">
      <alignment horizontal="center" vertical="top"/>
    </xf>
    <xf numFmtId="0" fontId="4" fillId="0" borderId="0" xfId="1" applyFont="1" applyAlignment="1">
      <alignment vertical="top" wrapText="1"/>
    </xf>
    <xf numFmtId="0" fontId="4" fillId="0" borderId="0" xfId="1" applyFont="1" applyAlignment="1">
      <alignment vertical="top"/>
    </xf>
    <xf numFmtId="0" fontId="4" fillId="0" borderId="0" xfId="0" applyFont="1"/>
    <xf numFmtId="0" fontId="13" fillId="3" borderId="16" xfId="1" applyFont="1" applyFill="1" applyBorder="1" applyAlignment="1">
      <alignment horizontal="center" vertical="center"/>
    </xf>
    <xf numFmtId="0" fontId="13" fillId="3" borderId="17" xfId="1" applyFont="1" applyFill="1" applyBorder="1" applyAlignment="1">
      <alignment horizontal="center" vertical="center"/>
    </xf>
    <xf numFmtId="0" fontId="13" fillId="3" borderId="17" xfId="1" applyFont="1" applyFill="1" applyBorder="1" applyAlignment="1">
      <alignment vertical="center"/>
    </xf>
    <xf numFmtId="0" fontId="4" fillId="3" borderId="17" xfId="1" applyFont="1" applyFill="1" applyBorder="1" applyAlignment="1">
      <alignment vertical="center" wrapText="1"/>
    </xf>
    <xf numFmtId="0" fontId="4" fillId="3" borderId="18" xfId="1" applyFont="1" applyFill="1" applyBorder="1" applyAlignment="1">
      <alignment vertical="center"/>
    </xf>
    <xf numFmtId="0" fontId="13" fillId="3" borderId="1" xfId="1" applyFont="1" applyFill="1" applyBorder="1" applyAlignment="1">
      <alignment horizontal="right" vertical="center"/>
    </xf>
    <xf numFmtId="164" fontId="13" fillId="3" borderId="1" xfId="1" applyNumberFormat="1" applyFont="1" applyFill="1" applyBorder="1" applyAlignment="1">
      <alignment vertical="center"/>
    </xf>
    <xf numFmtId="0" fontId="4" fillId="7" borderId="2" xfId="1" applyFont="1" applyFill="1" applyBorder="1" applyAlignment="1">
      <alignment horizontal="center" vertical="center"/>
    </xf>
    <xf numFmtId="0" fontId="4" fillId="7" borderId="3" xfId="1" applyFont="1" applyFill="1" applyBorder="1" applyAlignment="1">
      <alignment horizontal="center" vertical="center"/>
    </xf>
    <xf numFmtId="0" fontId="4" fillId="7" borderId="3" xfId="1" applyFont="1" applyFill="1" applyBorder="1" applyAlignment="1">
      <alignment vertical="center" wrapText="1"/>
    </xf>
    <xf numFmtId="44" fontId="4" fillId="4" borderId="10" xfId="2" applyFont="1" applyFill="1" applyBorder="1" applyAlignment="1" applyProtection="1">
      <alignment vertical="center"/>
      <protection locked="0"/>
    </xf>
    <xf numFmtId="44" fontId="4" fillId="4" borderId="1" xfId="2" applyFont="1" applyFill="1" applyBorder="1" applyAlignment="1" applyProtection="1">
      <alignment vertical="center"/>
      <protection locked="0"/>
    </xf>
    <xf numFmtId="44" fontId="4" fillId="4" borderId="21" xfId="2" applyFont="1" applyFill="1" applyBorder="1" applyAlignment="1" applyProtection="1">
      <alignment vertical="center"/>
      <protection locked="0"/>
    </xf>
    <xf numFmtId="164" fontId="4" fillId="0" borderId="12" xfId="2" applyNumberFormat="1" applyFont="1" applyBorder="1" applyAlignment="1" applyProtection="1">
      <alignment vertical="center"/>
    </xf>
    <xf numFmtId="0" fontId="4" fillId="0" borderId="12" xfId="1" applyFont="1" applyBorder="1" applyAlignment="1">
      <alignment horizontal="center" vertical="center"/>
    </xf>
    <xf numFmtId="44" fontId="4" fillId="0" borderId="10" xfId="2" quotePrefix="1" applyFont="1" applyFill="1" applyBorder="1" applyAlignment="1" applyProtection="1">
      <alignment horizontal="center" vertical="center"/>
    </xf>
    <xf numFmtId="0" fontId="4" fillId="0" borderId="12" xfId="1" quotePrefix="1" applyFont="1" applyBorder="1" applyAlignment="1">
      <alignment horizontal="center" vertical="center"/>
    </xf>
    <xf numFmtId="44" fontId="4" fillId="0" borderId="1" xfId="2" quotePrefix="1" applyFont="1" applyFill="1" applyBorder="1" applyAlignment="1" applyProtection="1">
      <alignment horizontal="center" vertical="center"/>
    </xf>
    <xf numFmtId="0" fontId="4" fillId="0" borderId="10" xfId="1" quotePrefix="1" applyFont="1" applyBorder="1" applyAlignment="1">
      <alignment horizontal="center" vertical="center"/>
    </xf>
    <xf numFmtId="0" fontId="4" fillId="0" borderId="3" xfId="1" applyFont="1" applyBorder="1" applyAlignment="1">
      <alignment vertical="top"/>
    </xf>
    <xf numFmtId="0" fontId="13" fillId="3" borderId="2" xfId="1" applyFont="1" applyFill="1" applyBorder="1" applyAlignment="1">
      <alignment horizontal="center" vertical="center"/>
    </xf>
    <xf numFmtId="0" fontId="13" fillId="3" borderId="3" xfId="1" applyFont="1" applyFill="1" applyBorder="1" applyAlignment="1">
      <alignment horizontal="center" vertical="center"/>
    </xf>
    <xf numFmtId="0" fontId="13" fillId="3" borderId="3" xfId="1" applyFont="1" applyFill="1" applyBorder="1" applyAlignment="1">
      <alignment vertical="center"/>
    </xf>
    <xf numFmtId="0" fontId="4" fillId="3" borderId="3" xfId="1" applyFont="1" applyFill="1" applyBorder="1" applyAlignment="1">
      <alignment vertical="center" wrapText="1"/>
    </xf>
    <xf numFmtId="0" fontId="4" fillId="3" borderId="4" xfId="1" applyFont="1" applyFill="1" applyBorder="1" applyAlignment="1">
      <alignment vertical="center"/>
    </xf>
    <xf numFmtId="0" fontId="15" fillId="3" borderId="4" xfId="1" applyFont="1" applyFill="1" applyBorder="1" applyAlignment="1">
      <alignment horizontal="right" vertical="center"/>
    </xf>
    <xf numFmtId="0" fontId="8" fillId="0" borderId="0" xfId="1" applyFont="1"/>
    <xf numFmtId="0" fontId="16" fillId="0" borderId="0" xfId="1" applyFont="1"/>
    <xf numFmtId="0" fontId="4" fillId="0" borderId="6" xfId="1" applyFont="1" applyBorder="1" applyAlignment="1">
      <alignment horizontal="center" vertical="center"/>
    </xf>
    <xf numFmtId="0" fontId="4" fillId="0" borderId="3" xfId="1" applyFont="1" applyBorder="1" applyAlignment="1">
      <alignment horizontal="left" vertical="top" wrapText="1"/>
    </xf>
    <xf numFmtId="0" fontId="4" fillId="0" borderId="3" xfId="1" applyFont="1" applyBorder="1" applyAlignment="1">
      <alignment horizontal="center" vertical="center"/>
    </xf>
    <xf numFmtId="0" fontId="0" fillId="0" borderId="6" xfId="1" applyFont="1" applyBorder="1" applyAlignment="1">
      <alignment vertical="top" wrapText="1"/>
    </xf>
    <xf numFmtId="0" fontId="4" fillId="0" borderId="0" xfId="1" applyFont="1" applyAlignment="1">
      <alignment horizontal="center" vertical="center"/>
    </xf>
    <xf numFmtId="44" fontId="4" fillId="4" borderId="12" xfId="2" applyFont="1" applyFill="1" applyBorder="1" applyAlignment="1" applyProtection="1">
      <alignment vertical="center"/>
      <protection locked="0"/>
    </xf>
    <xf numFmtId="164" fontId="4" fillId="4" borderId="12" xfId="2" applyNumberFormat="1" applyFont="1" applyFill="1" applyBorder="1" applyAlignment="1" applyProtection="1">
      <alignment vertical="center"/>
      <protection locked="0"/>
    </xf>
    <xf numFmtId="164" fontId="4" fillId="4" borderId="1" xfId="2" applyNumberFormat="1" applyFont="1" applyFill="1" applyBorder="1" applyAlignment="1" applyProtection="1">
      <alignment vertical="center"/>
      <protection locked="0"/>
    </xf>
    <xf numFmtId="164" fontId="4" fillId="4" borderId="10" xfId="2" applyNumberFormat="1" applyFont="1" applyFill="1" applyBorder="1" applyAlignment="1" applyProtection="1">
      <alignment vertical="center"/>
      <protection locked="0"/>
    </xf>
    <xf numFmtId="0" fontId="4" fillId="0" borderId="0" xfId="1" applyFont="1" applyAlignment="1">
      <alignment horizontal="left" vertical="top" wrapText="1"/>
    </xf>
    <xf numFmtId="44" fontId="4" fillId="4" borderId="12" xfId="2" applyFont="1" applyFill="1" applyBorder="1" applyAlignment="1" applyProtection="1">
      <alignment horizontal="left" vertical="center"/>
      <protection locked="0"/>
    </xf>
    <xf numFmtId="44" fontId="4" fillId="4" borderId="1" xfId="2" applyFont="1" applyFill="1" applyBorder="1" applyAlignment="1" applyProtection="1">
      <alignment horizontal="left" vertical="center"/>
      <protection locked="0"/>
    </xf>
    <xf numFmtId="164" fontId="4" fillId="4" borderId="12" xfId="1" applyNumberFormat="1" applyFont="1" applyFill="1" applyBorder="1" applyAlignment="1" applyProtection="1">
      <alignment vertical="center"/>
      <protection locked="0"/>
    </xf>
    <xf numFmtId="164" fontId="4" fillId="4" borderId="1" xfId="1" applyNumberFormat="1" applyFont="1" applyFill="1" applyBorder="1" applyAlignment="1" applyProtection="1">
      <alignment vertical="center"/>
      <protection locked="0"/>
    </xf>
    <xf numFmtId="164" fontId="4" fillId="4" borderId="10" xfId="1" applyNumberFormat="1" applyFont="1" applyFill="1" applyBorder="1" applyAlignment="1" applyProtection="1">
      <alignment vertical="center"/>
      <protection locked="0"/>
    </xf>
    <xf numFmtId="0" fontId="4" fillId="0" borderId="1" xfId="2" quotePrefix="1" applyNumberFormat="1" applyFont="1" applyFill="1" applyBorder="1" applyAlignment="1" applyProtection="1">
      <alignment horizontal="center" vertical="center"/>
    </xf>
    <xf numFmtId="44" fontId="4" fillId="4" borderId="1" xfId="2" applyFont="1" applyFill="1" applyBorder="1" applyAlignment="1" applyProtection="1">
      <alignment horizontal="center" vertical="center"/>
      <protection locked="0"/>
    </xf>
    <xf numFmtId="164" fontId="4" fillId="0" borderId="10" xfId="2" applyNumberFormat="1" applyFont="1" applyFill="1" applyBorder="1" applyAlignment="1" applyProtection="1">
      <alignment vertical="center"/>
    </xf>
    <xf numFmtId="0" fontId="14" fillId="0" borderId="0" xfId="1" applyFont="1" applyAlignment="1">
      <alignment horizontal="center" vertical="center"/>
    </xf>
    <xf numFmtId="0" fontId="14" fillId="0" borderId="0" xfId="1" applyFont="1" applyAlignment="1">
      <alignment vertical="center"/>
    </xf>
    <xf numFmtId="0" fontId="19" fillId="0" borderId="0" xfId="1" applyFont="1" applyAlignment="1">
      <alignment vertical="center"/>
    </xf>
    <xf numFmtId="0" fontId="19" fillId="0" borderId="0" xfId="1" applyFont="1" applyAlignment="1">
      <alignment vertical="center" wrapText="1"/>
    </xf>
    <xf numFmtId="0" fontId="15" fillId="0" borderId="0" xfId="1" applyFont="1" applyAlignment="1">
      <alignment horizontal="right" vertical="center"/>
    </xf>
    <xf numFmtId="165" fontId="19" fillId="0" borderId="0" xfId="1" applyNumberFormat="1" applyFont="1" applyAlignment="1">
      <alignment vertical="center"/>
    </xf>
    <xf numFmtId="0" fontId="11" fillId="7" borderId="5" xfId="1" applyFont="1" applyFill="1" applyBorder="1" applyAlignment="1">
      <alignment horizontal="center" vertical="center"/>
    </xf>
    <xf numFmtId="0" fontId="14" fillId="7" borderId="6" xfId="0" applyFont="1" applyFill="1" applyBorder="1" applyAlignment="1">
      <alignment horizontal="center" vertical="center" wrapText="1"/>
    </xf>
    <xf numFmtId="0" fontId="4" fillId="7" borderId="6" xfId="0" applyFont="1" applyFill="1" applyBorder="1" applyAlignment="1">
      <alignment vertical="center"/>
    </xf>
    <xf numFmtId="0" fontId="15" fillId="2" borderId="4" xfId="1" applyFont="1" applyFill="1" applyBorder="1" applyAlignment="1">
      <alignment horizontal="left" vertical="center"/>
    </xf>
    <xf numFmtId="0" fontId="15" fillId="0" borderId="0" xfId="1" applyFont="1" applyAlignment="1">
      <alignment horizontal="center" vertical="center"/>
    </xf>
    <xf numFmtId="0" fontId="15" fillId="0" borderId="0" xfId="1" applyFont="1" applyAlignment="1">
      <alignment vertical="center"/>
    </xf>
    <xf numFmtId="0" fontId="11" fillId="0" borderId="0" xfId="1" applyFont="1" applyAlignment="1">
      <alignment vertical="center"/>
    </xf>
    <xf numFmtId="0" fontId="4" fillId="4" borderId="10" xfId="3" applyNumberFormat="1" applyFont="1" applyFill="1" applyBorder="1" applyAlignment="1" applyProtection="1">
      <alignment horizontal="center" vertical="center"/>
      <protection locked="0"/>
    </xf>
    <xf numFmtId="0" fontId="1" fillId="0" borderId="13" xfId="1" applyBorder="1" applyProtection="1">
      <protection locked="0"/>
    </xf>
    <xf numFmtId="44" fontId="15" fillId="5" borderId="1" xfId="1" applyNumberFormat="1" applyFont="1" applyFill="1" applyBorder="1" applyAlignment="1">
      <alignment vertical="center"/>
    </xf>
    <xf numFmtId="44" fontId="15" fillId="6" borderId="1" xfId="1" applyNumberFormat="1" applyFont="1" applyFill="1" applyBorder="1" applyAlignment="1">
      <alignment vertical="center"/>
    </xf>
    <xf numFmtId="44" fontId="29" fillId="0" borderId="10" xfId="2" applyFont="1" applyBorder="1" applyAlignment="1" applyProtection="1">
      <alignment vertical="center"/>
    </xf>
    <xf numFmtId="44" fontId="29" fillId="0" borderId="1" xfId="2" applyFont="1" applyBorder="1" applyAlignment="1" applyProtection="1">
      <alignment vertical="center"/>
    </xf>
    <xf numFmtId="44" fontId="11" fillId="0" borderId="10" xfId="2" applyFont="1" applyBorder="1" applyAlignment="1" applyProtection="1">
      <alignment vertical="center"/>
    </xf>
    <xf numFmtId="44" fontId="11" fillId="0" borderId="1" xfId="2" applyFont="1" applyBorder="1" applyAlignment="1" applyProtection="1">
      <alignment vertical="center"/>
    </xf>
    <xf numFmtId="44" fontId="11" fillId="0" borderId="10" xfId="2" applyFont="1" applyBorder="1" applyAlignment="1" applyProtection="1">
      <alignment horizontal="right" vertical="center"/>
    </xf>
    <xf numFmtId="44" fontId="11" fillId="0" borderId="1" xfId="2" applyFont="1" applyBorder="1" applyAlignment="1" applyProtection="1">
      <alignment horizontal="right" vertical="center"/>
    </xf>
    <xf numFmtId="0" fontId="31" fillId="0" borderId="0" xfId="1" applyFont="1" applyAlignment="1">
      <alignment horizontal="center" vertical="center"/>
    </xf>
    <xf numFmtId="0" fontId="31" fillId="0" borderId="3" xfId="1" applyFont="1" applyBorder="1" applyAlignment="1">
      <alignment horizontal="center" vertical="center"/>
    </xf>
    <xf numFmtId="0" fontId="31" fillId="0" borderId="6" xfId="1" applyFont="1" applyBorder="1" applyAlignment="1">
      <alignment horizontal="center" vertical="center"/>
    </xf>
    <xf numFmtId="44" fontId="0" fillId="4" borderId="10" xfId="2" applyFont="1" applyFill="1" applyBorder="1" applyAlignment="1" applyProtection="1">
      <alignment vertical="center"/>
      <protection locked="0"/>
    </xf>
    <xf numFmtId="0" fontId="31" fillId="0" borderId="4" xfId="1" applyFont="1" applyBorder="1" applyAlignment="1">
      <alignment horizontal="center" vertical="center"/>
    </xf>
    <xf numFmtId="44" fontId="15" fillId="5" borderId="22" xfId="1" applyNumberFormat="1" applyFont="1" applyFill="1" applyBorder="1" applyAlignment="1">
      <alignment vertical="center"/>
    </xf>
    <xf numFmtId="0" fontId="15" fillId="5" borderId="8" xfId="1" applyFont="1" applyFill="1" applyBorder="1" applyAlignment="1">
      <alignment vertical="center" wrapText="1"/>
    </xf>
    <xf numFmtId="0" fontId="32" fillId="5" borderId="3" xfId="1" applyFont="1" applyFill="1" applyBorder="1" applyAlignment="1">
      <alignment horizontal="center" vertical="center"/>
    </xf>
    <xf numFmtId="0" fontId="4" fillId="0" borderId="16" xfId="1" applyFont="1" applyBorder="1" applyAlignment="1">
      <alignment horizontal="center" vertical="center"/>
    </xf>
    <xf numFmtId="2" fontId="4" fillId="0" borderId="0" xfId="0" applyNumberFormat="1" applyFont="1" applyAlignment="1">
      <alignment horizontal="center" vertical="top"/>
    </xf>
    <xf numFmtId="0" fontId="15" fillId="2" borderId="5" xfId="1" applyFont="1" applyFill="1" applyBorder="1" applyAlignment="1">
      <alignment horizontal="left" vertical="center"/>
    </xf>
    <xf numFmtId="0" fontId="15" fillId="2" borderId="6" xfId="1" applyFont="1" applyFill="1" applyBorder="1" applyAlignment="1">
      <alignment horizontal="left" vertical="center"/>
    </xf>
    <xf numFmtId="0" fontId="15" fillId="2" borderId="20" xfId="1" applyFont="1" applyFill="1" applyBorder="1" applyAlignment="1">
      <alignment horizontal="left" vertical="center"/>
    </xf>
    <xf numFmtId="0" fontId="4" fillId="0" borderId="12" xfId="0" applyFont="1" applyBorder="1" applyAlignment="1">
      <alignment horizontal="left" vertical="top" wrapText="1"/>
    </xf>
    <xf numFmtId="0" fontId="15" fillId="2" borderId="20" xfId="1" applyFont="1" applyFill="1" applyBorder="1" applyAlignment="1">
      <alignment horizontal="left" vertical="center" wrapText="1"/>
    </xf>
    <xf numFmtId="0" fontId="4" fillId="0" borderId="16" xfId="0" applyFont="1" applyBorder="1" applyAlignment="1">
      <alignment horizontal="center" vertical="top"/>
    </xf>
    <xf numFmtId="166" fontId="4" fillId="0" borderId="17" xfId="0" applyNumberFormat="1" applyFont="1" applyBorder="1" applyAlignment="1">
      <alignment horizontal="center" vertical="top"/>
    </xf>
    <xf numFmtId="2" fontId="4" fillId="0" borderId="3" xfId="0" applyNumberFormat="1" applyFont="1" applyBorder="1" applyAlignment="1">
      <alignment horizontal="center" vertical="top"/>
    </xf>
    <xf numFmtId="0" fontId="4" fillId="0" borderId="18" xfId="0" applyFont="1" applyBorder="1" applyAlignment="1">
      <alignment vertical="top"/>
    </xf>
    <xf numFmtId="0" fontId="4" fillId="0" borderId="20" xfId="0" applyFont="1" applyBorder="1" applyAlignment="1">
      <alignment vertical="top"/>
    </xf>
    <xf numFmtId="0" fontId="7" fillId="8" borderId="0" xfId="0" applyFont="1" applyFill="1" applyAlignment="1" applyProtection="1">
      <alignment vertical="center" wrapText="1"/>
      <protection locked="0"/>
    </xf>
    <xf numFmtId="0" fontId="5" fillId="0" borderId="0" xfId="0" applyFont="1" applyAlignment="1">
      <alignment horizontal="left" vertical="top" wrapText="1"/>
    </xf>
    <xf numFmtId="0" fontId="20" fillId="4" borderId="0" xfId="1" applyFont="1" applyFill="1" applyAlignment="1">
      <alignment vertical="top"/>
    </xf>
    <xf numFmtId="0" fontId="13" fillId="7" borderId="3" xfId="1" applyFont="1" applyFill="1" applyBorder="1" applyAlignment="1">
      <alignment vertical="center" wrapText="1"/>
    </xf>
    <xf numFmtId="0" fontId="17" fillId="0" borderId="3" xfId="1" applyFont="1" applyBorder="1" applyAlignment="1">
      <alignment vertical="center" wrapText="1"/>
    </xf>
    <xf numFmtId="0" fontId="17" fillId="0" borderId="4" xfId="1" applyFont="1" applyBorder="1" applyAlignment="1">
      <alignment vertical="center" wrapText="1"/>
    </xf>
    <xf numFmtId="0" fontId="15" fillId="0" borderId="6" xfId="1" applyFont="1" applyBorder="1" applyAlignment="1">
      <alignment vertical="center" wrapText="1"/>
    </xf>
    <xf numFmtId="0" fontId="11" fillId="0" borderId="6" xfId="1" applyFont="1" applyBorder="1" applyAlignment="1">
      <alignment vertical="center" wrapText="1"/>
    </xf>
    <xf numFmtId="0" fontId="11" fillId="0" borderId="4" xfId="1" applyFont="1" applyBorder="1" applyAlignment="1">
      <alignment vertical="center" wrapText="1"/>
    </xf>
    <xf numFmtId="0" fontId="15" fillId="0" borderId="3" xfId="1" applyFont="1" applyBorder="1" applyAlignment="1">
      <alignment vertical="center" wrapText="1"/>
    </xf>
    <xf numFmtId="0" fontId="11" fillId="0" borderId="3" xfId="1" applyFont="1" applyBorder="1" applyAlignment="1">
      <alignment vertical="center" wrapText="1"/>
    </xf>
    <xf numFmtId="0" fontId="17" fillId="0" borderId="6" xfId="1" applyFont="1" applyBorder="1" applyAlignment="1">
      <alignment vertical="center" wrapText="1"/>
    </xf>
    <xf numFmtId="0" fontId="17" fillId="0" borderId="3" xfId="1" applyFont="1" applyBorder="1" applyAlignment="1">
      <alignment horizontal="left" vertical="center" wrapText="1"/>
    </xf>
    <xf numFmtId="0" fontId="17" fillId="0" borderId="4" xfId="1" applyFont="1" applyBorder="1" applyAlignment="1">
      <alignment horizontal="left" vertical="center" wrapText="1"/>
    </xf>
    <xf numFmtId="0" fontId="17" fillId="0" borderId="6" xfId="1" applyFont="1" applyBorder="1" applyAlignment="1">
      <alignment vertical="center"/>
    </xf>
    <xf numFmtId="0" fontId="17" fillId="0" borderId="4" xfId="1" applyFont="1" applyBorder="1" applyAlignment="1">
      <alignment vertical="center"/>
    </xf>
    <xf numFmtId="0" fontId="13" fillId="7" borderId="17" xfId="0" applyFont="1" applyFill="1" applyBorder="1" applyAlignment="1">
      <alignment vertical="center" wrapText="1"/>
    </xf>
    <xf numFmtId="0" fontId="13" fillId="7" borderId="3" xfId="0" applyFont="1" applyFill="1" applyBorder="1" applyAlignment="1">
      <alignment vertical="center" wrapText="1"/>
    </xf>
    <xf numFmtId="0" fontId="4" fillId="7" borderId="3" xfId="0" applyFont="1" applyFill="1" applyBorder="1" applyAlignment="1">
      <alignment horizontal="left" vertical="top" wrapText="1"/>
    </xf>
    <xf numFmtId="0" fontId="13" fillId="7" borderId="3" xfId="0" applyFont="1" applyFill="1" applyBorder="1" applyAlignment="1">
      <alignment horizontal="left" vertical="center" wrapText="1"/>
    </xf>
    <xf numFmtId="0" fontId="27" fillId="7" borderId="3" xfId="0" applyFont="1" applyFill="1" applyBorder="1" applyAlignment="1">
      <alignment horizontal="left" vertical="center" wrapText="1"/>
    </xf>
    <xf numFmtId="0" fontId="14" fillId="7" borderId="3" xfId="0" applyFont="1" applyFill="1" applyBorder="1" applyAlignment="1">
      <alignment horizontal="left" vertical="center" wrapText="1"/>
    </xf>
    <xf numFmtId="0" fontId="17" fillId="7" borderId="3" xfId="0" applyFont="1" applyFill="1" applyBorder="1" applyAlignment="1">
      <alignment horizontal="left" vertical="center" wrapText="1"/>
    </xf>
    <xf numFmtId="0" fontId="14" fillId="7" borderId="3" xfId="0" applyFont="1" applyFill="1" applyBorder="1" applyAlignment="1">
      <alignment horizontal="left" vertical="top" wrapText="1"/>
    </xf>
    <xf numFmtId="0" fontId="4" fillId="7" borderId="3" xfId="0" applyFont="1" applyFill="1" applyBorder="1" applyAlignment="1">
      <alignment horizontal="left" vertical="center" wrapText="1"/>
    </xf>
    <xf numFmtId="0" fontId="13" fillId="7" borderId="3" xfId="0" applyFont="1" applyFill="1" applyBorder="1" applyAlignment="1">
      <alignment horizontal="left" vertical="top" wrapText="1"/>
    </xf>
    <xf numFmtId="0" fontId="4" fillId="7" borderId="6" xfId="0" applyFont="1" applyFill="1" applyBorder="1" applyAlignment="1">
      <alignment horizontal="left" vertical="top" wrapText="1"/>
    </xf>
    <xf numFmtId="0" fontId="26" fillId="7" borderId="3" xfId="0" applyFont="1" applyFill="1" applyBorder="1" applyAlignment="1">
      <alignment horizontal="left" vertical="top" wrapText="1"/>
    </xf>
    <xf numFmtId="0" fontId="25" fillId="7" borderId="3" xfId="0" applyFont="1" applyFill="1" applyBorder="1" applyAlignment="1">
      <alignment horizontal="left" vertical="center" wrapText="1"/>
    </xf>
    <xf numFmtId="0" fontId="26" fillId="7" borderId="17" xfId="0" applyFont="1" applyFill="1" applyBorder="1" applyAlignment="1">
      <alignment horizontal="left" vertical="top" wrapText="1"/>
    </xf>
    <xf numFmtId="0" fontId="14" fillId="7" borderId="4" xfId="0" applyFont="1" applyFill="1" applyBorder="1" applyAlignment="1">
      <alignment horizontal="left" vertical="center" wrapText="1"/>
    </xf>
    <xf numFmtId="0" fontId="17" fillId="7" borderId="6" xfId="0" applyFont="1" applyFill="1" applyBorder="1" applyAlignment="1">
      <alignment horizontal="left" vertical="center" wrapText="1"/>
    </xf>
    <xf numFmtId="0" fontId="25" fillId="7" borderId="3" xfId="0" applyFont="1" applyFill="1" applyBorder="1" applyAlignment="1">
      <alignment horizontal="left" vertical="top" wrapText="1"/>
    </xf>
    <xf numFmtId="44" fontId="0" fillId="4" borderId="12" xfId="0" applyNumberFormat="1" applyFont="1" applyFill="1" applyBorder="1" applyAlignment="1" applyProtection="1">
      <alignment horizontal="center" vertical="center"/>
      <protection locked="0"/>
    </xf>
  </cellXfs>
  <cellStyles count="4">
    <cellStyle name="Currency" xfId="2" builtinId="4"/>
    <cellStyle name="Normal" xfId="0" builtinId="0"/>
    <cellStyle name="Normal 2" xfId="1" xr:uid="{ED1F8D2E-A5CC-40C6-8EA6-AD023A4D911C}"/>
    <cellStyle name="Percent" xfId="3" builtinId="5"/>
  </cellStyles>
  <dxfs count="91">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ED5B-75DF-4C63-AE25-1A752C6E79FF}">
  <sheetPr>
    <pageSetUpPr fitToPage="1"/>
  </sheetPr>
  <dimension ref="A1:D24"/>
  <sheetViews>
    <sheetView view="pageBreakPreview" topLeftCell="A19" zoomScale="70" zoomScaleNormal="100" zoomScaleSheetLayoutView="70" workbookViewId="0"/>
  </sheetViews>
  <sheetFormatPr defaultRowHeight="13.8" x14ac:dyDescent="0.3"/>
  <cols>
    <col min="1" max="1" width="1.6640625" customWidth="1"/>
    <col min="2" max="2" width="12.6640625" customWidth="1"/>
    <col min="3" max="3" width="120.88671875" customWidth="1"/>
    <col min="4" max="4" width="40.6640625" customWidth="1"/>
    <col min="5" max="5" width="1.6640625" customWidth="1"/>
  </cols>
  <sheetData>
    <row r="1" spans="1:4" x14ac:dyDescent="0.3">
      <c r="A1" s="25"/>
    </row>
    <row r="2" spans="1:4" ht="119.4" customHeight="1" x14ac:dyDescent="0.3">
      <c r="B2" s="363" t="s">
        <v>891</v>
      </c>
      <c r="C2" s="363"/>
      <c r="D2" s="363"/>
    </row>
    <row r="3" spans="1:4" ht="90" customHeight="1" x14ac:dyDescent="0.3">
      <c r="B3" s="363" t="s">
        <v>889</v>
      </c>
      <c r="C3" s="363"/>
      <c r="D3" s="363"/>
    </row>
    <row r="4" spans="1:4" ht="75" customHeight="1" x14ac:dyDescent="0.3">
      <c r="B4" s="363" t="s">
        <v>893</v>
      </c>
      <c r="C4" s="363"/>
      <c r="D4" s="363"/>
    </row>
    <row r="5" spans="1:4" ht="40.200000000000003" customHeight="1" x14ac:dyDescent="0.3"/>
    <row r="6" spans="1:4" ht="15" customHeight="1" x14ac:dyDescent="0.3"/>
    <row r="7" spans="1:4" s="9" customFormat="1" ht="45" customHeight="1" x14ac:dyDescent="0.3">
      <c r="C7" s="362" t="s">
        <v>619</v>
      </c>
    </row>
    <row r="8" spans="1:4" s="9" customFormat="1" ht="87.6" customHeight="1" x14ac:dyDescent="0.3">
      <c r="C8" s="362" t="s">
        <v>620</v>
      </c>
    </row>
    <row r="9" spans="1:4" s="9" customFormat="1" ht="45" customHeight="1" x14ac:dyDescent="0.3"/>
    <row r="10" spans="1:4" s="9" customFormat="1" ht="45" customHeight="1" x14ac:dyDescent="0.3">
      <c r="B10" s="20" t="s">
        <v>547</v>
      </c>
      <c r="C10" s="20" t="s">
        <v>251</v>
      </c>
      <c r="D10" s="20" t="s">
        <v>254</v>
      </c>
    </row>
    <row r="11" spans="1:4" s="9" customFormat="1" ht="45" customHeight="1" x14ac:dyDescent="0.3">
      <c r="B11" s="19" t="s">
        <v>548</v>
      </c>
      <c r="C11" s="21" t="str">
        <f>'1) P&amp;G Schedule'!B7</f>
        <v>PRELIMINARY and GENERAL (P&amp;G) SCHEDULE</v>
      </c>
      <c r="D11" s="11">
        <f>'1) P&amp;G Schedule'!J9</f>
        <v>82500</v>
      </c>
    </row>
    <row r="12" spans="1:4" s="9" customFormat="1" ht="45" customHeight="1" x14ac:dyDescent="0.3">
      <c r="B12" s="19" t="s">
        <v>544</v>
      </c>
      <c r="C12" s="21" t="str">
        <f>'2) RP Schedule'!B7</f>
        <v>ROADS PROVISION (RP) SCHEDULE</v>
      </c>
      <c r="D12" s="11">
        <f>'2) RP Schedule'!J7</f>
        <v>25000</v>
      </c>
    </row>
    <row r="13" spans="1:4" s="9" customFormat="1" ht="45" customHeight="1" x14ac:dyDescent="0.3">
      <c r="B13" s="19" t="s">
        <v>545</v>
      </c>
      <c r="C13" s="21" t="str">
        <f>'3) CSCM Schedule'!B7</f>
        <v>COASTAL and CATCHMENT MANAGEMENT (CSCM) SCHEDULE</v>
      </c>
      <c r="D13" s="11">
        <f>'3) CSCM Schedule'!J7</f>
        <v>0</v>
      </c>
    </row>
    <row r="14" spans="1:4" s="9" customFormat="1" ht="45" customHeight="1" x14ac:dyDescent="0.3">
      <c r="B14" s="19" t="s">
        <v>546</v>
      </c>
      <c r="C14" s="21" t="str">
        <f>'4) RSWM Schedule'!B7</f>
        <v>ROADS and STORMWATER MAINTENANCE (RSWM) SCHEDULE</v>
      </c>
      <c r="D14" s="11">
        <f>'4) RSWM Schedule'!J7</f>
        <v>60000</v>
      </c>
    </row>
    <row r="15" spans="1:4" s="9" customFormat="1" ht="45" customHeight="1" x14ac:dyDescent="0.3">
      <c r="B15" s="19" t="s">
        <v>874</v>
      </c>
      <c r="C15" s="21" t="str">
        <f>'5) W&amp;S Schedule'!B7</f>
        <v>WATER and SANITATION (W&amp;S) SCHEDULE</v>
      </c>
      <c r="D15" s="11">
        <f>'5) W&amp;S Schedule'!J7</f>
        <v>90000</v>
      </c>
    </row>
    <row r="16" spans="1:4" s="9" customFormat="1" ht="45" customHeight="1" x14ac:dyDescent="0.3">
      <c r="D16" s="12"/>
    </row>
    <row r="17" spans="3:4" s="9" customFormat="1" ht="45" customHeight="1" x14ac:dyDescent="0.3">
      <c r="C17" s="22" t="s">
        <v>510</v>
      </c>
      <c r="D17" s="11">
        <f>SUM(D11:D15)</f>
        <v>257500</v>
      </c>
    </row>
    <row r="18" spans="3:4" s="9" customFormat="1" ht="45" customHeight="1" x14ac:dyDescent="0.3">
      <c r="C18" s="22"/>
      <c r="D18" s="12"/>
    </row>
    <row r="19" spans="3:4" s="9" customFormat="1" ht="45" customHeight="1" x14ac:dyDescent="0.3">
      <c r="C19" s="22" t="s">
        <v>511</v>
      </c>
      <c r="D19" s="11">
        <f>ROUND(D17*0.15,2)</f>
        <v>38625</v>
      </c>
    </row>
    <row r="20" spans="3:4" s="9" customFormat="1" ht="45" customHeight="1" x14ac:dyDescent="0.3"/>
    <row r="21" spans="3:4" s="9" customFormat="1" ht="45" customHeight="1" x14ac:dyDescent="0.3">
      <c r="C21" s="23" t="s">
        <v>512</v>
      </c>
      <c r="D21" s="10">
        <f>D17+D19</f>
        <v>296125</v>
      </c>
    </row>
    <row r="22" spans="3:4" s="8" customFormat="1" ht="15" customHeight="1" x14ac:dyDescent="0.5"/>
    <row r="23" spans="3:4" s="8" customFormat="1" ht="25.8" x14ac:dyDescent="0.5"/>
    <row r="24" spans="3:4" s="8" customFormat="1" ht="25.8" x14ac:dyDescent="0.5"/>
  </sheetData>
  <sheetProtection algorithmName="SHA-512" hashValue="wLO+R4rzeWkKVRIfCF5CZOYkq/lcq9T/5Q2WvUS9/OKINq3i/3d4gG4+wrhp8DH/d+MaZUOlrUApRk3q9O/4UQ==" saltValue="LUL3NYg9fqKfDwZ3Ug8WYQ==" spinCount="100000" sheet="1" objects="1" scenarios="1" selectLockedCells="1"/>
  <mergeCells count="3">
    <mergeCell ref="B2:D2"/>
    <mergeCell ref="B3:D3"/>
    <mergeCell ref="B4:D4"/>
  </mergeCells>
  <printOptions horizontalCentered="1"/>
  <pageMargins left="0.39370078740157483" right="0.39370078740157483" top="0.78740157480314965" bottom="0.6692913385826772" header="0.39370078740157483" footer="0.39370078740157483"/>
  <pageSetup paperSize="9" scale="60" fitToHeight="0" orientation="portrait" r:id="rId1"/>
  <headerFooter>
    <oddHeader>&amp;C&amp;"Aptos,Bold"&amp;12BILL OF QUANTITIES : Summary</oddHeader>
    <oddFooter>&amp;C&amp;"Aptos,Bold"BoQ : &amp;P of &amp;N</oddFooter>
  </headerFooter>
  <extLst>
    <ext xmlns:x14="http://schemas.microsoft.com/office/spreadsheetml/2009/9/main" uri="{78C0D931-6437-407d-A8EE-F0AAD7539E65}">
      <x14:conditionalFormattings>
        <x14:conditionalFormatting xmlns:xm="http://schemas.microsoft.com/office/excel/2006/main">
          <x14:cfRule type="expression" priority="5" id="{759AFF1A-6A36-4588-81D4-0F9192DA74C1}">
            <xm:f>SUM('1) P&amp;G Schedule'!$I$10:$I$12)&lt;&gt;0</xm:f>
            <x14:dxf>
              <font>
                <b/>
                <i val="0"/>
                <strike val="0"/>
                <color rgb="FFC00000"/>
              </font>
            </x14:dxf>
          </x14:cfRule>
          <xm:sqref>D11</xm:sqref>
        </x14:conditionalFormatting>
        <x14:conditionalFormatting xmlns:xm="http://schemas.microsoft.com/office/excel/2006/main">
          <x14:cfRule type="expression" priority="4" id="{D1B5ED8A-807A-4494-95A3-12D9AF2EEC69}">
            <xm:f>SUM('2) RP Schedule'!$I$10:$I$11,'2) RP Schedule'!$I$14:$I$24,'2) RP Schedule'!$I$27:$I$29,'2) RP Schedule'!$I$32:$I$34)&lt;&gt;0</xm:f>
            <x14:dxf>
              <font>
                <b/>
                <i val="0"/>
                <strike val="0"/>
                <color rgb="FFC00000"/>
              </font>
            </x14:dxf>
          </x14:cfRule>
          <xm:sqref>D12</xm:sqref>
        </x14:conditionalFormatting>
        <x14:conditionalFormatting xmlns:xm="http://schemas.microsoft.com/office/excel/2006/main">
          <x14:cfRule type="expression" priority="3" id="{850E5F61-1ED0-4D69-B00D-DA0BE64E840D}">
            <xm:f>SUM('3) CSCM Schedule'!$I$10:$I$17,'3) CSCM Schedule'!$I$20)&lt;&gt;0</xm:f>
            <x14:dxf>
              <font>
                <b/>
                <i val="0"/>
                <strike val="0"/>
                <color rgb="FFC00000"/>
              </font>
            </x14:dxf>
          </x14:cfRule>
          <xm:sqref>D13</xm:sqref>
        </x14:conditionalFormatting>
        <x14:conditionalFormatting xmlns:xm="http://schemas.microsoft.com/office/excel/2006/main">
          <x14:cfRule type="expression" priority="2" id="{A52D27F2-7C82-405F-BA8A-8FA24C0DF7B4}">
            <xm:f>SUM('4) RSWM Schedule'!$I$10,'4) RSWM Schedule'!$I$13,'4) RSWM Schedule'!$I$14,'4) RSWM Schedule'!$I$17,'4) RSWM Schedule'!$I$20,'4) RSWM Schedule'!$I$23,'4) RSWM Schedule'!$I$26,'4) RSWM Schedule'!$I$29,'4) RSWM Schedule'!$I$32,'4) RSWM Schedule'!$I$35,'4) RSWM Schedule'!$I$38)&lt;&gt;0</xm:f>
            <x14:dxf>
              <font>
                <b/>
                <i val="0"/>
                <strike val="0"/>
                <color rgb="FFC00000"/>
              </font>
            </x14:dxf>
          </x14:cfRule>
          <xm:sqref>D14</xm:sqref>
        </x14:conditionalFormatting>
        <x14:conditionalFormatting xmlns:xm="http://schemas.microsoft.com/office/excel/2006/main">
          <x14:cfRule type="expression" priority="1" id="{65788289-086D-41B4-B2A4-33B175DC2776}">
            <xm:f>SUM('5) W&amp;S Schedule'!$H$9,'5) W&amp;S Schedule'!$H$11,'5) W&amp;S Schedule'!$H$13,'5) W&amp;S Schedule'!$H$15)&lt;&gt;0</xm:f>
            <x14:dxf>
              <font>
                <b/>
                <i val="0"/>
                <strike val="0"/>
                <color rgb="FFC00000"/>
              </font>
            </x14:dxf>
          </x14:cfRule>
          <xm:sqref>D15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49BC6-2635-4D5B-A582-4AD189307FE8}">
  <sheetPr>
    <pageSetUpPr fitToPage="1"/>
  </sheetPr>
  <dimension ref="A1:K257"/>
  <sheetViews>
    <sheetView view="pageBreakPreview" topLeftCell="A64" zoomScaleNormal="65" zoomScaleSheetLayoutView="100" workbookViewId="0"/>
  </sheetViews>
  <sheetFormatPr defaultColWidth="9.109375" defaultRowHeight="14.4" x14ac:dyDescent="0.3"/>
  <cols>
    <col min="1" max="1" width="1.6640625" style="1" customWidth="1"/>
    <col min="2" max="3" width="6.6640625" style="39" customWidth="1"/>
    <col min="4" max="4" width="7.6640625" style="39" customWidth="1"/>
    <col min="5" max="5" width="12.6640625" style="40" customWidth="1"/>
    <col min="6" max="6" width="42.6640625" style="40" customWidth="1"/>
    <col min="7" max="7" width="12.6640625" style="40" customWidth="1"/>
    <col min="8" max="8" width="10.6640625" style="39" customWidth="1"/>
    <col min="9" max="9" width="18.6640625" style="39" customWidth="1"/>
    <col min="10" max="10" width="20.6640625" style="39" customWidth="1"/>
    <col min="11" max="11" width="1.6640625" style="1" customWidth="1"/>
    <col min="12" max="16384" width="9.109375" style="1"/>
  </cols>
  <sheetData>
    <row r="1" spans="1:11" ht="15" customHeight="1" x14ac:dyDescent="0.3">
      <c r="A1" s="333"/>
      <c r="B1" s="37"/>
      <c r="C1" s="37"/>
      <c r="D1" s="37"/>
      <c r="E1" s="38"/>
      <c r="F1" s="38"/>
      <c r="G1" s="38"/>
      <c r="H1" s="37"/>
      <c r="I1" s="37"/>
      <c r="J1" s="37"/>
    </row>
    <row r="2" spans="1:11" ht="49.95" customHeight="1" x14ac:dyDescent="0.3">
      <c r="A2" s="7"/>
      <c r="B2" s="364" t="s">
        <v>875</v>
      </c>
      <c r="C2" s="364"/>
      <c r="D2" s="364"/>
      <c r="E2" s="364"/>
      <c r="F2" s="364"/>
      <c r="G2" s="364"/>
      <c r="H2" s="364"/>
      <c r="I2" s="364"/>
      <c r="J2" s="364"/>
    </row>
    <row r="3" spans="1:11" ht="49.95" customHeight="1" x14ac:dyDescent="0.3">
      <c r="A3" s="7"/>
      <c r="B3" s="364" t="s">
        <v>257</v>
      </c>
      <c r="C3" s="364"/>
      <c r="D3" s="364"/>
      <c r="E3" s="364"/>
      <c r="F3" s="364"/>
      <c r="G3" s="364"/>
      <c r="H3" s="364"/>
      <c r="I3" s="364"/>
      <c r="J3" s="364"/>
    </row>
    <row r="4" spans="1:11" customFormat="1" ht="75" customHeight="1" x14ac:dyDescent="0.3">
      <c r="B4" s="363" t="s">
        <v>890</v>
      </c>
      <c r="C4" s="363"/>
      <c r="D4" s="363"/>
      <c r="E4" s="363"/>
      <c r="F4" s="363"/>
      <c r="G4" s="363"/>
      <c r="H4" s="363"/>
      <c r="I4" s="363"/>
      <c r="J4" s="363"/>
    </row>
    <row r="5" spans="1:11" ht="15" customHeight="1" x14ac:dyDescent="0.3">
      <c r="A5" s="7"/>
    </row>
    <row r="6" spans="1:11" ht="15" customHeight="1" x14ac:dyDescent="0.35">
      <c r="A6" s="18"/>
      <c r="B6" s="41"/>
      <c r="C6" s="41"/>
      <c r="D6" s="41"/>
      <c r="E6" s="42"/>
      <c r="F6" s="42"/>
      <c r="G6" s="42"/>
      <c r="H6" s="41"/>
      <c r="I6" s="41"/>
      <c r="J6" s="41"/>
      <c r="K6" s="18"/>
    </row>
    <row r="7" spans="1:11" ht="30" customHeight="1" x14ac:dyDescent="0.35">
      <c r="A7" s="18"/>
      <c r="B7" s="43" t="s">
        <v>513</v>
      </c>
      <c r="C7" s="44"/>
      <c r="D7" s="44"/>
      <c r="E7" s="45"/>
      <c r="F7" s="45"/>
      <c r="G7" s="45"/>
      <c r="H7" s="44"/>
      <c r="I7" s="46"/>
      <c r="J7" s="163"/>
      <c r="K7" s="18"/>
    </row>
    <row r="8" spans="1:11" ht="19.95" customHeight="1" x14ac:dyDescent="0.35">
      <c r="A8" s="18"/>
      <c r="B8" s="164"/>
      <c r="C8" s="41"/>
      <c r="D8" s="41"/>
      <c r="E8" s="42"/>
      <c r="F8" s="42"/>
      <c r="G8" s="42"/>
      <c r="H8" s="41"/>
      <c r="I8" s="41"/>
      <c r="J8" s="165"/>
      <c r="K8" s="18"/>
    </row>
    <row r="9" spans="1:11" ht="30" customHeight="1" x14ac:dyDescent="0.35">
      <c r="A9" s="18"/>
      <c r="B9" s="48">
        <f>B15</f>
        <v>1</v>
      </c>
      <c r="C9" s="50" t="str">
        <f>B7</f>
        <v>PRELIMINARY and GENERAL (P&amp;G) SCHEDULE</v>
      </c>
      <c r="D9" s="50"/>
      <c r="E9" s="51"/>
      <c r="F9" s="52"/>
      <c r="G9" s="52"/>
      <c r="H9" s="51"/>
      <c r="I9" s="53" t="s">
        <v>256</v>
      </c>
      <c r="J9" s="334">
        <f>SUM(J10:J12)</f>
        <v>82500</v>
      </c>
      <c r="K9" s="18"/>
    </row>
    <row r="10" spans="1:11" ht="30" customHeight="1" x14ac:dyDescent="0.35">
      <c r="A10" s="18"/>
      <c r="B10" s="166"/>
      <c r="C10" s="167" t="str">
        <f>C18</f>
        <v>AA</v>
      </c>
      <c r="D10" s="168" t="str">
        <f>D18</f>
        <v>PRELIMINARIES</v>
      </c>
      <c r="E10" s="169"/>
      <c r="F10" s="169"/>
      <c r="G10" s="169"/>
      <c r="H10" s="168"/>
      <c r="I10" s="342" cm="1">
        <f t="array" ref="I10">AREAS(Rates1_1)-COUNTA(Rates1_1)</f>
        <v>20</v>
      </c>
      <c r="J10" s="337">
        <f>J18</f>
        <v>0</v>
      </c>
      <c r="K10" s="18"/>
    </row>
    <row r="11" spans="1:11" ht="30" customHeight="1" x14ac:dyDescent="0.35">
      <c r="A11" s="18"/>
      <c r="B11" s="170"/>
      <c r="C11" s="171" t="str">
        <f>C46</f>
        <v>AB</v>
      </c>
      <c r="D11" s="172" t="str">
        <f>D46</f>
        <v>GENERAL SPECIFICATION</v>
      </c>
      <c r="E11" s="173"/>
      <c r="F11" s="173"/>
      <c r="G11" s="173"/>
      <c r="H11" s="172"/>
      <c r="I11" s="343" cm="1">
        <f t="array" ref="I11">AREAS(Rates1_2)-COUNTA(Rates1_2)</f>
        <v>8</v>
      </c>
      <c r="J11" s="337">
        <f>J46</f>
        <v>30000</v>
      </c>
      <c r="K11" s="18"/>
    </row>
    <row r="12" spans="1:11" ht="30" customHeight="1" x14ac:dyDescent="0.35">
      <c r="A12" s="18"/>
      <c r="B12" s="174"/>
      <c r="C12" s="175" t="str">
        <f>C62</f>
        <v>AH</v>
      </c>
      <c r="D12" s="176" t="str">
        <f>D62</f>
        <v>OCCUPATIONAL HEALTH and SAFETY</v>
      </c>
      <c r="E12" s="177"/>
      <c r="F12" s="177"/>
      <c r="G12" s="177"/>
      <c r="H12" s="176"/>
      <c r="I12" s="344" cm="1">
        <f t="array" ref="I12">AREAS(Rates1_3)-COUNTA(Rates1_3)</f>
        <v>3</v>
      </c>
      <c r="J12" s="339">
        <f>J62</f>
        <v>52500</v>
      </c>
      <c r="K12" s="18"/>
    </row>
    <row r="13" spans="1:11" ht="15" customHeight="1" x14ac:dyDescent="0.35">
      <c r="A13" s="18"/>
      <c r="B13" s="178"/>
      <c r="C13" s="178"/>
      <c r="D13" s="178"/>
      <c r="E13" s="178"/>
      <c r="F13" s="42"/>
      <c r="G13" s="42"/>
      <c r="H13" s="41"/>
      <c r="I13" s="41"/>
      <c r="J13" s="41"/>
      <c r="K13" s="18"/>
    </row>
    <row r="14" spans="1:11" ht="15" customHeight="1" thickBot="1" x14ac:dyDescent="0.35">
      <c r="A14" s="16"/>
      <c r="B14" s="135"/>
      <c r="C14" s="135"/>
      <c r="D14" s="137"/>
      <c r="E14" s="136"/>
      <c r="F14" s="136"/>
      <c r="G14" s="136"/>
      <c r="H14" s="137"/>
      <c r="I14" s="137"/>
      <c r="J14" s="137"/>
      <c r="K14" s="16"/>
    </row>
    <row r="15" spans="1:11" s="4" customFormat="1" ht="30" customHeight="1" thickBot="1" x14ac:dyDescent="0.45">
      <c r="A15" s="16"/>
      <c r="B15" s="179">
        <v>1</v>
      </c>
      <c r="C15" s="180" t="s">
        <v>5</v>
      </c>
      <c r="D15" s="181"/>
      <c r="E15" s="182"/>
      <c r="F15" s="182"/>
      <c r="G15" s="182"/>
      <c r="H15" s="181"/>
      <c r="I15" s="183"/>
      <c r="J15" s="184"/>
      <c r="K15" s="16"/>
    </row>
    <row r="16" spans="1:11" customFormat="1" ht="15" customHeight="1" x14ac:dyDescent="0.3">
      <c r="A16" s="15"/>
      <c r="B16" s="17"/>
      <c r="C16" s="17"/>
      <c r="D16" s="17"/>
      <c r="E16" s="17"/>
      <c r="F16" s="17"/>
      <c r="G16" s="17"/>
      <c r="H16" s="17"/>
      <c r="I16" s="17"/>
      <c r="J16" s="17"/>
      <c r="K16" s="15"/>
    </row>
    <row r="17" spans="1:11" ht="30" customHeight="1" x14ac:dyDescent="0.3">
      <c r="A17" s="16"/>
      <c r="B17" s="192"/>
      <c r="C17" s="193"/>
      <c r="D17" s="193" t="s">
        <v>249</v>
      </c>
      <c r="E17" s="113" t="s">
        <v>250</v>
      </c>
      <c r="F17" s="194" t="s">
        <v>251</v>
      </c>
      <c r="G17" s="115" t="s">
        <v>44</v>
      </c>
      <c r="H17" s="115" t="s">
        <v>252</v>
      </c>
      <c r="I17" s="115" t="s">
        <v>253</v>
      </c>
      <c r="J17" s="115" t="s">
        <v>254</v>
      </c>
      <c r="K17" s="16"/>
    </row>
    <row r="18" spans="1:11" s="6" customFormat="1" ht="30" customHeight="1" x14ac:dyDescent="0.3">
      <c r="A18" s="14"/>
      <c r="B18" s="185" t="s">
        <v>248</v>
      </c>
      <c r="C18" s="186" t="s">
        <v>4</v>
      </c>
      <c r="D18" s="187" t="s">
        <v>5</v>
      </c>
      <c r="E18" s="188"/>
      <c r="F18" s="188"/>
      <c r="G18" s="188"/>
      <c r="H18" s="189"/>
      <c r="I18" s="190" t="s">
        <v>255</v>
      </c>
      <c r="J18" s="191">
        <f>SUM(J20:J43)</f>
        <v>0</v>
      </c>
      <c r="K18" s="14"/>
    </row>
    <row r="19" spans="1:11" ht="49.95" customHeight="1" x14ac:dyDescent="0.3">
      <c r="A19" s="16"/>
      <c r="B19" s="249"/>
      <c r="C19" s="250"/>
      <c r="D19" s="250"/>
      <c r="E19" s="250"/>
      <c r="F19" s="365" t="s">
        <v>611</v>
      </c>
      <c r="G19" s="365"/>
      <c r="H19" s="365"/>
      <c r="I19" s="365"/>
      <c r="J19" s="195"/>
      <c r="K19" s="16"/>
    </row>
    <row r="20" spans="1:11" ht="27.9" customHeight="1" x14ac:dyDescent="0.3">
      <c r="A20" s="16"/>
      <c r="B20" s="102">
        <v>1</v>
      </c>
      <c r="C20" s="251" t="s">
        <v>4</v>
      </c>
      <c r="D20" s="251">
        <v>1</v>
      </c>
      <c r="E20" s="252" t="s">
        <v>45</v>
      </c>
      <c r="F20" s="252" t="s">
        <v>550</v>
      </c>
      <c r="G20" s="253" t="s">
        <v>70</v>
      </c>
      <c r="H20" s="199">
        <v>1000000</v>
      </c>
      <c r="I20" s="254"/>
      <c r="J20" s="255">
        <f>I20/100*H20</f>
        <v>0</v>
      </c>
      <c r="K20" s="16"/>
    </row>
    <row r="21" spans="1:11" ht="27.9" customHeight="1" x14ac:dyDescent="0.3">
      <c r="A21" s="16"/>
      <c r="B21" s="86">
        <v>1</v>
      </c>
      <c r="C21" s="256" t="s">
        <v>4</v>
      </c>
      <c r="D21" s="256">
        <v>2</v>
      </c>
      <c r="E21" s="257" t="s">
        <v>45</v>
      </c>
      <c r="F21" s="257" t="s">
        <v>549</v>
      </c>
      <c r="G21" s="258" t="s">
        <v>70</v>
      </c>
      <c r="H21" s="203">
        <v>3000000</v>
      </c>
      <c r="I21" s="259"/>
      <c r="J21" s="260">
        <f t="shared" ref="J21:J24" si="0">I21/100*H21</f>
        <v>0</v>
      </c>
      <c r="K21" s="16"/>
    </row>
    <row r="22" spans="1:11" ht="27.9" customHeight="1" x14ac:dyDescent="0.3">
      <c r="A22" s="16"/>
      <c r="B22" s="86">
        <v>1</v>
      </c>
      <c r="C22" s="256" t="s">
        <v>4</v>
      </c>
      <c r="D22" s="256">
        <v>3</v>
      </c>
      <c r="E22" s="257" t="s">
        <v>45</v>
      </c>
      <c r="F22" s="257" t="s">
        <v>551</v>
      </c>
      <c r="G22" s="258" t="s">
        <v>70</v>
      </c>
      <c r="H22" s="203">
        <v>6000000</v>
      </c>
      <c r="I22" s="259"/>
      <c r="J22" s="260">
        <f t="shared" si="0"/>
        <v>0</v>
      </c>
      <c r="K22" s="16"/>
    </row>
    <row r="23" spans="1:11" ht="27.9" customHeight="1" x14ac:dyDescent="0.3">
      <c r="A23" s="16"/>
      <c r="B23" s="86">
        <v>1</v>
      </c>
      <c r="C23" s="256" t="s">
        <v>4</v>
      </c>
      <c r="D23" s="256">
        <v>4</v>
      </c>
      <c r="E23" s="261" t="s">
        <v>45</v>
      </c>
      <c r="F23" s="257" t="s">
        <v>552</v>
      </c>
      <c r="G23" s="258" t="s">
        <v>70</v>
      </c>
      <c r="H23" s="203">
        <v>10000000</v>
      </c>
      <c r="I23" s="259"/>
      <c r="J23" s="260">
        <f t="shared" si="0"/>
        <v>0</v>
      </c>
      <c r="K23" s="16"/>
    </row>
    <row r="24" spans="1:11" ht="27.9" customHeight="1" x14ac:dyDescent="0.3">
      <c r="A24" s="16"/>
      <c r="B24" s="94">
        <v>1</v>
      </c>
      <c r="C24" s="262" t="s">
        <v>4</v>
      </c>
      <c r="D24" s="262">
        <v>5</v>
      </c>
      <c r="E24" s="261" t="s">
        <v>45</v>
      </c>
      <c r="F24" s="261" t="s">
        <v>553</v>
      </c>
      <c r="G24" s="263" t="s">
        <v>70</v>
      </c>
      <c r="H24" s="204">
        <v>20000000</v>
      </c>
      <c r="I24" s="264"/>
      <c r="J24" s="265">
        <f t="shared" si="0"/>
        <v>0</v>
      </c>
      <c r="K24" s="16"/>
    </row>
    <row r="25" spans="1:11" ht="49.95" customHeight="1" x14ac:dyDescent="0.3">
      <c r="A25" s="16"/>
      <c r="B25" s="128"/>
      <c r="C25" s="266"/>
      <c r="D25" s="266"/>
      <c r="E25" s="267"/>
      <c r="F25" s="365" t="s">
        <v>613</v>
      </c>
      <c r="G25" s="365"/>
      <c r="H25" s="365"/>
      <c r="I25" s="365"/>
      <c r="J25" s="195"/>
      <c r="K25" s="16"/>
    </row>
    <row r="26" spans="1:11" ht="27.9" customHeight="1" x14ac:dyDescent="0.3">
      <c r="A26" s="16"/>
      <c r="B26" s="102">
        <v>1</v>
      </c>
      <c r="C26" s="251" t="s">
        <v>4</v>
      </c>
      <c r="D26" s="251">
        <v>6</v>
      </c>
      <c r="E26" s="252" t="s">
        <v>45</v>
      </c>
      <c r="F26" s="252" t="s">
        <v>550</v>
      </c>
      <c r="G26" s="253" t="s">
        <v>70</v>
      </c>
      <c r="H26" s="199">
        <v>1000000</v>
      </c>
      <c r="I26" s="254"/>
      <c r="J26" s="255">
        <f>I26/100*H26</f>
        <v>0</v>
      </c>
      <c r="K26" s="16"/>
    </row>
    <row r="27" spans="1:11" ht="27.9" customHeight="1" x14ac:dyDescent="0.3">
      <c r="A27" s="16"/>
      <c r="B27" s="86">
        <v>1</v>
      </c>
      <c r="C27" s="256" t="s">
        <v>4</v>
      </c>
      <c r="D27" s="256">
        <v>7</v>
      </c>
      <c r="E27" s="257" t="s">
        <v>45</v>
      </c>
      <c r="F27" s="257" t="s">
        <v>549</v>
      </c>
      <c r="G27" s="258" t="s">
        <v>70</v>
      </c>
      <c r="H27" s="203">
        <v>3000000</v>
      </c>
      <c r="I27" s="259"/>
      <c r="J27" s="260">
        <f t="shared" ref="J27:J30" si="1">I27/100*H27</f>
        <v>0</v>
      </c>
      <c r="K27" s="16"/>
    </row>
    <row r="28" spans="1:11" ht="27.9" customHeight="1" x14ac:dyDescent="0.3">
      <c r="A28" s="16"/>
      <c r="B28" s="86">
        <v>1</v>
      </c>
      <c r="C28" s="256" t="s">
        <v>4</v>
      </c>
      <c r="D28" s="256">
        <v>8</v>
      </c>
      <c r="E28" s="257" t="s">
        <v>45</v>
      </c>
      <c r="F28" s="257" t="s">
        <v>551</v>
      </c>
      <c r="G28" s="258" t="s">
        <v>70</v>
      </c>
      <c r="H28" s="203">
        <v>6000000</v>
      </c>
      <c r="I28" s="259"/>
      <c r="J28" s="260">
        <f t="shared" si="1"/>
        <v>0</v>
      </c>
      <c r="K28" s="16"/>
    </row>
    <row r="29" spans="1:11" ht="27.9" customHeight="1" x14ac:dyDescent="0.3">
      <c r="A29" s="16"/>
      <c r="B29" s="86">
        <v>1</v>
      </c>
      <c r="C29" s="256" t="s">
        <v>4</v>
      </c>
      <c r="D29" s="256">
        <v>9</v>
      </c>
      <c r="E29" s="257" t="s">
        <v>45</v>
      </c>
      <c r="F29" s="257" t="s">
        <v>552</v>
      </c>
      <c r="G29" s="258" t="s">
        <v>70</v>
      </c>
      <c r="H29" s="203">
        <v>10000000</v>
      </c>
      <c r="I29" s="259"/>
      <c r="J29" s="260">
        <f t="shared" si="1"/>
        <v>0</v>
      </c>
      <c r="K29" s="16"/>
    </row>
    <row r="30" spans="1:11" ht="27.9" customHeight="1" x14ac:dyDescent="0.3">
      <c r="A30" s="16"/>
      <c r="B30" s="94">
        <v>1</v>
      </c>
      <c r="C30" s="262" t="s">
        <v>4</v>
      </c>
      <c r="D30" s="262">
        <v>10</v>
      </c>
      <c r="E30" s="261" t="s">
        <v>45</v>
      </c>
      <c r="F30" s="261" t="s">
        <v>553</v>
      </c>
      <c r="G30" s="263" t="s">
        <v>70</v>
      </c>
      <c r="H30" s="204">
        <v>20000000</v>
      </c>
      <c r="I30" s="264"/>
      <c r="J30" s="265">
        <f t="shared" si="1"/>
        <v>0</v>
      </c>
      <c r="K30" s="16"/>
    </row>
    <row r="31" spans="1:11" ht="49.95" customHeight="1" x14ac:dyDescent="0.3">
      <c r="A31" s="16"/>
      <c r="B31" s="128"/>
      <c r="C31" s="266"/>
      <c r="D31" s="266"/>
      <c r="E31" s="267"/>
      <c r="F31" s="365" t="s">
        <v>612</v>
      </c>
      <c r="G31" s="365"/>
      <c r="H31" s="365"/>
      <c r="I31" s="365"/>
      <c r="J31" s="268"/>
      <c r="K31" s="16"/>
    </row>
    <row r="32" spans="1:11" ht="27.9" customHeight="1" x14ac:dyDescent="0.3">
      <c r="A32" s="16"/>
      <c r="B32" s="102">
        <v>1</v>
      </c>
      <c r="C32" s="251" t="s">
        <v>4</v>
      </c>
      <c r="D32" s="251">
        <v>11</v>
      </c>
      <c r="E32" s="252" t="s">
        <v>554</v>
      </c>
      <c r="F32" s="252" t="s">
        <v>550</v>
      </c>
      <c r="G32" s="253" t="s">
        <v>70</v>
      </c>
      <c r="H32" s="199">
        <v>1000000</v>
      </c>
      <c r="I32" s="332"/>
      <c r="J32" s="255">
        <f>I32/100*H32</f>
        <v>0</v>
      </c>
      <c r="K32" s="16"/>
    </row>
    <row r="33" spans="1:11" ht="27.9" customHeight="1" x14ac:dyDescent="0.3">
      <c r="A33" s="16"/>
      <c r="B33" s="86">
        <v>1</v>
      </c>
      <c r="C33" s="256" t="s">
        <v>4</v>
      </c>
      <c r="D33" s="256">
        <v>12</v>
      </c>
      <c r="E33" s="257" t="s">
        <v>554</v>
      </c>
      <c r="F33" s="257" t="s">
        <v>549</v>
      </c>
      <c r="G33" s="258" t="s">
        <v>70</v>
      </c>
      <c r="H33" s="203">
        <v>3000000</v>
      </c>
      <c r="I33" s="259"/>
      <c r="J33" s="260">
        <f t="shared" ref="J33:J36" si="2">I33/100*H33</f>
        <v>0</v>
      </c>
      <c r="K33" s="16"/>
    </row>
    <row r="34" spans="1:11" ht="27.9" customHeight="1" x14ac:dyDescent="0.3">
      <c r="A34" s="16"/>
      <c r="B34" s="86">
        <v>1</v>
      </c>
      <c r="C34" s="256" t="s">
        <v>4</v>
      </c>
      <c r="D34" s="256">
        <v>13</v>
      </c>
      <c r="E34" s="257" t="s">
        <v>554</v>
      </c>
      <c r="F34" s="257" t="s">
        <v>551</v>
      </c>
      <c r="G34" s="258" t="s">
        <v>70</v>
      </c>
      <c r="H34" s="203">
        <v>6000000</v>
      </c>
      <c r="I34" s="259"/>
      <c r="J34" s="260">
        <f t="shared" si="2"/>
        <v>0</v>
      </c>
      <c r="K34" s="16"/>
    </row>
    <row r="35" spans="1:11" ht="27.9" customHeight="1" x14ac:dyDescent="0.3">
      <c r="A35" s="16"/>
      <c r="B35" s="86">
        <v>1</v>
      </c>
      <c r="C35" s="256" t="s">
        <v>4</v>
      </c>
      <c r="D35" s="256">
        <v>14</v>
      </c>
      <c r="E35" s="257" t="s">
        <v>554</v>
      </c>
      <c r="F35" s="257" t="s">
        <v>552</v>
      </c>
      <c r="G35" s="258" t="s">
        <v>70</v>
      </c>
      <c r="H35" s="203">
        <v>10000000</v>
      </c>
      <c r="I35" s="259"/>
      <c r="J35" s="260">
        <f t="shared" si="2"/>
        <v>0</v>
      </c>
      <c r="K35" s="16"/>
    </row>
    <row r="36" spans="1:11" ht="27.9" customHeight="1" x14ac:dyDescent="0.3">
      <c r="A36" s="16"/>
      <c r="B36" s="94">
        <v>1</v>
      </c>
      <c r="C36" s="262" t="s">
        <v>4</v>
      </c>
      <c r="D36" s="262">
        <v>15</v>
      </c>
      <c r="E36" s="261" t="s">
        <v>554</v>
      </c>
      <c r="F36" s="261" t="s">
        <v>553</v>
      </c>
      <c r="G36" s="263" t="s">
        <v>70</v>
      </c>
      <c r="H36" s="204">
        <v>20000000</v>
      </c>
      <c r="I36" s="264"/>
      <c r="J36" s="265">
        <f t="shared" si="2"/>
        <v>0</v>
      </c>
      <c r="K36" s="16"/>
    </row>
    <row r="37" spans="1:11" ht="30" customHeight="1" x14ac:dyDescent="0.3">
      <c r="A37" s="16"/>
      <c r="B37" s="192"/>
      <c r="C37" s="193"/>
      <c r="D37" s="193" t="s">
        <v>249</v>
      </c>
      <c r="E37" s="113" t="s">
        <v>250</v>
      </c>
      <c r="F37" s="194" t="s">
        <v>251</v>
      </c>
      <c r="G37" s="115" t="s">
        <v>44</v>
      </c>
      <c r="H37" s="115" t="s">
        <v>252</v>
      </c>
      <c r="I37" s="115" t="s">
        <v>253</v>
      </c>
      <c r="J37" s="115" t="s">
        <v>254</v>
      </c>
      <c r="K37" s="16"/>
    </row>
    <row r="38" spans="1:11" ht="49.95" customHeight="1" x14ac:dyDescent="0.3">
      <c r="A38" s="16"/>
      <c r="B38" s="128"/>
      <c r="C38" s="266"/>
      <c r="D38" s="266"/>
      <c r="E38" s="267"/>
      <c r="F38" s="365" t="s">
        <v>614</v>
      </c>
      <c r="G38" s="365"/>
      <c r="H38" s="365"/>
      <c r="I38" s="365"/>
      <c r="J38" s="195"/>
      <c r="K38" s="16"/>
    </row>
    <row r="39" spans="1:11" ht="27.9" customHeight="1" x14ac:dyDescent="0.3">
      <c r="A39" s="16"/>
      <c r="B39" s="102">
        <v>1</v>
      </c>
      <c r="C39" s="251" t="s">
        <v>4</v>
      </c>
      <c r="D39" s="251">
        <v>16</v>
      </c>
      <c r="E39" s="252" t="s">
        <v>554</v>
      </c>
      <c r="F39" s="252" t="s">
        <v>550</v>
      </c>
      <c r="G39" s="253" t="s">
        <v>70</v>
      </c>
      <c r="H39" s="199">
        <v>1000000</v>
      </c>
      <c r="I39" s="254"/>
      <c r="J39" s="255">
        <f>I39/100*H39</f>
        <v>0</v>
      </c>
      <c r="K39" s="16"/>
    </row>
    <row r="40" spans="1:11" ht="27.9" customHeight="1" x14ac:dyDescent="0.3">
      <c r="A40" s="16"/>
      <c r="B40" s="86">
        <v>1</v>
      </c>
      <c r="C40" s="256" t="s">
        <v>4</v>
      </c>
      <c r="D40" s="256">
        <v>17</v>
      </c>
      <c r="E40" s="257" t="s">
        <v>554</v>
      </c>
      <c r="F40" s="257" t="s">
        <v>549</v>
      </c>
      <c r="G40" s="258" t="s">
        <v>70</v>
      </c>
      <c r="H40" s="203">
        <v>3000000</v>
      </c>
      <c r="I40" s="259"/>
      <c r="J40" s="260">
        <f t="shared" ref="J40:J43" si="3">I40/100*H40</f>
        <v>0</v>
      </c>
      <c r="K40" s="16"/>
    </row>
    <row r="41" spans="1:11" ht="27.9" customHeight="1" x14ac:dyDescent="0.3">
      <c r="A41" s="16"/>
      <c r="B41" s="86">
        <v>1</v>
      </c>
      <c r="C41" s="256" t="s">
        <v>4</v>
      </c>
      <c r="D41" s="256">
        <v>18</v>
      </c>
      <c r="E41" s="257" t="s">
        <v>554</v>
      </c>
      <c r="F41" s="257" t="s">
        <v>551</v>
      </c>
      <c r="G41" s="258" t="s">
        <v>70</v>
      </c>
      <c r="H41" s="203">
        <v>6000000</v>
      </c>
      <c r="I41" s="259"/>
      <c r="J41" s="260">
        <f t="shared" si="3"/>
        <v>0</v>
      </c>
      <c r="K41" s="16"/>
    </row>
    <row r="42" spans="1:11" ht="27.9" customHeight="1" x14ac:dyDescent="0.3">
      <c r="A42" s="16"/>
      <c r="B42" s="86">
        <v>1</v>
      </c>
      <c r="C42" s="256" t="s">
        <v>4</v>
      </c>
      <c r="D42" s="256">
        <v>19</v>
      </c>
      <c r="E42" s="257" t="s">
        <v>554</v>
      </c>
      <c r="F42" s="257" t="s">
        <v>552</v>
      </c>
      <c r="G42" s="258" t="s">
        <v>70</v>
      </c>
      <c r="H42" s="203">
        <v>10000000</v>
      </c>
      <c r="I42" s="259"/>
      <c r="J42" s="260">
        <f t="shared" si="3"/>
        <v>0</v>
      </c>
      <c r="K42" s="16"/>
    </row>
    <row r="43" spans="1:11" ht="27.9" customHeight="1" x14ac:dyDescent="0.3">
      <c r="A43" s="16"/>
      <c r="B43" s="86">
        <v>1</v>
      </c>
      <c r="C43" s="256" t="s">
        <v>4</v>
      </c>
      <c r="D43" s="256">
        <v>20</v>
      </c>
      <c r="E43" s="257" t="s">
        <v>554</v>
      </c>
      <c r="F43" s="257" t="s">
        <v>553</v>
      </c>
      <c r="G43" s="258" t="s">
        <v>70</v>
      </c>
      <c r="H43" s="203">
        <v>20000000</v>
      </c>
      <c r="I43" s="259"/>
      <c r="J43" s="260">
        <f t="shared" si="3"/>
        <v>0</v>
      </c>
      <c r="K43" s="16"/>
    </row>
    <row r="44" spans="1:11" ht="19.95" customHeight="1" x14ac:dyDescent="0.3">
      <c r="A44" s="16"/>
      <c r="B44" s="269"/>
      <c r="C44" s="269"/>
      <c r="D44" s="269"/>
      <c r="E44" s="270"/>
      <c r="F44" s="270"/>
      <c r="G44" s="271"/>
      <c r="H44" s="271"/>
      <c r="I44" s="271"/>
      <c r="J44" s="272"/>
      <c r="K44" s="16"/>
    </row>
    <row r="45" spans="1:11" ht="30" customHeight="1" x14ac:dyDescent="0.3">
      <c r="A45" s="16"/>
      <c r="B45" s="192"/>
      <c r="C45" s="193"/>
      <c r="D45" s="193" t="s">
        <v>249</v>
      </c>
      <c r="E45" s="113" t="s">
        <v>250</v>
      </c>
      <c r="F45" s="194" t="s">
        <v>251</v>
      </c>
      <c r="G45" s="115" t="s">
        <v>44</v>
      </c>
      <c r="H45" s="115" t="s">
        <v>252</v>
      </c>
      <c r="I45" s="115" t="s">
        <v>253</v>
      </c>
      <c r="J45" s="115" t="s">
        <v>254</v>
      </c>
      <c r="K45" s="16"/>
    </row>
    <row r="46" spans="1:11" s="6" customFormat="1" ht="30" customHeight="1" x14ac:dyDescent="0.3">
      <c r="A46" s="14"/>
      <c r="B46" s="273" t="s">
        <v>248</v>
      </c>
      <c r="C46" s="274" t="s">
        <v>6</v>
      </c>
      <c r="D46" s="275" t="s">
        <v>520</v>
      </c>
      <c r="E46" s="276"/>
      <c r="F46" s="276"/>
      <c r="G46" s="276"/>
      <c r="H46" s="277"/>
      <c r="I46" s="278" t="s">
        <v>255</v>
      </c>
      <c r="J46" s="279">
        <f>+SUM(J48:J59)</f>
        <v>30000</v>
      </c>
      <c r="K46" s="14"/>
    </row>
    <row r="47" spans="1:11" s="5" customFormat="1" ht="34.950000000000003" customHeight="1" x14ac:dyDescent="0.3">
      <c r="A47" s="14"/>
      <c r="B47" s="280"/>
      <c r="C47" s="281"/>
      <c r="D47" s="281"/>
      <c r="E47" s="282"/>
      <c r="F47" s="365" t="s">
        <v>577</v>
      </c>
      <c r="G47" s="365"/>
      <c r="H47" s="365"/>
      <c r="I47" s="365"/>
      <c r="J47" s="206"/>
      <c r="K47" s="14"/>
    </row>
    <row r="48" spans="1:11" ht="34.950000000000003" customHeight="1" x14ac:dyDescent="0.3">
      <c r="A48" s="16"/>
      <c r="B48" s="102">
        <v>1</v>
      </c>
      <c r="C48" s="251" t="s">
        <v>6</v>
      </c>
      <c r="D48" s="251">
        <v>1</v>
      </c>
      <c r="E48" s="252" t="s">
        <v>578</v>
      </c>
      <c r="F48" s="252" t="s">
        <v>615</v>
      </c>
      <c r="G48" s="253" t="s">
        <v>519</v>
      </c>
      <c r="H48" s="253">
        <v>2</v>
      </c>
      <c r="I48" s="283"/>
      <c r="J48" s="255">
        <f t="shared" ref="J48:J50" si="4">H48*I48</f>
        <v>0</v>
      </c>
      <c r="K48" s="16"/>
    </row>
    <row r="49" spans="1:11" ht="34.950000000000003" customHeight="1" x14ac:dyDescent="0.3">
      <c r="A49" s="16"/>
      <c r="B49" s="86">
        <v>1</v>
      </c>
      <c r="C49" s="256" t="s">
        <v>6</v>
      </c>
      <c r="D49" s="256">
        <v>2</v>
      </c>
      <c r="E49" s="257" t="s">
        <v>578</v>
      </c>
      <c r="F49" s="257" t="s">
        <v>616</v>
      </c>
      <c r="G49" s="258" t="s">
        <v>519</v>
      </c>
      <c r="H49" s="258">
        <v>4</v>
      </c>
      <c r="I49" s="284"/>
      <c r="J49" s="255">
        <f t="shared" si="4"/>
        <v>0</v>
      </c>
      <c r="K49" s="16"/>
    </row>
    <row r="50" spans="1:11" ht="34.950000000000003" customHeight="1" x14ac:dyDescent="0.3">
      <c r="A50" s="16"/>
      <c r="B50" s="86">
        <v>1</v>
      </c>
      <c r="C50" s="256" t="s">
        <v>6</v>
      </c>
      <c r="D50" s="256">
        <v>3</v>
      </c>
      <c r="E50" s="257" t="s">
        <v>578</v>
      </c>
      <c r="F50" s="257" t="s">
        <v>617</v>
      </c>
      <c r="G50" s="258" t="s">
        <v>519</v>
      </c>
      <c r="H50" s="258">
        <v>6</v>
      </c>
      <c r="I50" s="284"/>
      <c r="J50" s="255">
        <f t="shared" si="4"/>
        <v>0</v>
      </c>
      <c r="K50" s="16"/>
    </row>
    <row r="51" spans="1:11" ht="34.950000000000003" customHeight="1" x14ac:dyDescent="0.3">
      <c r="A51" s="16"/>
      <c r="B51" s="94">
        <v>1</v>
      </c>
      <c r="C51" s="262" t="s">
        <v>6</v>
      </c>
      <c r="D51" s="262">
        <v>4</v>
      </c>
      <c r="E51" s="261" t="s">
        <v>578</v>
      </c>
      <c r="F51" s="261" t="s">
        <v>618</v>
      </c>
      <c r="G51" s="263" t="s">
        <v>519</v>
      </c>
      <c r="H51" s="263">
        <v>12</v>
      </c>
      <c r="I51" s="285"/>
      <c r="J51" s="286">
        <f t="shared" ref="J51:J53" si="5">H51*I51</f>
        <v>0</v>
      </c>
      <c r="K51" s="16"/>
    </row>
    <row r="52" spans="1:11" ht="40.200000000000003" customHeight="1" x14ac:dyDescent="0.3">
      <c r="A52" s="16"/>
      <c r="B52" s="128"/>
      <c r="C52" s="266"/>
      <c r="D52" s="266"/>
      <c r="E52" s="267"/>
      <c r="F52" s="365" t="s">
        <v>572</v>
      </c>
      <c r="G52" s="365"/>
      <c r="H52" s="365"/>
      <c r="I52" s="365"/>
      <c r="J52" s="268"/>
      <c r="K52" s="16"/>
    </row>
    <row r="53" spans="1:11" ht="34.950000000000003" customHeight="1" x14ac:dyDescent="0.3">
      <c r="A53" s="16"/>
      <c r="B53" s="102">
        <v>1</v>
      </c>
      <c r="C53" s="251" t="s">
        <v>6</v>
      </c>
      <c r="D53" s="251">
        <v>5</v>
      </c>
      <c r="E53" s="252" t="s">
        <v>575</v>
      </c>
      <c r="F53" s="252" t="s">
        <v>573</v>
      </c>
      <c r="G53" s="253" t="s">
        <v>574</v>
      </c>
      <c r="H53" s="253">
        <v>20</v>
      </c>
      <c r="I53" s="283"/>
      <c r="J53" s="255">
        <f t="shared" si="5"/>
        <v>0</v>
      </c>
      <c r="K53" s="16"/>
    </row>
    <row r="54" spans="1:11" ht="34.950000000000003" customHeight="1" x14ac:dyDescent="0.3">
      <c r="A54" s="16"/>
      <c r="B54" s="94">
        <v>1</v>
      </c>
      <c r="C54" s="262" t="s">
        <v>6</v>
      </c>
      <c r="D54" s="262">
        <v>6</v>
      </c>
      <c r="E54" s="261" t="s">
        <v>575</v>
      </c>
      <c r="F54" s="261" t="s">
        <v>576</v>
      </c>
      <c r="G54" s="287" t="s">
        <v>574</v>
      </c>
      <c r="H54" s="263">
        <v>10</v>
      </c>
      <c r="I54" s="285"/>
      <c r="J54" s="286">
        <f t="shared" ref="J54" si="6">H54*I54</f>
        <v>0</v>
      </c>
      <c r="K54" s="16"/>
    </row>
    <row r="55" spans="1:11" ht="40.200000000000003" customHeight="1" x14ac:dyDescent="0.3">
      <c r="A55" s="16"/>
      <c r="B55" s="128"/>
      <c r="C55" s="266"/>
      <c r="D55" s="266"/>
      <c r="E55" s="267"/>
      <c r="F55" s="365" t="s">
        <v>567</v>
      </c>
      <c r="G55" s="365"/>
      <c r="H55" s="365"/>
      <c r="I55" s="365"/>
      <c r="J55" s="268"/>
      <c r="K55" s="16"/>
    </row>
    <row r="56" spans="1:11" ht="34.950000000000003" customHeight="1" x14ac:dyDescent="0.3">
      <c r="A56" s="16"/>
      <c r="B56" s="102">
        <v>1</v>
      </c>
      <c r="C56" s="251" t="s">
        <v>6</v>
      </c>
      <c r="D56" s="251">
        <v>7</v>
      </c>
      <c r="E56" s="252" t="s">
        <v>564</v>
      </c>
      <c r="F56" s="252" t="s">
        <v>565</v>
      </c>
      <c r="G56" s="253" t="s">
        <v>46</v>
      </c>
      <c r="H56" s="199">
        <v>30000</v>
      </c>
      <c r="I56" s="288" t="s">
        <v>264</v>
      </c>
      <c r="J56" s="255">
        <f>H56</f>
        <v>30000</v>
      </c>
      <c r="K56" s="16"/>
    </row>
    <row r="57" spans="1:11" ht="34.950000000000003" customHeight="1" x14ac:dyDescent="0.3">
      <c r="A57" s="16"/>
      <c r="B57" s="94">
        <v>1</v>
      </c>
      <c r="C57" s="262" t="s">
        <v>6</v>
      </c>
      <c r="D57" s="262">
        <v>8</v>
      </c>
      <c r="E57" s="261" t="s">
        <v>564</v>
      </c>
      <c r="F57" s="261" t="s">
        <v>566</v>
      </c>
      <c r="G57" s="287" t="s">
        <v>70</v>
      </c>
      <c r="H57" s="289" t="s">
        <v>265</v>
      </c>
      <c r="I57" s="264"/>
      <c r="J57" s="286">
        <f>I57/100*H56</f>
        <v>0</v>
      </c>
      <c r="K57" s="16"/>
    </row>
    <row r="58" spans="1:11" ht="40.200000000000003" customHeight="1" x14ac:dyDescent="0.3">
      <c r="A58" s="16"/>
      <c r="B58" s="128"/>
      <c r="C58" s="266"/>
      <c r="D58" s="266"/>
      <c r="E58" s="267"/>
      <c r="F58" s="365" t="s">
        <v>568</v>
      </c>
      <c r="G58" s="365"/>
      <c r="H58" s="365"/>
      <c r="I58" s="365"/>
      <c r="J58" s="268"/>
      <c r="K58" s="16"/>
    </row>
    <row r="59" spans="1:11" ht="34.950000000000003" customHeight="1" x14ac:dyDescent="0.3">
      <c r="A59" s="16"/>
      <c r="B59" s="102">
        <v>1</v>
      </c>
      <c r="C59" s="251" t="s">
        <v>6</v>
      </c>
      <c r="D59" s="251">
        <v>9</v>
      </c>
      <c r="E59" s="252" t="s">
        <v>571</v>
      </c>
      <c r="F59" s="252" t="s">
        <v>570</v>
      </c>
      <c r="G59" s="253" t="s">
        <v>569</v>
      </c>
      <c r="H59" s="253">
        <v>50</v>
      </c>
      <c r="I59" s="283"/>
      <c r="J59" s="255">
        <f>H59*I59</f>
        <v>0</v>
      </c>
      <c r="K59" s="16"/>
    </row>
    <row r="60" spans="1:11" customFormat="1" ht="19.95" customHeight="1" x14ac:dyDescent="0.3">
      <c r="A60" s="15"/>
      <c r="B60" s="272"/>
      <c r="C60" s="272"/>
      <c r="D60" s="272"/>
      <c r="E60" s="272"/>
      <c r="F60" s="272"/>
      <c r="G60" s="272"/>
      <c r="H60" s="272"/>
      <c r="I60" s="272"/>
      <c r="J60" s="272"/>
      <c r="K60" s="15"/>
    </row>
    <row r="61" spans="1:11" ht="30" customHeight="1" x14ac:dyDescent="0.3">
      <c r="A61" s="16"/>
      <c r="B61" s="192"/>
      <c r="C61" s="193"/>
      <c r="D61" s="193" t="s">
        <v>249</v>
      </c>
      <c r="E61" s="113" t="s">
        <v>250</v>
      </c>
      <c r="F61" s="194" t="s">
        <v>251</v>
      </c>
      <c r="G61" s="115" t="s">
        <v>44</v>
      </c>
      <c r="H61" s="115" t="s">
        <v>252</v>
      </c>
      <c r="I61" s="115" t="s">
        <v>253</v>
      </c>
      <c r="J61" s="115" t="s">
        <v>254</v>
      </c>
      <c r="K61" s="16"/>
    </row>
    <row r="62" spans="1:11" s="6" customFormat="1" ht="30" customHeight="1" x14ac:dyDescent="0.3">
      <c r="A62" s="14"/>
      <c r="B62" s="293" t="s">
        <v>248</v>
      </c>
      <c r="C62" s="294" t="s">
        <v>8</v>
      </c>
      <c r="D62" s="295" t="s">
        <v>9</v>
      </c>
      <c r="E62" s="296"/>
      <c r="F62" s="296"/>
      <c r="G62" s="296"/>
      <c r="H62" s="297"/>
      <c r="I62" s="278" t="s">
        <v>255</v>
      </c>
      <c r="J62" s="279">
        <f>+SUM(J63:J67)</f>
        <v>52500</v>
      </c>
      <c r="K62" s="14"/>
    </row>
    <row r="63" spans="1:11" ht="85.5" customHeight="1" x14ac:dyDescent="0.3">
      <c r="A63" s="16"/>
      <c r="B63" s="102">
        <v>1</v>
      </c>
      <c r="C63" s="251" t="s">
        <v>8</v>
      </c>
      <c r="D63" s="251">
        <v>1</v>
      </c>
      <c r="E63" s="252" t="s">
        <v>522</v>
      </c>
      <c r="F63" s="304" t="s">
        <v>892</v>
      </c>
      <c r="G63" s="253" t="s">
        <v>46</v>
      </c>
      <c r="H63" s="199">
        <v>50000</v>
      </c>
      <c r="I63" s="288" t="s">
        <v>264</v>
      </c>
      <c r="J63" s="255">
        <f>H63</f>
        <v>50000</v>
      </c>
      <c r="K63" s="16"/>
    </row>
    <row r="64" spans="1:11" ht="49.5" customHeight="1" x14ac:dyDescent="0.3">
      <c r="A64" s="16"/>
      <c r="B64" s="102">
        <v>1</v>
      </c>
      <c r="C64" s="251" t="s">
        <v>8</v>
      </c>
      <c r="D64" s="251">
        <v>2</v>
      </c>
      <c r="E64" s="252" t="s">
        <v>518</v>
      </c>
      <c r="F64" s="252" t="s">
        <v>515</v>
      </c>
      <c r="G64" s="253" t="s">
        <v>70</v>
      </c>
      <c r="H64" s="291" t="s">
        <v>265</v>
      </c>
      <c r="I64" s="259"/>
      <c r="J64" s="255">
        <f>I64/100*H63</f>
        <v>0</v>
      </c>
      <c r="K64" s="16"/>
    </row>
    <row r="65" spans="1:11" ht="90" customHeight="1" x14ac:dyDescent="0.3">
      <c r="A65" s="16"/>
      <c r="B65" s="102">
        <v>1</v>
      </c>
      <c r="C65" s="251" t="s">
        <v>8</v>
      </c>
      <c r="D65" s="251">
        <v>3</v>
      </c>
      <c r="E65" s="252" t="s">
        <v>523</v>
      </c>
      <c r="F65" s="252" t="s">
        <v>887</v>
      </c>
      <c r="G65" s="253" t="s">
        <v>514</v>
      </c>
      <c r="H65" s="253">
        <v>12</v>
      </c>
      <c r="I65" s="283"/>
      <c r="J65" s="255">
        <f>H65*I65</f>
        <v>0</v>
      </c>
      <c r="K65" s="16"/>
    </row>
    <row r="66" spans="1:11" ht="49.95" customHeight="1" x14ac:dyDescent="0.3">
      <c r="A66" s="16"/>
      <c r="B66" s="86">
        <v>1</v>
      </c>
      <c r="C66" s="256" t="s">
        <v>8</v>
      </c>
      <c r="D66" s="292">
        <v>4</v>
      </c>
      <c r="E66" s="257" t="s">
        <v>516</v>
      </c>
      <c r="F66" s="257" t="s">
        <v>517</v>
      </c>
      <c r="G66" s="258" t="s">
        <v>46</v>
      </c>
      <c r="H66" s="203">
        <v>2500</v>
      </c>
      <c r="I66" s="290" t="s">
        <v>264</v>
      </c>
      <c r="J66" s="260">
        <f>H66</f>
        <v>2500</v>
      </c>
      <c r="K66" s="16"/>
    </row>
    <row r="67" spans="1:11" ht="34.950000000000003" customHeight="1" x14ac:dyDescent="0.3">
      <c r="A67" s="16"/>
      <c r="B67" s="86">
        <v>1</v>
      </c>
      <c r="C67" s="256" t="s">
        <v>8</v>
      </c>
      <c r="D67" s="292">
        <v>5</v>
      </c>
      <c r="E67" s="257" t="s">
        <v>516</v>
      </c>
      <c r="F67" s="257" t="s">
        <v>521</v>
      </c>
      <c r="G67" s="253" t="s">
        <v>70</v>
      </c>
      <c r="H67" s="291" t="s">
        <v>265</v>
      </c>
      <c r="I67" s="259"/>
      <c r="J67" s="255">
        <f>I67/100*H66</f>
        <v>0</v>
      </c>
      <c r="K67" s="16"/>
    </row>
    <row r="68" spans="1:11" ht="15" customHeight="1" x14ac:dyDescent="0.3">
      <c r="A68" s="16"/>
      <c r="B68" s="271"/>
      <c r="C68" s="271"/>
      <c r="D68" s="271"/>
      <c r="E68" s="270"/>
      <c r="F68" s="270"/>
      <c r="G68" s="270"/>
      <c r="H68" s="271"/>
      <c r="I68" s="271"/>
      <c r="J68" s="271"/>
      <c r="K68" s="16"/>
    </row>
    <row r="69" spans="1:11" ht="15.6" x14ac:dyDescent="0.3">
      <c r="A69" s="16"/>
      <c r="B69" s="137"/>
      <c r="C69" s="137"/>
      <c r="D69" s="137"/>
      <c r="E69" s="136"/>
      <c r="F69" s="136"/>
      <c r="G69" s="136"/>
      <c r="H69" s="137"/>
      <c r="I69" s="137"/>
      <c r="J69" s="137"/>
      <c r="K69" s="16"/>
    </row>
    <row r="70" spans="1:11" ht="15.6" x14ac:dyDescent="0.3">
      <c r="A70" s="16"/>
      <c r="B70" s="137"/>
      <c r="C70" s="137"/>
      <c r="D70" s="137"/>
      <c r="E70" s="136"/>
      <c r="F70" s="136"/>
      <c r="G70" s="136"/>
      <c r="H70" s="137"/>
      <c r="I70" s="137"/>
      <c r="J70" s="137"/>
      <c r="K70" s="16"/>
    </row>
    <row r="71" spans="1:11" ht="15.6" x14ac:dyDescent="0.3">
      <c r="A71" s="16"/>
      <c r="B71" s="137"/>
      <c r="C71" s="137"/>
      <c r="D71" s="137"/>
      <c r="E71" s="136"/>
      <c r="F71" s="136"/>
      <c r="G71" s="136"/>
      <c r="H71" s="137"/>
      <c r="I71" s="137"/>
      <c r="J71" s="137"/>
      <c r="K71" s="16"/>
    </row>
    <row r="72" spans="1:11" ht="15.6" x14ac:dyDescent="0.3">
      <c r="A72" s="16"/>
      <c r="B72" s="137"/>
      <c r="C72" s="137"/>
      <c r="D72" s="137"/>
      <c r="E72" s="136"/>
      <c r="F72" s="136"/>
      <c r="G72" s="136"/>
      <c r="H72" s="137"/>
      <c r="I72" s="137"/>
      <c r="J72" s="137"/>
      <c r="K72" s="16"/>
    </row>
    <row r="73" spans="1:11" ht="15.6" x14ac:dyDescent="0.3">
      <c r="A73" s="16"/>
      <c r="B73" s="137"/>
      <c r="C73" s="137"/>
      <c r="D73" s="137"/>
      <c r="E73" s="136"/>
      <c r="F73" s="136"/>
      <c r="G73" s="136"/>
      <c r="H73" s="137"/>
      <c r="I73" s="137"/>
      <c r="J73" s="137"/>
      <c r="K73" s="16"/>
    </row>
    <row r="74" spans="1:11" ht="15.6" x14ac:dyDescent="0.3">
      <c r="A74" s="16"/>
      <c r="B74" s="137"/>
      <c r="C74" s="137"/>
      <c r="D74" s="137"/>
      <c r="E74" s="136"/>
      <c r="F74" s="136"/>
      <c r="G74" s="136"/>
      <c r="H74" s="137"/>
      <c r="I74" s="137"/>
      <c r="J74" s="137"/>
      <c r="K74" s="16"/>
    </row>
    <row r="75" spans="1:11" ht="15.6" x14ac:dyDescent="0.3">
      <c r="A75" s="16"/>
      <c r="B75" s="137"/>
      <c r="C75" s="137"/>
      <c r="D75" s="137"/>
      <c r="E75" s="136"/>
      <c r="F75" s="136"/>
      <c r="G75" s="136"/>
      <c r="H75" s="137"/>
      <c r="I75" s="137"/>
      <c r="J75" s="137"/>
      <c r="K75" s="16"/>
    </row>
    <row r="76" spans="1:11" ht="15.6" x14ac:dyDescent="0.3">
      <c r="A76" s="16"/>
      <c r="B76" s="137"/>
      <c r="C76" s="137"/>
      <c r="D76" s="137"/>
      <c r="E76" s="136"/>
      <c r="F76" s="136"/>
      <c r="G76" s="136"/>
      <c r="H76" s="137"/>
      <c r="I76" s="137"/>
      <c r="J76" s="137"/>
      <c r="K76" s="16"/>
    </row>
    <row r="77" spans="1:11" ht="15.6" x14ac:dyDescent="0.3">
      <c r="A77" s="16"/>
      <c r="B77" s="137"/>
      <c r="C77" s="137"/>
      <c r="D77" s="137"/>
      <c r="E77" s="136"/>
      <c r="F77" s="136"/>
      <c r="G77" s="136"/>
      <c r="H77" s="137"/>
      <c r="I77" s="137"/>
      <c r="J77" s="137"/>
      <c r="K77" s="16"/>
    </row>
    <row r="78" spans="1:11" ht="15.6" x14ac:dyDescent="0.3">
      <c r="A78" s="16"/>
      <c r="B78" s="137"/>
      <c r="C78" s="137"/>
      <c r="D78" s="137"/>
      <c r="E78" s="136"/>
      <c r="F78" s="136"/>
      <c r="G78" s="136"/>
      <c r="H78" s="137"/>
      <c r="I78" s="137"/>
      <c r="J78" s="137"/>
      <c r="K78" s="16"/>
    </row>
    <row r="79" spans="1:11" ht="15.6" x14ac:dyDescent="0.3">
      <c r="A79" s="16"/>
      <c r="B79" s="137"/>
      <c r="C79" s="137"/>
      <c r="D79" s="137"/>
      <c r="E79" s="136"/>
      <c r="F79" s="136"/>
      <c r="G79" s="136"/>
      <c r="H79" s="137"/>
      <c r="I79" s="137"/>
      <c r="J79" s="137"/>
      <c r="K79" s="16"/>
    </row>
    <row r="80" spans="1:11" ht="15.6" x14ac:dyDescent="0.3">
      <c r="A80" s="16"/>
      <c r="B80" s="137"/>
      <c r="C80" s="137"/>
      <c r="D80" s="137"/>
      <c r="E80" s="136"/>
      <c r="F80" s="136"/>
      <c r="G80" s="136"/>
      <c r="H80" s="137"/>
      <c r="I80" s="137"/>
      <c r="J80" s="137"/>
      <c r="K80" s="16"/>
    </row>
    <row r="81" spans="1:11" ht="15.6" x14ac:dyDescent="0.3">
      <c r="A81" s="16"/>
      <c r="B81" s="137"/>
      <c r="C81" s="137"/>
      <c r="D81" s="137"/>
      <c r="E81" s="136"/>
      <c r="F81" s="136"/>
      <c r="G81" s="136"/>
      <c r="H81" s="137"/>
      <c r="I81" s="137"/>
      <c r="J81" s="137"/>
      <c r="K81" s="16"/>
    </row>
    <row r="82" spans="1:11" ht="15.6" x14ac:dyDescent="0.3">
      <c r="A82" s="16"/>
      <c r="B82" s="137"/>
      <c r="C82" s="137"/>
      <c r="D82" s="137"/>
      <c r="E82" s="136"/>
      <c r="F82" s="136"/>
      <c r="G82" s="136"/>
      <c r="H82" s="137"/>
      <c r="I82" s="137"/>
      <c r="J82" s="137"/>
      <c r="K82" s="16"/>
    </row>
    <row r="83" spans="1:11" ht="15.6" x14ac:dyDescent="0.3">
      <c r="A83" s="16"/>
      <c r="B83" s="137"/>
      <c r="C83" s="137"/>
      <c r="D83" s="137"/>
      <c r="E83" s="136"/>
      <c r="F83" s="136"/>
      <c r="G83" s="136"/>
      <c r="H83" s="137"/>
      <c r="I83" s="137"/>
      <c r="J83" s="137"/>
      <c r="K83" s="16"/>
    </row>
    <row r="84" spans="1:11" ht="15.6" x14ac:dyDescent="0.3">
      <c r="A84" s="16"/>
      <c r="B84" s="137"/>
      <c r="C84" s="137"/>
      <c r="D84" s="137"/>
      <c r="E84" s="136"/>
      <c r="F84" s="136"/>
      <c r="G84" s="136"/>
      <c r="H84" s="137"/>
      <c r="I84" s="137"/>
      <c r="J84" s="137"/>
      <c r="K84" s="16"/>
    </row>
    <row r="85" spans="1:11" ht="15.6" x14ac:dyDescent="0.3">
      <c r="A85" s="16"/>
      <c r="B85" s="137"/>
      <c r="C85" s="137"/>
      <c r="D85" s="137"/>
      <c r="E85" s="136"/>
      <c r="F85" s="136"/>
      <c r="G85" s="136"/>
      <c r="H85" s="137"/>
      <c r="I85" s="137"/>
      <c r="J85" s="137"/>
      <c r="K85" s="16"/>
    </row>
    <row r="86" spans="1:11" ht="15.6" x14ac:dyDescent="0.3">
      <c r="A86" s="16"/>
      <c r="B86" s="137"/>
      <c r="C86" s="137"/>
      <c r="D86" s="137"/>
      <c r="E86" s="136"/>
      <c r="F86" s="136"/>
      <c r="G86" s="136"/>
      <c r="H86" s="137"/>
      <c r="I86" s="137"/>
      <c r="J86" s="137"/>
      <c r="K86" s="16"/>
    </row>
    <row r="87" spans="1:11" ht="15.6" x14ac:dyDescent="0.3">
      <c r="A87" s="16"/>
      <c r="B87" s="137"/>
      <c r="C87" s="137"/>
      <c r="D87" s="137"/>
      <c r="E87" s="136"/>
      <c r="F87" s="136"/>
      <c r="G87" s="136"/>
      <c r="H87" s="137"/>
      <c r="I87" s="137"/>
      <c r="J87" s="137"/>
      <c r="K87" s="16"/>
    </row>
    <row r="88" spans="1:11" ht="15.6" x14ac:dyDescent="0.3">
      <c r="A88" s="16"/>
      <c r="B88" s="137"/>
      <c r="C88" s="137"/>
      <c r="D88" s="137"/>
      <c r="E88" s="136"/>
      <c r="F88" s="136"/>
      <c r="G88" s="136"/>
      <c r="H88" s="137"/>
      <c r="I88" s="137"/>
      <c r="J88" s="137"/>
      <c r="K88" s="16"/>
    </row>
    <row r="89" spans="1:11" ht="15.6" x14ac:dyDescent="0.3">
      <c r="A89" s="16"/>
      <c r="B89" s="137"/>
      <c r="C89" s="137"/>
      <c r="D89" s="137"/>
      <c r="E89" s="136"/>
      <c r="F89" s="136"/>
      <c r="G89" s="136"/>
      <c r="H89" s="137"/>
      <c r="I89" s="137"/>
      <c r="J89" s="137"/>
      <c r="K89" s="16"/>
    </row>
    <row r="90" spans="1:11" ht="15.6" x14ac:dyDescent="0.3">
      <c r="A90" s="16"/>
      <c r="B90" s="137"/>
      <c r="C90" s="137"/>
      <c r="D90" s="137"/>
      <c r="E90" s="136"/>
      <c r="F90" s="136"/>
      <c r="G90" s="136"/>
      <c r="H90" s="137"/>
      <c r="I90" s="137"/>
      <c r="J90" s="137"/>
      <c r="K90" s="16"/>
    </row>
    <row r="91" spans="1:11" ht="15.6" x14ac:dyDescent="0.3">
      <c r="A91" s="16"/>
      <c r="B91" s="137"/>
      <c r="C91" s="137"/>
      <c r="D91" s="137"/>
      <c r="E91" s="136"/>
      <c r="F91" s="136"/>
      <c r="G91" s="136"/>
      <c r="H91" s="137"/>
      <c r="I91" s="137"/>
      <c r="J91" s="137"/>
      <c r="K91" s="16"/>
    </row>
    <row r="92" spans="1:11" ht="15.6" x14ac:dyDescent="0.3">
      <c r="A92" s="16"/>
      <c r="B92" s="137"/>
      <c r="C92" s="137"/>
      <c r="D92" s="137"/>
      <c r="E92" s="136"/>
      <c r="F92" s="136"/>
      <c r="G92" s="136"/>
      <c r="H92" s="137"/>
      <c r="I92" s="137"/>
      <c r="J92" s="137"/>
      <c r="K92" s="16"/>
    </row>
    <row r="93" spans="1:11" ht="15.6" x14ac:dyDescent="0.3">
      <c r="A93" s="16"/>
      <c r="B93" s="137"/>
      <c r="C93" s="137"/>
      <c r="D93" s="137"/>
      <c r="E93" s="136"/>
      <c r="F93" s="136"/>
      <c r="G93" s="136"/>
      <c r="H93" s="137"/>
      <c r="I93" s="137"/>
      <c r="J93" s="137"/>
      <c r="K93" s="16"/>
    </row>
    <row r="94" spans="1:11" ht="15.6" x14ac:dyDescent="0.3">
      <c r="A94" s="16"/>
      <c r="B94" s="137"/>
      <c r="C94" s="137"/>
      <c r="D94" s="137"/>
      <c r="E94" s="136"/>
      <c r="F94" s="136"/>
      <c r="G94" s="136"/>
      <c r="H94" s="137"/>
      <c r="I94" s="137"/>
      <c r="J94" s="137"/>
      <c r="K94" s="16"/>
    </row>
    <row r="95" spans="1:11" ht="15.6" x14ac:dyDescent="0.3">
      <c r="A95" s="16"/>
      <c r="B95" s="137"/>
      <c r="C95" s="137"/>
      <c r="D95" s="137"/>
      <c r="E95" s="136"/>
      <c r="F95" s="136"/>
      <c r="G95" s="136"/>
      <c r="H95" s="137"/>
      <c r="I95" s="137"/>
      <c r="J95" s="137"/>
      <c r="K95" s="16"/>
    </row>
    <row r="96" spans="1:11" ht="15.6" x14ac:dyDescent="0.3">
      <c r="A96" s="16"/>
      <c r="B96" s="137"/>
      <c r="C96" s="137"/>
      <c r="D96" s="137"/>
      <c r="E96" s="136"/>
      <c r="F96" s="136"/>
      <c r="G96" s="136"/>
      <c r="H96" s="137"/>
      <c r="I96" s="137"/>
      <c r="J96" s="137"/>
      <c r="K96" s="16"/>
    </row>
    <row r="97" spans="1:11" ht="15.6" x14ac:dyDescent="0.3">
      <c r="A97" s="16"/>
      <c r="B97" s="137"/>
      <c r="C97" s="137"/>
      <c r="D97" s="137"/>
      <c r="E97" s="136"/>
      <c r="F97" s="136"/>
      <c r="G97" s="136"/>
      <c r="H97" s="137"/>
      <c r="I97" s="137"/>
      <c r="J97" s="137"/>
      <c r="K97" s="16"/>
    </row>
    <row r="98" spans="1:11" ht="15.6" x14ac:dyDescent="0.3">
      <c r="A98" s="16"/>
      <c r="B98" s="137"/>
      <c r="C98" s="137"/>
      <c r="D98" s="137"/>
      <c r="E98" s="136"/>
      <c r="F98" s="136"/>
      <c r="G98" s="136"/>
      <c r="H98" s="137"/>
      <c r="I98" s="137"/>
      <c r="J98" s="137"/>
      <c r="K98" s="16"/>
    </row>
    <row r="99" spans="1:11" ht="15.6" x14ac:dyDescent="0.3">
      <c r="A99" s="16"/>
      <c r="B99" s="137"/>
      <c r="C99" s="137"/>
      <c r="D99" s="137"/>
      <c r="E99" s="136"/>
      <c r="F99" s="136"/>
      <c r="G99" s="136"/>
      <c r="H99" s="137"/>
      <c r="I99" s="137"/>
      <c r="J99" s="137"/>
      <c r="K99" s="16"/>
    </row>
    <row r="100" spans="1:11" ht="15.6" x14ac:dyDescent="0.3">
      <c r="A100" s="16"/>
      <c r="B100" s="137"/>
      <c r="C100" s="137"/>
      <c r="D100" s="137"/>
      <c r="E100" s="136"/>
      <c r="F100" s="136"/>
      <c r="G100" s="136"/>
      <c r="H100" s="137"/>
      <c r="I100" s="137"/>
      <c r="J100" s="137"/>
      <c r="K100" s="16"/>
    </row>
    <row r="101" spans="1:11" ht="15.6" x14ac:dyDescent="0.3">
      <c r="A101" s="16"/>
      <c r="B101" s="137"/>
      <c r="C101" s="137"/>
      <c r="D101" s="137"/>
      <c r="E101" s="136"/>
      <c r="F101" s="136"/>
      <c r="G101" s="136"/>
      <c r="H101" s="137"/>
      <c r="I101" s="137"/>
      <c r="J101" s="137"/>
      <c r="K101" s="16"/>
    </row>
    <row r="102" spans="1:11" ht="15.6" x14ac:dyDescent="0.3">
      <c r="A102" s="16"/>
      <c r="B102" s="137"/>
      <c r="C102" s="137"/>
      <c r="D102" s="137"/>
      <c r="E102" s="136"/>
      <c r="F102" s="136"/>
      <c r="G102" s="136"/>
      <c r="H102" s="137"/>
      <c r="I102" s="137"/>
      <c r="J102" s="137"/>
      <c r="K102" s="16"/>
    </row>
    <row r="103" spans="1:11" ht="15.6" x14ac:dyDescent="0.3">
      <c r="A103" s="16"/>
      <c r="B103" s="137"/>
      <c r="C103" s="137"/>
      <c r="D103" s="137"/>
      <c r="E103" s="136"/>
      <c r="F103" s="136"/>
      <c r="G103" s="136"/>
      <c r="H103" s="137"/>
      <c r="I103" s="137"/>
      <c r="J103" s="137"/>
      <c r="K103" s="16"/>
    </row>
    <row r="104" spans="1:11" ht="15.6" x14ac:dyDescent="0.3">
      <c r="A104" s="16"/>
      <c r="B104" s="137"/>
      <c r="C104" s="137"/>
      <c r="D104" s="137"/>
      <c r="E104" s="136"/>
      <c r="F104" s="136"/>
      <c r="G104" s="136"/>
      <c r="H104" s="137"/>
      <c r="I104" s="137"/>
      <c r="J104" s="137"/>
      <c r="K104" s="16"/>
    </row>
    <row r="105" spans="1:11" ht="15.6" x14ac:dyDescent="0.3">
      <c r="A105" s="16"/>
      <c r="B105" s="137"/>
      <c r="C105" s="137"/>
      <c r="D105" s="137"/>
      <c r="E105" s="136"/>
      <c r="F105" s="136"/>
      <c r="G105" s="136"/>
      <c r="H105" s="137"/>
      <c r="I105" s="137"/>
      <c r="J105" s="137"/>
      <c r="K105" s="16"/>
    </row>
    <row r="106" spans="1:11" ht="15.6" x14ac:dyDescent="0.3">
      <c r="A106" s="16"/>
      <c r="B106" s="137"/>
      <c r="C106" s="137"/>
      <c r="D106" s="137"/>
      <c r="E106" s="136"/>
      <c r="F106" s="136"/>
      <c r="G106" s="136"/>
      <c r="H106" s="137"/>
      <c r="I106" s="137"/>
      <c r="J106" s="137"/>
      <c r="K106" s="16"/>
    </row>
    <row r="107" spans="1:11" ht="15.6" x14ac:dyDescent="0.3">
      <c r="A107" s="16"/>
      <c r="B107" s="137"/>
      <c r="C107" s="137"/>
      <c r="D107" s="137"/>
      <c r="E107" s="136"/>
      <c r="F107" s="136"/>
      <c r="G107" s="136"/>
      <c r="H107" s="137"/>
      <c r="I107" s="137"/>
      <c r="J107" s="137"/>
      <c r="K107" s="16"/>
    </row>
    <row r="108" spans="1:11" ht="15.6" x14ac:dyDescent="0.3">
      <c r="A108" s="16"/>
      <c r="B108" s="137"/>
      <c r="C108" s="137"/>
      <c r="D108" s="137"/>
      <c r="E108" s="136"/>
      <c r="F108" s="136"/>
      <c r="G108" s="136"/>
      <c r="H108" s="137"/>
      <c r="I108" s="137"/>
      <c r="J108" s="137"/>
      <c r="K108" s="16"/>
    </row>
    <row r="109" spans="1:11" ht="15.6" x14ac:dyDescent="0.3">
      <c r="A109" s="16"/>
      <c r="B109" s="137"/>
      <c r="C109" s="137"/>
      <c r="D109" s="137"/>
      <c r="E109" s="136"/>
      <c r="F109" s="136"/>
      <c r="G109" s="136"/>
      <c r="H109" s="137"/>
      <c r="I109" s="137"/>
      <c r="J109" s="137"/>
      <c r="K109" s="16"/>
    </row>
    <row r="110" spans="1:11" ht="15.6" x14ac:dyDescent="0.3">
      <c r="A110" s="16"/>
      <c r="B110" s="137"/>
      <c r="C110" s="137"/>
      <c r="D110" s="137"/>
      <c r="E110" s="136"/>
      <c r="F110" s="136"/>
      <c r="G110" s="136"/>
      <c r="H110" s="137"/>
      <c r="I110" s="137"/>
      <c r="J110" s="137"/>
      <c r="K110" s="16"/>
    </row>
    <row r="111" spans="1:11" ht="15.6" x14ac:dyDescent="0.3">
      <c r="A111" s="16"/>
      <c r="B111" s="137"/>
      <c r="C111" s="137"/>
      <c r="D111" s="137"/>
      <c r="E111" s="136"/>
      <c r="F111" s="136"/>
      <c r="G111" s="136"/>
      <c r="H111" s="137"/>
      <c r="I111" s="137"/>
      <c r="J111" s="137"/>
      <c r="K111" s="16"/>
    </row>
    <row r="112" spans="1:11" ht="15.6" x14ac:dyDescent="0.3">
      <c r="A112" s="16"/>
      <c r="B112" s="137"/>
      <c r="C112" s="137"/>
      <c r="D112" s="137"/>
      <c r="E112" s="136"/>
      <c r="F112" s="136"/>
      <c r="G112" s="136"/>
      <c r="H112" s="137"/>
      <c r="I112" s="137"/>
      <c r="J112" s="137"/>
      <c r="K112" s="16"/>
    </row>
    <row r="113" spans="1:11" ht="15.6" x14ac:dyDescent="0.3">
      <c r="A113" s="16"/>
      <c r="B113" s="137"/>
      <c r="C113" s="137"/>
      <c r="D113" s="137"/>
      <c r="E113" s="136"/>
      <c r="F113" s="136"/>
      <c r="G113" s="136"/>
      <c r="H113" s="137"/>
      <c r="I113" s="137"/>
      <c r="J113" s="137"/>
      <c r="K113" s="16"/>
    </row>
    <row r="114" spans="1:11" ht="15.6" x14ac:dyDescent="0.3">
      <c r="A114" s="16"/>
      <c r="B114" s="137"/>
      <c r="C114" s="137"/>
      <c r="D114" s="137"/>
      <c r="E114" s="136"/>
      <c r="F114" s="136"/>
      <c r="G114" s="136"/>
      <c r="H114" s="137"/>
      <c r="I114" s="137"/>
      <c r="J114" s="137"/>
      <c r="K114" s="16"/>
    </row>
    <row r="115" spans="1:11" ht="15.6" x14ac:dyDescent="0.3">
      <c r="A115" s="16"/>
      <c r="B115" s="137"/>
      <c r="C115" s="137"/>
      <c r="D115" s="137"/>
      <c r="E115" s="136"/>
      <c r="F115" s="136"/>
      <c r="G115" s="136"/>
      <c r="H115" s="137"/>
      <c r="I115" s="137"/>
      <c r="J115" s="137"/>
      <c r="K115" s="16"/>
    </row>
    <row r="116" spans="1:11" ht="15.6" x14ac:dyDescent="0.3">
      <c r="A116" s="16"/>
      <c r="B116" s="137"/>
      <c r="C116" s="137"/>
      <c r="D116" s="137"/>
      <c r="E116" s="136"/>
      <c r="F116" s="136"/>
      <c r="G116" s="136"/>
      <c r="H116" s="137"/>
      <c r="I116" s="137"/>
      <c r="J116" s="137"/>
      <c r="K116" s="16"/>
    </row>
    <row r="117" spans="1:11" ht="15.6" x14ac:dyDescent="0.3">
      <c r="A117" s="16"/>
      <c r="B117" s="137"/>
      <c r="C117" s="137"/>
      <c r="D117" s="137"/>
      <c r="E117" s="136"/>
      <c r="F117" s="136"/>
      <c r="G117" s="136"/>
      <c r="H117" s="137"/>
      <c r="I117" s="137"/>
      <c r="J117" s="137"/>
      <c r="K117" s="16"/>
    </row>
    <row r="118" spans="1:11" ht="15.6" x14ac:dyDescent="0.3">
      <c r="A118" s="16"/>
      <c r="B118" s="137"/>
      <c r="C118" s="137"/>
      <c r="D118" s="137"/>
      <c r="E118" s="136"/>
      <c r="F118" s="136"/>
      <c r="G118" s="136"/>
      <c r="H118" s="137"/>
      <c r="I118" s="137"/>
      <c r="J118" s="137"/>
      <c r="K118" s="16"/>
    </row>
    <row r="119" spans="1:11" ht="15.6" x14ac:dyDescent="0.3">
      <c r="A119" s="16"/>
      <c r="B119" s="137"/>
      <c r="C119" s="137"/>
      <c r="D119" s="137"/>
      <c r="E119" s="136"/>
      <c r="F119" s="136"/>
      <c r="G119" s="136"/>
      <c r="H119" s="137"/>
      <c r="I119" s="137"/>
      <c r="J119" s="137"/>
      <c r="K119" s="16"/>
    </row>
    <row r="120" spans="1:11" ht="15.6" x14ac:dyDescent="0.3">
      <c r="A120" s="16"/>
      <c r="B120" s="137"/>
      <c r="C120" s="137"/>
      <c r="D120" s="137"/>
      <c r="E120" s="136"/>
      <c r="F120" s="136"/>
      <c r="G120" s="136"/>
      <c r="H120" s="137"/>
      <c r="I120" s="137"/>
      <c r="J120" s="137"/>
      <c r="K120" s="16"/>
    </row>
    <row r="121" spans="1:11" ht="15.6" x14ac:dyDescent="0.3">
      <c r="A121" s="16"/>
      <c r="B121" s="137"/>
      <c r="C121" s="137"/>
      <c r="D121" s="137"/>
      <c r="E121" s="136"/>
      <c r="F121" s="136"/>
      <c r="G121" s="136"/>
      <c r="H121" s="137"/>
      <c r="I121" s="137"/>
      <c r="J121" s="137"/>
      <c r="K121" s="16"/>
    </row>
    <row r="122" spans="1:11" ht="15.6" x14ac:dyDescent="0.3">
      <c r="A122" s="16"/>
      <c r="B122" s="137"/>
      <c r="C122" s="137"/>
      <c r="D122" s="137"/>
      <c r="E122" s="136"/>
      <c r="F122" s="136"/>
      <c r="G122" s="136"/>
      <c r="H122" s="137"/>
      <c r="I122" s="137"/>
      <c r="J122" s="137"/>
      <c r="K122" s="16"/>
    </row>
    <row r="123" spans="1:11" ht="15.6" x14ac:dyDescent="0.3">
      <c r="A123" s="16"/>
      <c r="B123" s="137"/>
      <c r="C123" s="137"/>
      <c r="D123" s="137"/>
      <c r="E123" s="136"/>
      <c r="F123" s="136"/>
      <c r="G123" s="136"/>
      <c r="H123" s="137"/>
      <c r="I123" s="137"/>
      <c r="J123" s="137"/>
      <c r="K123" s="16"/>
    </row>
    <row r="124" spans="1:11" ht="15.6" x14ac:dyDescent="0.3">
      <c r="A124" s="16"/>
      <c r="B124" s="137"/>
      <c r="C124" s="137"/>
      <c r="D124" s="137"/>
      <c r="E124" s="136"/>
      <c r="F124" s="136"/>
      <c r="G124" s="136"/>
      <c r="H124" s="137"/>
      <c r="I124" s="137"/>
      <c r="J124" s="137"/>
      <c r="K124" s="16"/>
    </row>
    <row r="125" spans="1:11" ht="15.6" x14ac:dyDescent="0.3">
      <c r="A125" s="16"/>
      <c r="B125" s="137"/>
      <c r="C125" s="137"/>
      <c r="D125" s="137"/>
      <c r="E125" s="136"/>
      <c r="F125" s="136"/>
      <c r="G125" s="136"/>
      <c r="H125" s="137"/>
      <c r="I125" s="137"/>
      <c r="J125" s="137"/>
      <c r="K125" s="16"/>
    </row>
    <row r="126" spans="1:11" ht="15.6" x14ac:dyDescent="0.3">
      <c r="A126" s="16"/>
      <c r="B126" s="137"/>
      <c r="C126" s="137"/>
      <c r="D126" s="137"/>
      <c r="E126" s="136"/>
      <c r="F126" s="136"/>
      <c r="G126" s="136"/>
      <c r="H126" s="137"/>
      <c r="I126" s="137"/>
      <c r="J126" s="137"/>
      <c r="K126" s="16"/>
    </row>
    <row r="127" spans="1:11" ht="15.6" x14ac:dyDescent="0.3">
      <c r="A127" s="16"/>
      <c r="B127" s="137"/>
      <c r="C127" s="137"/>
      <c r="D127" s="137"/>
      <c r="E127" s="136"/>
      <c r="F127" s="136"/>
      <c r="G127" s="136"/>
      <c r="H127" s="137"/>
      <c r="I127" s="137"/>
      <c r="J127" s="137"/>
      <c r="K127" s="16"/>
    </row>
    <row r="128" spans="1:11" ht="15.6" x14ac:dyDescent="0.3">
      <c r="A128" s="16"/>
      <c r="B128" s="137"/>
      <c r="C128" s="137"/>
      <c r="D128" s="137"/>
      <c r="E128" s="136"/>
      <c r="F128" s="136"/>
      <c r="G128" s="136"/>
      <c r="H128" s="137"/>
      <c r="I128" s="137"/>
      <c r="J128" s="137"/>
      <c r="K128" s="16"/>
    </row>
    <row r="129" spans="1:11" ht="15.6" x14ac:dyDescent="0.3">
      <c r="A129" s="16"/>
      <c r="B129" s="137"/>
      <c r="C129" s="137"/>
      <c r="D129" s="137"/>
      <c r="E129" s="136"/>
      <c r="F129" s="136"/>
      <c r="G129" s="136"/>
      <c r="H129" s="137"/>
      <c r="I129" s="137"/>
      <c r="J129" s="137"/>
      <c r="K129" s="16"/>
    </row>
    <row r="130" spans="1:11" ht="15.6" x14ac:dyDescent="0.3">
      <c r="A130" s="16"/>
      <c r="B130" s="137"/>
      <c r="C130" s="137"/>
      <c r="D130" s="137"/>
      <c r="E130" s="136"/>
      <c r="F130" s="136"/>
      <c r="G130" s="136"/>
      <c r="H130" s="137"/>
      <c r="I130" s="137"/>
      <c r="J130" s="137"/>
      <c r="K130" s="16"/>
    </row>
    <row r="131" spans="1:11" ht="15.6" x14ac:dyDescent="0.3">
      <c r="A131" s="16"/>
      <c r="B131" s="137"/>
      <c r="C131" s="137"/>
      <c r="D131" s="137"/>
      <c r="E131" s="136"/>
      <c r="F131" s="136"/>
      <c r="G131" s="136"/>
      <c r="H131" s="137"/>
      <c r="I131" s="137"/>
      <c r="J131" s="137"/>
      <c r="K131" s="16"/>
    </row>
    <row r="132" spans="1:11" ht="15.6" x14ac:dyDescent="0.3">
      <c r="A132" s="16"/>
      <c r="B132" s="137"/>
      <c r="C132" s="137"/>
      <c r="D132" s="137"/>
      <c r="E132" s="136"/>
      <c r="F132" s="136"/>
      <c r="G132" s="136"/>
      <c r="H132" s="137"/>
      <c r="I132" s="137"/>
      <c r="J132" s="137"/>
      <c r="K132" s="16"/>
    </row>
    <row r="133" spans="1:11" ht="15.6" x14ac:dyDescent="0.3">
      <c r="A133" s="16"/>
      <c r="B133" s="137"/>
      <c r="C133" s="137"/>
      <c r="D133" s="137"/>
      <c r="E133" s="136"/>
      <c r="F133" s="136"/>
      <c r="G133" s="136"/>
      <c r="H133" s="137"/>
      <c r="I133" s="137"/>
      <c r="J133" s="137"/>
      <c r="K133" s="16"/>
    </row>
    <row r="134" spans="1:11" ht="15.6" x14ac:dyDescent="0.3">
      <c r="A134" s="16"/>
      <c r="B134" s="137"/>
      <c r="C134" s="137"/>
      <c r="D134" s="137"/>
      <c r="E134" s="136"/>
      <c r="F134" s="136"/>
      <c r="G134" s="136"/>
      <c r="H134" s="137"/>
      <c r="I134" s="137"/>
      <c r="J134" s="137"/>
      <c r="K134" s="16"/>
    </row>
    <row r="135" spans="1:11" ht="15.6" x14ac:dyDescent="0.3">
      <c r="A135" s="16"/>
      <c r="B135" s="137"/>
      <c r="C135" s="137"/>
      <c r="D135" s="137"/>
      <c r="E135" s="136"/>
      <c r="F135" s="136"/>
      <c r="G135" s="136"/>
      <c r="H135" s="137"/>
      <c r="I135" s="137"/>
      <c r="J135" s="137"/>
      <c r="K135" s="16"/>
    </row>
    <row r="136" spans="1:11" ht="15.6" x14ac:dyDescent="0.3">
      <c r="A136" s="16"/>
      <c r="B136" s="137"/>
      <c r="C136" s="137"/>
      <c r="D136" s="137"/>
      <c r="E136" s="136"/>
      <c r="F136" s="136"/>
      <c r="G136" s="136"/>
      <c r="H136" s="137"/>
      <c r="I136" s="137"/>
      <c r="J136" s="137"/>
      <c r="K136" s="16"/>
    </row>
    <row r="137" spans="1:11" ht="15.6" x14ac:dyDescent="0.3">
      <c r="A137" s="16"/>
      <c r="B137" s="137"/>
      <c r="C137" s="137"/>
      <c r="D137" s="137"/>
      <c r="E137" s="136"/>
      <c r="F137" s="136"/>
      <c r="G137" s="136"/>
      <c r="H137" s="137"/>
      <c r="I137" s="137"/>
      <c r="J137" s="137"/>
      <c r="K137" s="16"/>
    </row>
    <row r="138" spans="1:11" ht="15.6" x14ac:dyDescent="0.3">
      <c r="A138" s="16"/>
      <c r="B138" s="137"/>
      <c r="C138" s="137"/>
      <c r="D138" s="137"/>
      <c r="E138" s="136"/>
      <c r="F138" s="136"/>
      <c r="G138" s="136"/>
      <c r="H138" s="137"/>
      <c r="I138" s="137"/>
      <c r="J138" s="137"/>
      <c r="K138" s="16"/>
    </row>
    <row r="139" spans="1:11" ht="15.6" x14ac:dyDescent="0.3">
      <c r="A139" s="16"/>
      <c r="B139" s="137"/>
      <c r="C139" s="137"/>
      <c r="D139" s="137"/>
      <c r="E139" s="136"/>
      <c r="F139" s="136"/>
      <c r="G139" s="136"/>
      <c r="H139" s="137"/>
      <c r="I139" s="137"/>
      <c r="J139" s="137"/>
      <c r="K139" s="16"/>
    </row>
    <row r="140" spans="1:11" ht="15.6" x14ac:dyDescent="0.3">
      <c r="A140" s="16"/>
      <c r="B140" s="137"/>
      <c r="C140" s="137"/>
      <c r="D140" s="137"/>
      <c r="E140" s="136"/>
      <c r="F140" s="136"/>
      <c r="G140" s="136"/>
      <c r="H140" s="137"/>
      <c r="I140" s="137"/>
      <c r="J140" s="137"/>
      <c r="K140" s="16"/>
    </row>
    <row r="141" spans="1:11" ht="15.6" x14ac:dyDescent="0.3">
      <c r="A141" s="16"/>
      <c r="B141" s="137"/>
      <c r="C141" s="137"/>
      <c r="D141" s="137"/>
      <c r="E141" s="136"/>
      <c r="F141" s="136"/>
      <c r="G141" s="136"/>
      <c r="H141" s="137"/>
      <c r="I141" s="137"/>
      <c r="J141" s="137"/>
      <c r="K141" s="16"/>
    </row>
    <row r="142" spans="1:11" ht="15.6" x14ac:dyDescent="0.3">
      <c r="A142" s="16"/>
      <c r="B142" s="137"/>
      <c r="C142" s="137"/>
      <c r="D142" s="137"/>
      <c r="E142" s="136"/>
      <c r="F142" s="136"/>
      <c r="G142" s="136"/>
      <c r="H142" s="137"/>
      <c r="I142" s="137"/>
      <c r="J142" s="137"/>
      <c r="K142" s="16"/>
    </row>
    <row r="143" spans="1:11" ht="15.6" x14ac:dyDescent="0.3">
      <c r="A143" s="16"/>
      <c r="B143" s="137"/>
      <c r="C143" s="137"/>
      <c r="D143" s="137"/>
      <c r="E143" s="136"/>
      <c r="F143" s="136"/>
      <c r="G143" s="136"/>
      <c r="H143" s="137"/>
      <c r="I143" s="137"/>
      <c r="J143" s="137"/>
      <c r="K143" s="16"/>
    </row>
    <row r="144" spans="1:11" ht="15.6" x14ac:dyDescent="0.3">
      <c r="A144" s="16"/>
      <c r="B144" s="137"/>
      <c r="C144" s="137"/>
      <c r="D144" s="137"/>
      <c r="E144" s="136"/>
      <c r="F144" s="136"/>
      <c r="G144" s="136"/>
      <c r="H144" s="137"/>
      <c r="I144" s="137"/>
      <c r="J144" s="137"/>
      <c r="K144" s="16"/>
    </row>
    <row r="145" spans="1:11" ht="15.6" x14ac:dyDescent="0.3">
      <c r="A145" s="16"/>
      <c r="B145" s="137"/>
      <c r="C145" s="137"/>
      <c r="D145" s="137"/>
      <c r="E145" s="136"/>
      <c r="F145" s="136"/>
      <c r="G145" s="136"/>
      <c r="H145" s="137"/>
      <c r="I145" s="137"/>
      <c r="J145" s="137"/>
      <c r="K145" s="16"/>
    </row>
    <row r="146" spans="1:11" ht="15.6" x14ac:dyDescent="0.3">
      <c r="A146" s="16"/>
      <c r="B146" s="137"/>
      <c r="C146" s="137"/>
      <c r="D146" s="137"/>
      <c r="E146" s="136"/>
      <c r="F146" s="136"/>
      <c r="G146" s="136"/>
      <c r="H146" s="137"/>
      <c r="I146" s="137"/>
      <c r="J146" s="137"/>
      <c r="K146" s="16"/>
    </row>
    <row r="147" spans="1:11" ht="15.6" x14ac:dyDescent="0.3">
      <c r="A147" s="16"/>
      <c r="B147" s="137"/>
      <c r="C147" s="137"/>
      <c r="D147" s="137"/>
      <c r="E147" s="136"/>
      <c r="F147" s="136"/>
      <c r="G147" s="136"/>
      <c r="H147" s="137"/>
      <c r="I147" s="137"/>
      <c r="J147" s="137"/>
      <c r="K147" s="16"/>
    </row>
    <row r="148" spans="1:11" ht="15.6" x14ac:dyDescent="0.3">
      <c r="A148" s="16"/>
      <c r="B148" s="137"/>
      <c r="C148" s="137"/>
      <c r="D148" s="137"/>
      <c r="E148" s="136"/>
      <c r="F148" s="136"/>
      <c r="G148" s="136"/>
      <c r="H148" s="137"/>
      <c r="I148" s="137"/>
      <c r="J148" s="137"/>
      <c r="K148" s="16"/>
    </row>
    <row r="149" spans="1:11" ht="15.6" x14ac:dyDescent="0.3">
      <c r="A149" s="16"/>
      <c r="B149" s="137"/>
      <c r="C149" s="137"/>
      <c r="D149" s="137"/>
      <c r="E149" s="136"/>
      <c r="F149" s="136"/>
      <c r="G149" s="136"/>
      <c r="H149" s="137"/>
      <c r="I149" s="137"/>
      <c r="J149" s="137"/>
      <c r="K149" s="16"/>
    </row>
    <row r="150" spans="1:11" ht="15.6" x14ac:dyDescent="0.3">
      <c r="A150" s="16"/>
      <c r="B150" s="137"/>
      <c r="C150" s="137"/>
      <c r="D150" s="137"/>
      <c r="E150" s="136"/>
      <c r="F150" s="136"/>
      <c r="G150" s="136"/>
      <c r="H150" s="137"/>
      <c r="I150" s="137"/>
      <c r="J150" s="137"/>
      <c r="K150" s="16"/>
    </row>
    <row r="151" spans="1:11" ht="15.6" x14ac:dyDescent="0.3">
      <c r="A151" s="16"/>
      <c r="B151" s="137"/>
      <c r="C151" s="137"/>
      <c r="D151" s="137"/>
      <c r="E151" s="136"/>
      <c r="F151" s="136"/>
      <c r="G151" s="136"/>
      <c r="H151" s="137"/>
      <c r="I151" s="137"/>
      <c r="J151" s="137"/>
      <c r="K151" s="16"/>
    </row>
    <row r="152" spans="1:11" ht="15.6" x14ac:dyDescent="0.3">
      <c r="A152" s="16"/>
      <c r="B152" s="137"/>
      <c r="C152" s="137"/>
      <c r="D152" s="137"/>
      <c r="E152" s="136"/>
      <c r="F152" s="136"/>
      <c r="G152" s="136"/>
      <c r="H152" s="137"/>
      <c r="I152" s="137"/>
      <c r="J152" s="137"/>
      <c r="K152" s="16"/>
    </row>
    <row r="153" spans="1:11" ht="15.6" x14ac:dyDescent="0.3">
      <c r="A153" s="16"/>
      <c r="B153" s="137"/>
      <c r="C153" s="137"/>
      <c r="D153" s="137"/>
      <c r="E153" s="136"/>
      <c r="F153" s="136"/>
      <c r="G153" s="136"/>
      <c r="H153" s="137"/>
      <c r="I153" s="137"/>
      <c r="J153" s="137"/>
      <c r="K153" s="16"/>
    </row>
    <row r="154" spans="1:11" ht="15.6" x14ac:dyDescent="0.3">
      <c r="A154" s="16"/>
      <c r="B154" s="137"/>
      <c r="C154" s="137"/>
      <c r="D154" s="137"/>
      <c r="E154" s="136"/>
      <c r="F154" s="136"/>
      <c r="G154" s="136"/>
      <c r="H154" s="137"/>
      <c r="I154" s="137"/>
      <c r="J154" s="137"/>
      <c r="K154" s="16"/>
    </row>
    <row r="155" spans="1:11" ht="15.6" x14ac:dyDescent="0.3">
      <c r="A155" s="16"/>
      <c r="B155" s="137"/>
      <c r="C155" s="137"/>
      <c r="D155" s="137"/>
      <c r="E155" s="136"/>
      <c r="F155" s="136"/>
      <c r="G155" s="136"/>
      <c r="H155" s="137"/>
      <c r="I155" s="137"/>
      <c r="J155" s="137"/>
      <c r="K155" s="16"/>
    </row>
    <row r="156" spans="1:11" ht="15.6" x14ac:dyDescent="0.3">
      <c r="A156" s="16"/>
      <c r="B156" s="137"/>
      <c r="C156" s="137"/>
      <c r="D156" s="137"/>
      <c r="E156" s="136"/>
      <c r="F156" s="136"/>
      <c r="G156" s="136"/>
      <c r="H156" s="137"/>
      <c r="I156" s="137"/>
      <c r="J156" s="137"/>
      <c r="K156" s="16"/>
    </row>
    <row r="157" spans="1:11" ht="15.6" x14ac:dyDescent="0.3">
      <c r="A157" s="16"/>
      <c r="B157" s="137"/>
      <c r="C157" s="137"/>
      <c r="D157" s="137"/>
      <c r="E157" s="136"/>
      <c r="F157" s="136"/>
      <c r="G157" s="136"/>
      <c r="H157" s="137"/>
      <c r="I157" s="137"/>
      <c r="J157" s="137"/>
      <c r="K157" s="16"/>
    </row>
    <row r="158" spans="1:11" ht="15.6" x14ac:dyDescent="0.3">
      <c r="A158" s="16"/>
      <c r="B158" s="137"/>
      <c r="C158" s="137"/>
      <c r="D158" s="137"/>
      <c r="E158" s="136"/>
      <c r="F158" s="136"/>
      <c r="G158" s="136"/>
      <c r="H158" s="137"/>
      <c r="I158" s="137"/>
      <c r="J158" s="137"/>
      <c r="K158" s="16"/>
    </row>
    <row r="159" spans="1:11" ht="15.6" x14ac:dyDescent="0.3">
      <c r="A159" s="16"/>
      <c r="B159" s="137"/>
      <c r="C159" s="137"/>
      <c r="D159" s="137"/>
      <c r="E159" s="136"/>
      <c r="F159" s="136"/>
      <c r="G159" s="136"/>
      <c r="H159" s="137"/>
      <c r="I159" s="137"/>
      <c r="J159" s="137"/>
      <c r="K159" s="16"/>
    </row>
    <row r="160" spans="1:11" ht="15.6" x14ac:dyDescent="0.3">
      <c r="A160" s="16"/>
      <c r="B160" s="137"/>
      <c r="C160" s="137"/>
      <c r="D160" s="137"/>
      <c r="E160" s="136"/>
      <c r="F160" s="136"/>
      <c r="G160" s="136"/>
      <c r="H160" s="137"/>
      <c r="I160" s="137"/>
      <c r="J160" s="137"/>
      <c r="K160" s="16"/>
    </row>
    <row r="161" spans="1:11" ht="15.6" x14ac:dyDescent="0.3">
      <c r="A161" s="16"/>
      <c r="B161" s="137"/>
      <c r="C161" s="137"/>
      <c r="D161" s="137"/>
      <c r="E161" s="136"/>
      <c r="F161" s="136"/>
      <c r="G161" s="136"/>
      <c r="H161" s="137"/>
      <c r="I161" s="137"/>
      <c r="J161" s="137"/>
      <c r="K161" s="16"/>
    </row>
    <row r="162" spans="1:11" ht="15.6" x14ac:dyDescent="0.3">
      <c r="A162" s="16"/>
      <c r="B162" s="137"/>
      <c r="C162" s="137"/>
      <c r="D162" s="137"/>
      <c r="E162" s="136"/>
      <c r="F162" s="136"/>
      <c r="G162" s="136"/>
      <c r="H162" s="137"/>
      <c r="I162" s="137"/>
      <c r="J162" s="137"/>
      <c r="K162" s="16"/>
    </row>
    <row r="163" spans="1:11" ht="15.6" x14ac:dyDescent="0.3">
      <c r="A163" s="16"/>
      <c r="B163" s="137"/>
      <c r="C163" s="137"/>
      <c r="D163" s="137"/>
      <c r="E163" s="136"/>
      <c r="F163" s="136"/>
      <c r="G163" s="136"/>
      <c r="H163" s="137"/>
      <c r="I163" s="137"/>
      <c r="J163" s="137"/>
      <c r="K163" s="16"/>
    </row>
    <row r="164" spans="1:11" ht="15.6" x14ac:dyDescent="0.3">
      <c r="A164" s="16"/>
      <c r="B164" s="137"/>
      <c r="C164" s="137"/>
      <c r="D164" s="137"/>
      <c r="E164" s="136"/>
      <c r="F164" s="136"/>
      <c r="G164" s="136"/>
      <c r="H164" s="137"/>
      <c r="I164" s="137"/>
      <c r="J164" s="137"/>
      <c r="K164" s="16"/>
    </row>
    <row r="165" spans="1:11" ht="15.6" x14ac:dyDescent="0.3">
      <c r="A165" s="16"/>
      <c r="B165" s="137"/>
      <c r="C165" s="137"/>
      <c r="D165" s="137"/>
      <c r="E165" s="136"/>
      <c r="F165" s="136"/>
      <c r="G165" s="136"/>
      <c r="H165" s="137"/>
      <c r="I165" s="137"/>
      <c r="J165" s="137"/>
      <c r="K165" s="16"/>
    </row>
    <row r="166" spans="1:11" ht="15.6" x14ac:dyDescent="0.3">
      <c r="A166" s="16"/>
      <c r="B166" s="137"/>
      <c r="C166" s="137"/>
      <c r="D166" s="137"/>
      <c r="E166" s="136"/>
      <c r="F166" s="136"/>
      <c r="G166" s="136"/>
      <c r="H166" s="137"/>
      <c r="I166" s="137"/>
      <c r="J166" s="137"/>
      <c r="K166" s="16"/>
    </row>
    <row r="167" spans="1:11" ht="15.6" x14ac:dyDescent="0.3">
      <c r="A167" s="16"/>
      <c r="B167" s="137"/>
      <c r="C167" s="137"/>
      <c r="D167" s="137"/>
      <c r="E167" s="136"/>
      <c r="F167" s="136"/>
      <c r="G167" s="136"/>
      <c r="H167" s="137"/>
      <c r="I167" s="137"/>
      <c r="J167" s="137"/>
      <c r="K167" s="16"/>
    </row>
    <row r="168" spans="1:11" ht="15.6" x14ac:dyDescent="0.3">
      <c r="A168" s="16"/>
      <c r="B168" s="137"/>
      <c r="C168" s="137"/>
      <c r="D168" s="137"/>
      <c r="E168" s="136"/>
      <c r="F168" s="136"/>
      <c r="G168" s="136"/>
      <c r="H168" s="137"/>
      <c r="I168" s="137"/>
      <c r="J168" s="137"/>
      <c r="K168" s="16"/>
    </row>
    <row r="169" spans="1:11" ht="15.6" x14ac:dyDescent="0.3">
      <c r="A169" s="16"/>
      <c r="B169" s="137"/>
      <c r="C169" s="137"/>
      <c r="D169" s="137"/>
      <c r="E169" s="136"/>
      <c r="F169" s="136"/>
      <c r="G169" s="136"/>
      <c r="H169" s="137"/>
      <c r="I169" s="137"/>
      <c r="J169" s="137"/>
      <c r="K169" s="16"/>
    </row>
    <row r="170" spans="1:11" ht="15.6" x14ac:dyDescent="0.3">
      <c r="A170" s="16"/>
      <c r="B170" s="137"/>
      <c r="C170" s="137"/>
      <c r="D170" s="137"/>
      <c r="E170" s="136"/>
      <c r="F170" s="136"/>
      <c r="G170" s="136"/>
      <c r="H170" s="137"/>
      <c r="I170" s="137"/>
      <c r="J170" s="137"/>
      <c r="K170" s="16"/>
    </row>
    <row r="171" spans="1:11" ht="15.6" x14ac:dyDescent="0.3">
      <c r="A171" s="16"/>
      <c r="B171" s="137"/>
      <c r="C171" s="137"/>
      <c r="D171" s="137"/>
      <c r="E171" s="136"/>
      <c r="F171" s="136"/>
      <c r="G171" s="136"/>
      <c r="H171" s="137"/>
      <c r="I171" s="137"/>
      <c r="J171" s="137"/>
      <c r="K171" s="16"/>
    </row>
    <row r="172" spans="1:11" ht="15.6" x14ac:dyDescent="0.3">
      <c r="A172" s="16"/>
      <c r="B172" s="137"/>
      <c r="C172" s="137"/>
      <c r="D172" s="137"/>
      <c r="E172" s="136"/>
      <c r="F172" s="136"/>
      <c r="G172" s="136"/>
      <c r="H172" s="137"/>
      <c r="I172" s="137"/>
      <c r="J172" s="137"/>
      <c r="K172" s="16"/>
    </row>
    <row r="173" spans="1:11" ht="15.6" x14ac:dyDescent="0.3">
      <c r="A173" s="16"/>
      <c r="B173" s="137"/>
      <c r="C173" s="137"/>
      <c r="D173" s="137"/>
      <c r="E173" s="136"/>
      <c r="F173" s="136"/>
      <c r="G173" s="136"/>
      <c r="H173" s="137"/>
      <c r="I173" s="137"/>
      <c r="J173" s="137"/>
      <c r="K173" s="16"/>
    </row>
    <row r="174" spans="1:11" ht="15.6" x14ac:dyDescent="0.3">
      <c r="A174" s="16"/>
      <c r="B174" s="137"/>
      <c r="C174" s="137"/>
      <c r="D174" s="137"/>
      <c r="E174" s="136"/>
      <c r="F174" s="136"/>
      <c r="G174" s="136"/>
      <c r="H174" s="137"/>
      <c r="I174" s="137"/>
      <c r="J174" s="137"/>
      <c r="K174" s="16"/>
    </row>
    <row r="175" spans="1:11" ht="15.6" x14ac:dyDescent="0.3">
      <c r="A175" s="16"/>
      <c r="B175" s="137"/>
      <c r="C175" s="137"/>
      <c r="D175" s="137"/>
      <c r="E175" s="136"/>
      <c r="F175" s="136"/>
      <c r="G175" s="136"/>
      <c r="H175" s="137"/>
      <c r="I175" s="137"/>
      <c r="J175" s="137"/>
      <c r="K175" s="16"/>
    </row>
    <row r="176" spans="1:11" ht="15.6" x14ac:dyDescent="0.3">
      <c r="A176" s="16"/>
      <c r="B176" s="137"/>
      <c r="C176" s="137"/>
      <c r="D176" s="137"/>
      <c r="E176" s="136"/>
      <c r="F176" s="136"/>
      <c r="G176" s="136"/>
      <c r="H176" s="137"/>
      <c r="I176" s="137"/>
      <c r="J176" s="137"/>
      <c r="K176" s="16"/>
    </row>
    <row r="177" spans="1:11" ht="15.6" x14ac:dyDescent="0.3">
      <c r="A177" s="16"/>
      <c r="B177" s="137"/>
      <c r="C177" s="137"/>
      <c r="D177" s="137"/>
      <c r="E177" s="136"/>
      <c r="F177" s="136"/>
      <c r="G177" s="136"/>
      <c r="H177" s="137"/>
      <c r="I177" s="137"/>
      <c r="J177" s="137"/>
      <c r="K177" s="16"/>
    </row>
    <row r="178" spans="1:11" ht="15.6" x14ac:dyDescent="0.3">
      <c r="A178" s="16"/>
      <c r="B178" s="137"/>
      <c r="C178" s="137"/>
      <c r="D178" s="137"/>
      <c r="E178" s="136"/>
      <c r="F178" s="136"/>
      <c r="G178" s="136"/>
      <c r="H178" s="137"/>
      <c r="I178" s="137"/>
      <c r="J178" s="137"/>
      <c r="K178" s="16"/>
    </row>
    <row r="179" spans="1:11" ht="15.6" x14ac:dyDescent="0.3">
      <c r="A179" s="16"/>
      <c r="B179" s="137"/>
      <c r="C179" s="137"/>
      <c r="D179" s="137"/>
      <c r="E179" s="136"/>
      <c r="F179" s="136"/>
      <c r="G179" s="136"/>
      <c r="H179" s="137"/>
      <c r="I179" s="137"/>
      <c r="J179" s="137"/>
      <c r="K179" s="16"/>
    </row>
    <row r="180" spans="1:11" ht="15.6" x14ac:dyDescent="0.3">
      <c r="A180" s="16"/>
      <c r="B180" s="137"/>
      <c r="C180" s="137"/>
      <c r="D180" s="137"/>
      <c r="E180" s="136"/>
      <c r="F180" s="136"/>
      <c r="G180" s="136"/>
      <c r="H180" s="137"/>
      <c r="I180" s="137"/>
      <c r="J180" s="137"/>
      <c r="K180" s="16"/>
    </row>
    <row r="181" spans="1:11" ht="15.6" x14ac:dyDescent="0.3">
      <c r="A181" s="16"/>
      <c r="B181" s="137"/>
      <c r="C181" s="137"/>
      <c r="D181" s="137"/>
      <c r="E181" s="136"/>
      <c r="F181" s="136"/>
      <c r="G181" s="136"/>
      <c r="H181" s="137"/>
      <c r="I181" s="137"/>
      <c r="J181" s="137"/>
      <c r="K181" s="16"/>
    </row>
    <row r="182" spans="1:11" ht="15.6" x14ac:dyDescent="0.3">
      <c r="A182" s="16"/>
      <c r="B182" s="137"/>
      <c r="C182" s="137"/>
      <c r="D182" s="137"/>
      <c r="E182" s="136"/>
      <c r="F182" s="136"/>
      <c r="G182" s="136"/>
      <c r="H182" s="137"/>
      <c r="I182" s="137"/>
      <c r="J182" s="137"/>
      <c r="K182" s="16"/>
    </row>
    <row r="183" spans="1:11" ht="15.6" x14ac:dyDescent="0.3">
      <c r="A183" s="16"/>
      <c r="B183" s="137"/>
      <c r="C183" s="137"/>
      <c r="D183" s="137"/>
      <c r="E183" s="136"/>
      <c r="F183" s="136"/>
      <c r="G183" s="136"/>
      <c r="H183" s="137"/>
      <c r="I183" s="137"/>
      <c r="J183" s="137"/>
      <c r="K183" s="16"/>
    </row>
    <row r="184" spans="1:11" ht="15.6" x14ac:dyDescent="0.3">
      <c r="A184" s="16"/>
      <c r="B184" s="137"/>
      <c r="C184" s="137"/>
      <c r="D184" s="137"/>
      <c r="E184" s="136"/>
      <c r="F184" s="136"/>
      <c r="G184" s="136"/>
      <c r="H184" s="137"/>
      <c r="I184" s="137"/>
      <c r="J184" s="137"/>
      <c r="K184" s="16"/>
    </row>
    <row r="185" spans="1:11" ht="15.6" x14ac:dyDescent="0.3">
      <c r="A185" s="16"/>
      <c r="B185" s="137"/>
      <c r="C185" s="137"/>
      <c r="D185" s="137"/>
      <c r="E185" s="136"/>
      <c r="F185" s="136"/>
      <c r="G185" s="136"/>
      <c r="H185" s="137"/>
      <c r="I185" s="137"/>
      <c r="J185" s="137"/>
      <c r="K185" s="16"/>
    </row>
    <row r="186" spans="1:11" ht="15.6" x14ac:dyDescent="0.3">
      <c r="A186" s="16"/>
      <c r="B186" s="137"/>
      <c r="C186" s="137"/>
      <c r="D186" s="137"/>
      <c r="E186" s="136"/>
      <c r="F186" s="136"/>
      <c r="G186" s="136"/>
      <c r="H186" s="137"/>
      <c r="I186" s="137"/>
      <c r="J186" s="137"/>
      <c r="K186" s="16"/>
    </row>
    <row r="187" spans="1:11" ht="15.6" x14ac:dyDescent="0.3">
      <c r="A187" s="16"/>
      <c r="B187" s="137"/>
      <c r="C187" s="137"/>
      <c r="D187" s="137"/>
      <c r="E187" s="136"/>
      <c r="F187" s="136"/>
      <c r="G187" s="136"/>
      <c r="H187" s="137"/>
      <c r="I187" s="137"/>
      <c r="J187" s="137"/>
      <c r="K187" s="16"/>
    </row>
    <row r="188" spans="1:11" ht="15.6" x14ac:dyDescent="0.3">
      <c r="A188" s="16"/>
      <c r="B188" s="137"/>
      <c r="C188" s="137"/>
      <c r="D188" s="137"/>
      <c r="E188" s="136"/>
      <c r="F188" s="136"/>
      <c r="G188" s="136"/>
      <c r="H188" s="137"/>
      <c r="I188" s="137"/>
      <c r="J188" s="137"/>
      <c r="K188" s="16"/>
    </row>
    <row r="189" spans="1:11" ht="15.6" x14ac:dyDescent="0.3">
      <c r="A189" s="16"/>
      <c r="B189" s="137"/>
      <c r="C189" s="137"/>
      <c r="D189" s="137"/>
      <c r="E189" s="136"/>
      <c r="F189" s="136"/>
      <c r="G189" s="136"/>
      <c r="H189" s="137"/>
      <c r="I189" s="137"/>
      <c r="J189" s="137"/>
      <c r="K189" s="16"/>
    </row>
    <row r="190" spans="1:11" ht="15.6" x14ac:dyDescent="0.3">
      <c r="A190" s="16"/>
      <c r="B190" s="137"/>
      <c r="C190" s="137"/>
      <c r="D190" s="137"/>
      <c r="E190" s="136"/>
      <c r="F190" s="136"/>
      <c r="G190" s="136"/>
      <c r="H190" s="137"/>
      <c r="I190" s="137"/>
      <c r="J190" s="137"/>
      <c r="K190" s="16"/>
    </row>
    <row r="191" spans="1:11" ht="15.6" x14ac:dyDescent="0.3">
      <c r="A191" s="16"/>
      <c r="B191" s="137"/>
      <c r="C191" s="137"/>
      <c r="D191" s="137"/>
      <c r="E191" s="136"/>
      <c r="F191" s="136"/>
      <c r="G191" s="136"/>
      <c r="H191" s="137"/>
      <c r="I191" s="137"/>
      <c r="J191" s="137"/>
      <c r="K191" s="16"/>
    </row>
    <row r="192" spans="1:11" ht="15.6" x14ac:dyDescent="0.3">
      <c r="A192" s="16"/>
      <c r="B192" s="137"/>
      <c r="C192" s="137"/>
      <c r="D192" s="137"/>
      <c r="E192" s="136"/>
      <c r="F192" s="136"/>
      <c r="G192" s="136"/>
      <c r="H192" s="137"/>
      <c r="I192" s="137"/>
      <c r="J192" s="137"/>
      <c r="K192" s="16"/>
    </row>
    <row r="193" spans="1:11" ht="15.6" x14ac:dyDescent="0.3">
      <c r="A193" s="16"/>
      <c r="B193" s="137"/>
      <c r="C193" s="137"/>
      <c r="D193" s="137"/>
      <c r="E193" s="136"/>
      <c r="F193" s="136"/>
      <c r="G193" s="136"/>
      <c r="H193" s="137"/>
      <c r="I193" s="137"/>
      <c r="J193" s="137"/>
      <c r="K193" s="16"/>
    </row>
    <row r="194" spans="1:11" ht="15.6" x14ac:dyDescent="0.3">
      <c r="A194" s="16"/>
      <c r="B194" s="137"/>
      <c r="C194" s="137"/>
      <c r="D194" s="137"/>
      <c r="E194" s="136"/>
      <c r="F194" s="136"/>
      <c r="G194" s="136"/>
      <c r="H194" s="137"/>
      <c r="I194" s="137"/>
      <c r="J194" s="137"/>
      <c r="K194" s="16"/>
    </row>
    <row r="195" spans="1:11" ht="15.6" x14ac:dyDescent="0.3">
      <c r="A195" s="16"/>
      <c r="B195" s="137"/>
      <c r="C195" s="137"/>
      <c r="D195" s="137"/>
      <c r="E195" s="136"/>
      <c r="F195" s="136"/>
      <c r="G195" s="136"/>
      <c r="H195" s="137"/>
      <c r="I195" s="137"/>
      <c r="J195" s="137"/>
      <c r="K195" s="16"/>
    </row>
    <row r="196" spans="1:11" ht="15.6" x14ac:dyDescent="0.3">
      <c r="A196" s="16"/>
      <c r="B196" s="137"/>
      <c r="C196" s="137"/>
      <c r="D196" s="137"/>
      <c r="E196" s="136"/>
      <c r="F196" s="136"/>
      <c r="G196" s="136"/>
      <c r="H196" s="137"/>
      <c r="I196" s="137"/>
      <c r="J196" s="137"/>
      <c r="K196" s="16"/>
    </row>
    <row r="197" spans="1:11" ht="15.6" x14ac:dyDescent="0.3">
      <c r="A197" s="16"/>
      <c r="B197" s="137"/>
      <c r="C197" s="137"/>
      <c r="D197" s="137"/>
      <c r="E197" s="136"/>
      <c r="F197" s="136"/>
      <c r="G197" s="136"/>
      <c r="H197" s="137"/>
      <c r="I197" s="137"/>
      <c r="J197" s="137"/>
      <c r="K197" s="16"/>
    </row>
    <row r="198" spans="1:11" ht="15.6" x14ac:dyDescent="0.3">
      <c r="A198" s="16"/>
      <c r="B198" s="137"/>
      <c r="C198" s="137"/>
      <c r="D198" s="137"/>
      <c r="E198" s="136"/>
      <c r="F198" s="136"/>
      <c r="G198" s="136"/>
      <c r="H198" s="137"/>
      <c r="I198" s="137"/>
      <c r="J198" s="137"/>
      <c r="K198" s="16"/>
    </row>
    <row r="199" spans="1:11" ht="15.6" x14ac:dyDescent="0.3">
      <c r="A199" s="16"/>
      <c r="B199" s="137"/>
      <c r="C199" s="137"/>
      <c r="D199" s="137"/>
      <c r="E199" s="136"/>
      <c r="F199" s="136"/>
      <c r="G199" s="136"/>
      <c r="H199" s="137"/>
      <c r="I199" s="137"/>
      <c r="J199" s="137"/>
      <c r="K199" s="16"/>
    </row>
    <row r="200" spans="1:11" ht="15.6" x14ac:dyDescent="0.3">
      <c r="A200" s="16"/>
      <c r="B200" s="137"/>
      <c r="C200" s="137"/>
      <c r="D200" s="137"/>
      <c r="E200" s="136"/>
      <c r="F200" s="136"/>
      <c r="G200" s="136"/>
      <c r="H200" s="137"/>
      <c r="I200" s="137"/>
      <c r="J200" s="137"/>
      <c r="K200" s="16"/>
    </row>
    <row r="201" spans="1:11" ht="15.6" x14ac:dyDescent="0.3">
      <c r="A201" s="16"/>
      <c r="B201" s="137"/>
      <c r="C201" s="137"/>
      <c r="D201" s="137"/>
      <c r="E201" s="136"/>
      <c r="F201" s="136"/>
      <c r="G201" s="136"/>
      <c r="H201" s="137"/>
      <c r="I201" s="137"/>
      <c r="J201" s="137"/>
      <c r="K201" s="16"/>
    </row>
    <row r="202" spans="1:11" ht="15.6" x14ac:dyDescent="0.3">
      <c r="A202" s="16"/>
      <c r="B202" s="137"/>
      <c r="C202" s="137"/>
      <c r="D202" s="137"/>
      <c r="E202" s="136"/>
      <c r="F202" s="136"/>
      <c r="G202" s="136"/>
      <c r="H202" s="137"/>
      <c r="I202" s="137"/>
      <c r="J202" s="137"/>
      <c r="K202" s="16"/>
    </row>
    <row r="203" spans="1:11" ht="15.6" x14ac:dyDescent="0.3">
      <c r="A203" s="16"/>
      <c r="B203" s="137"/>
      <c r="C203" s="137"/>
      <c r="D203" s="137"/>
      <c r="E203" s="136"/>
      <c r="F203" s="136"/>
      <c r="G203" s="136"/>
      <c r="H203" s="137"/>
      <c r="I203" s="137"/>
      <c r="J203" s="137"/>
      <c r="K203" s="16"/>
    </row>
    <row r="204" spans="1:11" ht="15.6" x14ac:dyDescent="0.3">
      <c r="A204" s="16"/>
      <c r="B204" s="137"/>
      <c r="C204" s="137"/>
      <c r="D204" s="137"/>
      <c r="E204" s="136"/>
      <c r="F204" s="136"/>
      <c r="G204" s="136"/>
      <c r="H204" s="137"/>
      <c r="I204" s="137"/>
      <c r="J204" s="137"/>
      <c r="K204" s="16"/>
    </row>
    <row r="205" spans="1:11" ht="15.6" x14ac:dyDescent="0.3">
      <c r="A205" s="16"/>
      <c r="B205" s="137"/>
      <c r="C205" s="137"/>
      <c r="D205" s="137"/>
      <c r="E205" s="136"/>
      <c r="F205" s="136"/>
      <c r="G205" s="136"/>
      <c r="H205" s="137"/>
      <c r="I205" s="137"/>
      <c r="J205" s="137"/>
      <c r="K205" s="16"/>
    </row>
    <row r="206" spans="1:11" ht="15.6" x14ac:dyDescent="0.3">
      <c r="A206" s="16"/>
      <c r="B206" s="137"/>
      <c r="C206" s="137"/>
      <c r="D206" s="137"/>
      <c r="E206" s="136"/>
      <c r="F206" s="136"/>
      <c r="G206" s="136"/>
      <c r="H206" s="137"/>
      <c r="I206" s="137"/>
      <c r="J206" s="137"/>
      <c r="K206" s="16"/>
    </row>
    <row r="207" spans="1:11" ht="15.6" x14ac:dyDescent="0.3">
      <c r="A207" s="16"/>
      <c r="B207" s="137"/>
      <c r="C207" s="137"/>
      <c r="D207" s="137"/>
      <c r="E207" s="136"/>
      <c r="F207" s="136"/>
      <c r="G207" s="136"/>
      <c r="H207" s="137"/>
      <c r="I207" s="137"/>
      <c r="J207" s="137"/>
      <c r="K207" s="16"/>
    </row>
    <row r="208" spans="1:11" ht="15.6" x14ac:dyDescent="0.3">
      <c r="A208" s="16"/>
      <c r="B208" s="137"/>
      <c r="C208" s="137"/>
      <c r="D208" s="137"/>
      <c r="E208" s="136"/>
      <c r="F208" s="136"/>
      <c r="G208" s="136"/>
      <c r="H208" s="137"/>
      <c r="I208" s="137"/>
      <c r="J208" s="137"/>
      <c r="K208" s="16"/>
    </row>
    <row r="209" spans="1:11" ht="15.6" x14ac:dyDescent="0.3">
      <c r="A209" s="16"/>
      <c r="B209" s="137"/>
      <c r="C209" s="137"/>
      <c r="D209" s="137"/>
      <c r="E209" s="136"/>
      <c r="F209" s="136"/>
      <c r="G209" s="136"/>
      <c r="H209" s="137"/>
      <c r="I209" s="137"/>
      <c r="J209" s="137"/>
      <c r="K209" s="16"/>
    </row>
    <row r="210" spans="1:11" ht="15.6" x14ac:dyDescent="0.3">
      <c r="A210" s="16"/>
      <c r="B210" s="137"/>
      <c r="C210" s="137"/>
      <c r="D210" s="137"/>
      <c r="E210" s="136"/>
      <c r="F210" s="136"/>
      <c r="G210" s="136"/>
      <c r="H210" s="137"/>
      <c r="I210" s="137"/>
      <c r="J210" s="137"/>
      <c r="K210" s="16"/>
    </row>
    <row r="211" spans="1:11" ht="15.6" x14ac:dyDescent="0.3">
      <c r="A211" s="16"/>
      <c r="B211" s="137"/>
      <c r="C211" s="137"/>
      <c r="D211" s="137"/>
      <c r="E211" s="136"/>
      <c r="F211" s="136"/>
      <c r="G211" s="136"/>
      <c r="H211" s="137"/>
      <c r="I211" s="137"/>
      <c r="J211" s="137"/>
      <c r="K211" s="16"/>
    </row>
    <row r="212" spans="1:11" ht="15.6" x14ac:dyDescent="0.3">
      <c r="A212" s="16"/>
      <c r="B212" s="137"/>
      <c r="C212" s="137"/>
      <c r="D212" s="137"/>
      <c r="E212" s="136"/>
      <c r="F212" s="136"/>
      <c r="G212" s="136"/>
      <c r="H212" s="137"/>
      <c r="I212" s="137"/>
      <c r="J212" s="137"/>
      <c r="K212" s="16"/>
    </row>
    <row r="213" spans="1:11" ht="15.6" x14ac:dyDescent="0.3">
      <c r="A213" s="16"/>
      <c r="B213" s="137"/>
      <c r="C213" s="137"/>
      <c r="D213" s="137"/>
      <c r="E213" s="136"/>
      <c r="F213" s="136"/>
      <c r="G213" s="136"/>
      <c r="H213" s="137"/>
      <c r="I213" s="137"/>
      <c r="J213" s="137"/>
      <c r="K213" s="16"/>
    </row>
    <row r="214" spans="1:11" ht="15.6" x14ac:dyDescent="0.3">
      <c r="A214" s="16"/>
      <c r="B214" s="137"/>
      <c r="C214" s="137"/>
      <c r="D214" s="137"/>
      <c r="E214" s="136"/>
      <c r="F214" s="136"/>
      <c r="G214" s="136"/>
      <c r="H214" s="137"/>
      <c r="I214" s="137"/>
      <c r="J214" s="137"/>
      <c r="K214" s="16"/>
    </row>
    <row r="215" spans="1:11" ht="15.6" x14ac:dyDescent="0.3">
      <c r="A215" s="16"/>
      <c r="B215" s="137"/>
      <c r="C215" s="137"/>
      <c r="D215" s="137"/>
      <c r="E215" s="136"/>
      <c r="F215" s="136"/>
      <c r="G215" s="136"/>
      <c r="H215" s="137"/>
      <c r="I215" s="137"/>
      <c r="J215" s="137"/>
      <c r="K215" s="16"/>
    </row>
    <row r="216" spans="1:11" ht="15.6" x14ac:dyDescent="0.3">
      <c r="A216" s="16"/>
      <c r="B216" s="137"/>
      <c r="C216" s="137"/>
      <c r="D216" s="137"/>
      <c r="E216" s="136"/>
      <c r="F216" s="136"/>
      <c r="G216" s="136"/>
      <c r="H216" s="137"/>
      <c r="I216" s="137"/>
      <c r="J216" s="137"/>
      <c r="K216" s="16"/>
    </row>
    <row r="217" spans="1:11" ht="15.6" x14ac:dyDescent="0.3">
      <c r="A217" s="16"/>
      <c r="B217" s="137"/>
      <c r="C217" s="137"/>
      <c r="D217" s="137"/>
      <c r="E217" s="136"/>
      <c r="F217" s="136"/>
      <c r="G217" s="136"/>
      <c r="H217" s="137"/>
      <c r="I217" s="137"/>
      <c r="J217" s="137"/>
      <c r="K217" s="16"/>
    </row>
    <row r="218" spans="1:11" ht="15.6" x14ac:dyDescent="0.3">
      <c r="A218" s="16"/>
      <c r="B218" s="137"/>
      <c r="C218" s="137"/>
      <c r="D218" s="137"/>
      <c r="E218" s="136"/>
      <c r="F218" s="136"/>
      <c r="G218" s="136"/>
      <c r="H218" s="137"/>
      <c r="I218" s="137"/>
      <c r="J218" s="137"/>
      <c r="K218" s="16"/>
    </row>
    <row r="219" spans="1:11" ht="15.6" x14ac:dyDescent="0.3">
      <c r="A219" s="16"/>
      <c r="B219" s="137"/>
      <c r="C219" s="137"/>
      <c r="D219" s="137"/>
      <c r="E219" s="136"/>
      <c r="F219" s="136"/>
      <c r="G219" s="136"/>
      <c r="H219" s="137"/>
      <c r="I219" s="137"/>
      <c r="J219" s="137"/>
      <c r="K219" s="16"/>
    </row>
    <row r="220" spans="1:11" ht="15.6" x14ac:dyDescent="0.3">
      <c r="A220" s="16"/>
      <c r="B220" s="137"/>
      <c r="C220" s="137"/>
      <c r="D220" s="137"/>
      <c r="E220" s="136"/>
      <c r="F220" s="136"/>
      <c r="G220" s="136"/>
      <c r="H220" s="137"/>
      <c r="I220" s="137"/>
      <c r="J220" s="137"/>
      <c r="K220" s="16"/>
    </row>
    <row r="221" spans="1:11" ht="15.6" x14ac:dyDescent="0.3">
      <c r="A221" s="16"/>
      <c r="B221" s="137"/>
      <c r="C221" s="137"/>
      <c r="D221" s="137"/>
      <c r="E221" s="136"/>
      <c r="F221" s="136"/>
      <c r="G221" s="136"/>
      <c r="H221" s="137"/>
      <c r="I221" s="137"/>
      <c r="J221" s="137"/>
      <c r="K221" s="16"/>
    </row>
    <row r="222" spans="1:11" ht="15.6" x14ac:dyDescent="0.3">
      <c r="A222" s="16"/>
      <c r="B222" s="137"/>
      <c r="C222" s="137"/>
      <c r="D222" s="137"/>
      <c r="E222" s="136"/>
      <c r="F222" s="136"/>
      <c r="G222" s="136"/>
      <c r="H222" s="137"/>
      <c r="I222" s="137"/>
      <c r="J222" s="137"/>
      <c r="K222" s="16"/>
    </row>
    <row r="223" spans="1:11" ht="15.6" x14ac:dyDescent="0.3">
      <c r="A223" s="16"/>
      <c r="B223" s="137"/>
      <c r="C223" s="137"/>
      <c r="D223" s="137"/>
      <c r="E223" s="136"/>
      <c r="F223" s="136"/>
      <c r="G223" s="136"/>
      <c r="H223" s="137"/>
      <c r="I223" s="137"/>
      <c r="J223" s="137"/>
      <c r="K223" s="16"/>
    </row>
    <row r="224" spans="1:11" ht="15.6" x14ac:dyDescent="0.3">
      <c r="A224" s="16"/>
      <c r="B224" s="137"/>
      <c r="C224" s="137"/>
      <c r="D224" s="137"/>
      <c r="E224" s="136"/>
      <c r="F224" s="136"/>
      <c r="G224" s="136"/>
      <c r="H224" s="137"/>
      <c r="I224" s="137"/>
      <c r="J224" s="137"/>
      <c r="K224" s="16"/>
    </row>
    <row r="225" spans="1:11" ht="15.6" x14ac:dyDescent="0.3">
      <c r="A225" s="16"/>
      <c r="B225" s="137"/>
      <c r="C225" s="137"/>
      <c r="D225" s="137"/>
      <c r="E225" s="136"/>
      <c r="F225" s="136"/>
      <c r="G225" s="136"/>
      <c r="H225" s="137"/>
      <c r="I225" s="137"/>
      <c r="J225" s="137"/>
      <c r="K225" s="16"/>
    </row>
    <row r="226" spans="1:11" ht="15.6" x14ac:dyDescent="0.3">
      <c r="A226" s="16"/>
      <c r="B226" s="137"/>
      <c r="C226" s="137"/>
      <c r="D226" s="137"/>
      <c r="E226" s="136"/>
      <c r="F226" s="136"/>
      <c r="G226" s="136"/>
      <c r="H226" s="137"/>
      <c r="I226" s="137"/>
      <c r="J226" s="137"/>
      <c r="K226" s="16"/>
    </row>
    <row r="227" spans="1:11" ht="15.6" x14ac:dyDescent="0.3">
      <c r="A227" s="16"/>
      <c r="B227" s="137"/>
      <c r="C227" s="137"/>
      <c r="D227" s="137"/>
      <c r="E227" s="136"/>
      <c r="F227" s="136"/>
      <c r="G227" s="136"/>
      <c r="H227" s="137"/>
      <c r="I227" s="137"/>
      <c r="J227" s="137"/>
      <c r="K227" s="16"/>
    </row>
    <row r="228" spans="1:11" ht="15.6" x14ac:dyDescent="0.3">
      <c r="A228" s="16"/>
      <c r="B228" s="137"/>
      <c r="C228" s="137"/>
      <c r="D228" s="137"/>
      <c r="E228" s="136"/>
      <c r="F228" s="136"/>
      <c r="G228" s="136"/>
      <c r="H228" s="137"/>
      <c r="I228" s="137"/>
      <c r="J228" s="137"/>
      <c r="K228" s="16"/>
    </row>
    <row r="229" spans="1:11" ht="15.6" x14ac:dyDescent="0.3">
      <c r="A229" s="16"/>
      <c r="B229" s="137"/>
      <c r="C229" s="137"/>
      <c r="D229" s="137"/>
      <c r="E229" s="136"/>
      <c r="F229" s="136"/>
      <c r="G229" s="136"/>
      <c r="H229" s="137"/>
      <c r="I229" s="137"/>
      <c r="J229" s="137"/>
      <c r="K229" s="16"/>
    </row>
    <row r="230" spans="1:11" ht="15.6" x14ac:dyDescent="0.3">
      <c r="A230" s="16"/>
      <c r="B230" s="137"/>
      <c r="C230" s="137"/>
      <c r="D230" s="137"/>
      <c r="E230" s="136"/>
      <c r="F230" s="136"/>
      <c r="G230" s="136"/>
      <c r="H230" s="137"/>
      <c r="I230" s="137"/>
      <c r="J230" s="137"/>
      <c r="K230" s="16"/>
    </row>
    <row r="231" spans="1:11" ht="15.6" x14ac:dyDescent="0.3">
      <c r="A231" s="16"/>
      <c r="B231" s="137"/>
      <c r="C231" s="137"/>
      <c r="D231" s="137"/>
      <c r="E231" s="136"/>
      <c r="F231" s="136"/>
      <c r="G231" s="136"/>
      <c r="H231" s="137"/>
      <c r="I231" s="137"/>
      <c r="J231" s="137"/>
      <c r="K231" s="16"/>
    </row>
    <row r="232" spans="1:11" ht="15.6" x14ac:dyDescent="0.3">
      <c r="A232" s="16"/>
      <c r="B232" s="137"/>
      <c r="C232" s="137"/>
      <c r="D232" s="137"/>
      <c r="E232" s="136"/>
      <c r="F232" s="136"/>
      <c r="G232" s="136"/>
      <c r="H232" s="137"/>
      <c r="I232" s="137"/>
      <c r="J232" s="137"/>
      <c r="K232" s="16"/>
    </row>
    <row r="233" spans="1:11" ht="15.6" x14ac:dyDescent="0.3">
      <c r="A233" s="16"/>
      <c r="B233" s="137"/>
      <c r="C233" s="137"/>
      <c r="D233" s="137"/>
      <c r="E233" s="136"/>
      <c r="F233" s="136"/>
      <c r="G233" s="136"/>
      <c r="H233" s="137"/>
      <c r="I233" s="137"/>
      <c r="J233" s="137"/>
      <c r="K233" s="16"/>
    </row>
    <row r="234" spans="1:11" ht="15.6" x14ac:dyDescent="0.3">
      <c r="A234" s="16"/>
      <c r="B234" s="137"/>
      <c r="C234" s="137"/>
      <c r="D234" s="137"/>
      <c r="E234" s="136"/>
      <c r="F234" s="136"/>
      <c r="G234" s="136"/>
      <c r="H234" s="137"/>
      <c r="I234" s="137"/>
      <c r="J234" s="137"/>
      <c r="K234" s="16"/>
    </row>
    <row r="235" spans="1:11" ht="15.6" x14ac:dyDescent="0.3">
      <c r="A235" s="16"/>
      <c r="B235" s="137"/>
      <c r="C235" s="137"/>
      <c r="D235" s="137"/>
      <c r="E235" s="136"/>
      <c r="F235" s="136"/>
      <c r="G235" s="136"/>
      <c r="H235" s="137"/>
      <c r="I235" s="137"/>
      <c r="J235" s="137"/>
      <c r="K235" s="16"/>
    </row>
    <row r="236" spans="1:11" ht="15.6" x14ac:dyDescent="0.3">
      <c r="A236" s="16"/>
      <c r="B236" s="137"/>
      <c r="C236" s="137"/>
      <c r="D236" s="137"/>
      <c r="E236" s="136"/>
      <c r="F236" s="136"/>
      <c r="G236" s="136"/>
      <c r="H236" s="137"/>
      <c r="I236" s="137"/>
      <c r="J236" s="137"/>
      <c r="K236" s="16"/>
    </row>
    <row r="237" spans="1:11" ht="15.6" x14ac:dyDescent="0.3">
      <c r="A237" s="16"/>
      <c r="B237" s="137"/>
      <c r="C237" s="137"/>
      <c r="D237" s="137"/>
      <c r="E237" s="136"/>
      <c r="F237" s="136"/>
      <c r="G237" s="136"/>
      <c r="H237" s="137"/>
      <c r="I237" s="137"/>
      <c r="J237" s="137"/>
      <c r="K237" s="16"/>
    </row>
    <row r="238" spans="1:11" ht="15.6" x14ac:dyDescent="0.3">
      <c r="A238" s="16"/>
      <c r="B238" s="137"/>
      <c r="C238" s="137"/>
      <c r="D238" s="137"/>
      <c r="E238" s="136"/>
      <c r="F238" s="136"/>
      <c r="G238" s="136"/>
      <c r="H238" s="137"/>
      <c r="I238" s="137"/>
      <c r="J238" s="137"/>
      <c r="K238" s="16"/>
    </row>
    <row r="239" spans="1:11" ht="15.6" x14ac:dyDescent="0.3">
      <c r="A239" s="16"/>
      <c r="B239" s="137"/>
      <c r="C239" s="137"/>
      <c r="D239" s="137"/>
      <c r="E239" s="136"/>
      <c r="F239" s="136"/>
      <c r="G239" s="136"/>
      <c r="H239" s="137"/>
      <c r="I239" s="137"/>
      <c r="J239" s="137"/>
      <c r="K239" s="16"/>
    </row>
    <row r="240" spans="1:11" ht="15.6" x14ac:dyDescent="0.3">
      <c r="A240" s="16"/>
      <c r="B240" s="137"/>
      <c r="C240" s="137"/>
      <c r="D240" s="137"/>
      <c r="E240" s="136"/>
      <c r="F240" s="136"/>
      <c r="G240" s="136"/>
      <c r="H240" s="137"/>
      <c r="I240" s="137"/>
      <c r="J240" s="137"/>
      <c r="K240" s="16"/>
    </row>
    <row r="241" spans="1:11" ht="15.6" x14ac:dyDescent="0.3">
      <c r="A241" s="16"/>
      <c r="B241" s="137"/>
      <c r="C241" s="137"/>
      <c r="D241" s="137"/>
      <c r="E241" s="136"/>
      <c r="F241" s="136"/>
      <c r="G241" s="136"/>
      <c r="H241" s="137"/>
      <c r="I241" s="137"/>
      <c r="J241" s="137"/>
      <c r="K241" s="16"/>
    </row>
    <row r="242" spans="1:11" ht="15.6" x14ac:dyDescent="0.3">
      <c r="A242" s="16"/>
      <c r="B242" s="137"/>
      <c r="C242" s="137"/>
      <c r="D242" s="137"/>
      <c r="E242" s="136"/>
      <c r="F242" s="136"/>
      <c r="G242" s="136"/>
      <c r="H242" s="137"/>
      <c r="I242" s="137"/>
      <c r="J242" s="137"/>
      <c r="K242" s="16"/>
    </row>
    <row r="243" spans="1:11" ht="15.6" x14ac:dyDescent="0.3">
      <c r="A243" s="16"/>
      <c r="B243" s="137"/>
      <c r="C243" s="137"/>
      <c r="D243" s="137"/>
      <c r="E243" s="136"/>
      <c r="F243" s="136"/>
      <c r="G243" s="136"/>
      <c r="H243" s="137"/>
      <c r="I243" s="137"/>
      <c r="J243" s="137"/>
      <c r="K243" s="16"/>
    </row>
    <row r="244" spans="1:11" ht="15.6" x14ac:dyDescent="0.3">
      <c r="A244" s="16"/>
      <c r="B244" s="137"/>
      <c r="C244" s="137"/>
      <c r="D244" s="137"/>
      <c r="E244" s="136"/>
      <c r="F244" s="136"/>
      <c r="G244" s="136"/>
      <c r="H244" s="137"/>
      <c r="I244" s="137"/>
      <c r="J244" s="137"/>
      <c r="K244" s="16"/>
    </row>
    <row r="245" spans="1:11" ht="15.6" x14ac:dyDescent="0.3">
      <c r="A245" s="16"/>
      <c r="B245" s="137"/>
      <c r="C245" s="137"/>
      <c r="D245" s="137"/>
      <c r="E245" s="136"/>
      <c r="F245" s="136"/>
      <c r="G245" s="136"/>
      <c r="H245" s="137"/>
      <c r="I245" s="137"/>
      <c r="J245" s="137"/>
      <c r="K245" s="16"/>
    </row>
    <row r="246" spans="1:11" ht="15.6" x14ac:dyDescent="0.3">
      <c r="A246" s="16"/>
      <c r="B246" s="137"/>
      <c r="C246" s="137"/>
      <c r="D246" s="137"/>
      <c r="E246" s="136"/>
      <c r="F246" s="136"/>
      <c r="G246" s="136"/>
      <c r="H246" s="137"/>
      <c r="I246" s="137"/>
      <c r="J246" s="137"/>
      <c r="K246" s="16"/>
    </row>
    <row r="247" spans="1:11" ht="15.6" x14ac:dyDescent="0.3">
      <c r="A247" s="16"/>
      <c r="B247" s="137"/>
      <c r="C247" s="137"/>
      <c r="D247" s="137"/>
      <c r="E247" s="136"/>
      <c r="F247" s="136"/>
      <c r="G247" s="136"/>
      <c r="H247" s="137"/>
      <c r="I247" s="137"/>
      <c r="J247" s="137"/>
      <c r="K247" s="16"/>
    </row>
    <row r="248" spans="1:11" ht="15.6" x14ac:dyDescent="0.3">
      <c r="A248" s="16"/>
      <c r="B248" s="137"/>
      <c r="C248" s="137"/>
      <c r="D248" s="137"/>
      <c r="E248" s="136"/>
      <c r="F248" s="136"/>
      <c r="G248" s="136"/>
      <c r="H248" s="137"/>
      <c r="I248" s="137"/>
      <c r="J248" s="137"/>
      <c r="K248" s="16"/>
    </row>
    <row r="249" spans="1:11" ht="15.6" x14ac:dyDescent="0.3">
      <c r="A249" s="16"/>
      <c r="B249" s="137"/>
      <c r="C249" s="137"/>
      <c r="D249" s="137"/>
      <c r="E249" s="136"/>
      <c r="F249" s="136"/>
      <c r="G249" s="136"/>
      <c r="H249" s="137"/>
      <c r="I249" s="137"/>
      <c r="J249" s="137"/>
      <c r="K249" s="16"/>
    </row>
    <row r="250" spans="1:11" ht="15.6" x14ac:dyDescent="0.3">
      <c r="A250" s="16"/>
      <c r="B250" s="137"/>
      <c r="C250" s="137"/>
      <c r="D250" s="137"/>
      <c r="E250" s="136"/>
      <c r="F250" s="136"/>
      <c r="G250" s="136"/>
      <c r="H250" s="137"/>
      <c r="I250" s="137"/>
      <c r="J250" s="137"/>
      <c r="K250" s="16"/>
    </row>
    <row r="251" spans="1:11" ht="15.6" x14ac:dyDescent="0.3">
      <c r="A251" s="16"/>
      <c r="B251" s="137"/>
      <c r="C251" s="137"/>
      <c r="D251" s="137"/>
      <c r="E251" s="136"/>
      <c r="F251" s="136"/>
      <c r="G251" s="136"/>
      <c r="H251" s="137"/>
      <c r="I251" s="137"/>
      <c r="J251" s="137"/>
      <c r="K251" s="16"/>
    </row>
    <row r="252" spans="1:11" ht="15.6" x14ac:dyDescent="0.3">
      <c r="A252" s="16"/>
      <c r="B252" s="137"/>
      <c r="C252" s="137"/>
      <c r="D252" s="137"/>
      <c r="E252" s="136"/>
      <c r="F252" s="136"/>
      <c r="G252" s="136"/>
      <c r="H252" s="137"/>
      <c r="I252" s="137"/>
      <c r="J252" s="137"/>
      <c r="K252" s="16"/>
    </row>
    <row r="253" spans="1:11" ht="15.6" x14ac:dyDescent="0.3">
      <c r="A253" s="16"/>
      <c r="B253" s="137"/>
      <c r="C253" s="137"/>
      <c r="D253" s="137"/>
      <c r="E253" s="136"/>
      <c r="F253" s="136"/>
      <c r="G253" s="136"/>
      <c r="H253" s="137"/>
      <c r="I253" s="137"/>
      <c r="J253" s="137"/>
      <c r="K253" s="16"/>
    </row>
    <row r="254" spans="1:11" ht="15.6" x14ac:dyDescent="0.3">
      <c r="A254" s="16"/>
      <c r="B254" s="137"/>
      <c r="C254" s="137"/>
      <c r="D254" s="137"/>
      <c r="E254" s="136"/>
      <c r="F254" s="136"/>
      <c r="G254" s="136"/>
      <c r="H254" s="137"/>
      <c r="I254" s="137"/>
      <c r="J254" s="137"/>
      <c r="K254" s="16"/>
    </row>
    <row r="255" spans="1:11" ht="15.6" x14ac:dyDescent="0.3">
      <c r="A255" s="16"/>
      <c r="B255" s="137"/>
      <c r="C255" s="137"/>
      <c r="D255" s="137"/>
      <c r="E255" s="136"/>
      <c r="F255" s="136"/>
      <c r="G255" s="136"/>
      <c r="H255" s="137"/>
      <c r="I255" s="137"/>
      <c r="J255" s="137"/>
      <c r="K255" s="16"/>
    </row>
    <row r="256" spans="1:11" ht="15.6" x14ac:dyDescent="0.3">
      <c r="A256" s="16"/>
      <c r="B256" s="137"/>
      <c r="C256" s="137"/>
      <c r="D256" s="137"/>
      <c r="E256" s="136"/>
      <c r="F256" s="136"/>
      <c r="G256" s="136"/>
      <c r="H256" s="137"/>
      <c r="I256" s="137"/>
      <c r="J256" s="137"/>
      <c r="K256" s="16"/>
    </row>
    <row r="257" spans="1:11" ht="15.6" x14ac:dyDescent="0.3">
      <c r="A257" s="16"/>
      <c r="B257" s="137"/>
      <c r="C257" s="137"/>
      <c r="D257" s="137"/>
      <c r="E257" s="136"/>
      <c r="F257" s="136"/>
      <c r="G257" s="136"/>
      <c r="H257" s="137"/>
      <c r="I257" s="137"/>
      <c r="J257" s="137"/>
      <c r="K257" s="16"/>
    </row>
  </sheetData>
  <sheetProtection algorithmName="SHA-512" hashValue="WS1J//tVLpWUYmwLoU9BloMt3TH0iGfYmwmi88I4nyRxoF2JCFxUPlTurtzoL1VU6FTEvMiyGla7j5DGxU1qiA==" saltValue="wz1AaH+jJLl4zvhztAyTbQ==" spinCount="100000" sheet="1" objects="1" scenarios="1" selectLockedCells="1"/>
  <mergeCells count="11">
    <mergeCell ref="B4:J4"/>
    <mergeCell ref="B2:J2"/>
    <mergeCell ref="B3:J3"/>
    <mergeCell ref="F55:I55"/>
    <mergeCell ref="F58:I58"/>
    <mergeCell ref="F52:I52"/>
    <mergeCell ref="F19:I19"/>
    <mergeCell ref="F25:I25"/>
    <mergeCell ref="F31:I31"/>
    <mergeCell ref="F38:I38"/>
    <mergeCell ref="F47:I47"/>
  </mergeCells>
  <conditionalFormatting sqref="H20:H24 H26:H30 H32:H36 H39:H43 H48:H51 H53:H54 H57 H59 H64:H65 H67">
    <cfRule type="expression" dxfId="85" priority="3">
      <formula>$I20=""</formula>
    </cfRule>
  </conditionalFormatting>
  <conditionalFormatting sqref="J9">
    <cfRule type="expression" dxfId="84" priority="1">
      <formula>SUM($I$10:$I$12)&lt;&gt;0</formula>
    </cfRule>
  </conditionalFormatting>
  <conditionalFormatting sqref="J10:J12">
    <cfRule type="expression" dxfId="83" priority="2">
      <formula>$I10&lt;&gt;0</formula>
    </cfRule>
  </conditionalFormatting>
  <printOptions horizontalCentered="1"/>
  <pageMargins left="0.39370078740157483" right="0.39370078740157483" top="0.78740157480314965" bottom="0.6692913385826772" header="0.39370078740157483" footer="0.39370078740157483"/>
  <pageSetup paperSize="9" scale="74" fitToHeight="0" orientation="portrait" r:id="rId1"/>
  <headerFooter>
    <oddHeader>&amp;C&amp;"Aptos,Bold"&amp;12SECTION 1 : PRELIMINARY and GENERAL (P&amp;&amp;G) SCHEDULE</oddHeader>
    <oddFooter>&amp;C&amp;"Aptos,Bold"BoQ : &amp;P of &amp;N</oddFooter>
  </headerFooter>
  <rowBreaks count="2" manualBreakCount="2">
    <brk id="13" max="10" man="1"/>
    <brk id="44"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C4034-B6BE-4AE9-8EB5-773281090459}">
  <sheetPr>
    <pageSetUpPr fitToPage="1"/>
  </sheetPr>
  <dimension ref="A1:K236"/>
  <sheetViews>
    <sheetView view="pageBreakPreview" topLeftCell="A43" zoomScaleNormal="65" zoomScaleSheetLayoutView="100" workbookViewId="0">
      <selection activeCell="I41" sqref="I41"/>
    </sheetView>
  </sheetViews>
  <sheetFormatPr defaultColWidth="9.109375" defaultRowHeight="14.4" x14ac:dyDescent="0.3"/>
  <cols>
    <col min="1" max="1" width="1.6640625" style="1" customWidth="1"/>
    <col min="2" max="3" width="6.6640625" style="39" customWidth="1"/>
    <col min="4" max="4" width="7.6640625" style="39" customWidth="1"/>
    <col min="5" max="5" width="12.6640625" style="40" customWidth="1"/>
    <col min="6" max="6" width="42.6640625" style="40" customWidth="1"/>
    <col min="7" max="7" width="12.6640625" style="40" customWidth="1"/>
    <col min="8" max="8" width="10.6640625" style="39" customWidth="1"/>
    <col min="9" max="9" width="18.6640625" style="39" customWidth="1"/>
    <col min="10" max="10" width="20.6640625" style="39" customWidth="1"/>
    <col min="11" max="11" width="1.6640625" style="1" customWidth="1"/>
    <col min="12" max="16384" width="9.109375" style="1"/>
  </cols>
  <sheetData>
    <row r="1" spans="1:11" ht="15" customHeight="1" x14ac:dyDescent="0.3">
      <c r="A1" s="24"/>
      <c r="B1" s="37"/>
      <c r="C1" s="37"/>
      <c r="D1" s="37"/>
      <c r="E1" s="38"/>
      <c r="F1" s="38"/>
      <c r="G1" s="38"/>
      <c r="H1" s="37"/>
      <c r="I1" s="37"/>
      <c r="J1" s="37"/>
    </row>
    <row r="2" spans="1:11" ht="49.95" customHeight="1" x14ac:dyDescent="0.3">
      <c r="A2" s="7"/>
      <c r="B2" s="364" t="s">
        <v>875</v>
      </c>
      <c r="C2" s="364"/>
      <c r="D2" s="364"/>
      <c r="E2" s="364"/>
      <c r="F2" s="364"/>
      <c r="G2" s="364"/>
      <c r="H2" s="364"/>
      <c r="I2" s="364"/>
      <c r="J2" s="364"/>
    </row>
    <row r="3" spans="1:11" ht="49.95" customHeight="1" x14ac:dyDescent="0.3">
      <c r="A3" s="7"/>
      <c r="B3" s="364" t="s">
        <v>257</v>
      </c>
      <c r="C3" s="364"/>
      <c r="D3" s="364"/>
      <c r="E3" s="364"/>
      <c r="F3" s="364"/>
      <c r="G3" s="364"/>
      <c r="H3" s="364"/>
      <c r="I3" s="364"/>
      <c r="J3" s="364"/>
    </row>
    <row r="4" spans="1:11" customFormat="1" ht="75" customHeight="1" x14ac:dyDescent="0.3">
      <c r="B4" s="363" t="s">
        <v>890</v>
      </c>
      <c r="C4" s="363"/>
      <c r="D4" s="363"/>
      <c r="E4" s="363"/>
      <c r="F4" s="363"/>
      <c r="G4" s="363"/>
      <c r="H4" s="363"/>
      <c r="I4" s="363"/>
      <c r="J4" s="363"/>
    </row>
    <row r="5" spans="1:11" ht="15" customHeight="1" x14ac:dyDescent="0.3"/>
    <row r="6" spans="1:11" ht="15" customHeight="1" x14ac:dyDescent="0.35">
      <c r="A6" s="18"/>
      <c r="B6" s="41"/>
      <c r="C6" s="41"/>
      <c r="D6" s="41"/>
      <c r="E6" s="42"/>
      <c r="F6" s="42"/>
      <c r="G6" s="42"/>
      <c r="H6" s="41"/>
      <c r="I6" s="41"/>
      <c r="J6" s="41"/>
      <c r="K6" s="18"/>
    </row>
    <row r="7" spans="1:11" ht="30" customHeight="1" x14ac:dyDescent="0.35">
      <c r="A7" s="18"/>
      <c r="B7" s="209" t="s">
        <v>258</v>
      </c>
      <c r="C7" s="44"/>
      <c r="D7" s="44"/>
      <c r="E7" s="45"/>
      <c r="F7" s="45"/>
      <c r="G7" s="45"/>
      <c r="H7" s="44"/>
      <c r="I7" s="46" t="s">
        <v>561</v>
      </c>
      <c r="J7" s="335">
        <f>J9+J13+J26+J31</f>
        <v>25000</v>
      </c>
      <c r="K7" s="18"/>
    </row>
    <row r="8" spans="1:11" ht="30" customHeight="1" x14ac:dyDescent="0.35">
      <c r="A8" s="18"/>
      <c r="B8" s="47"/>
      <c r="C8" s="41"/>
      <c r="D8" s="41"/>
      <c r="E8" s="42"/>
      <c r="F8" s="42"/>
      <c r="G8" s="42"/>
      <c r="H8" s="41"/>
      <c r="I8" s="41"/>
      <c r="J8" s="41"/>
      <c r="K8" s="18"/>
    </row>
    <row r="9" spans="1:11" ht="30" customHeight="1" x14ac:dyDescent="0.35">
      <c r="A9" s="18"/>
      <c r="B9" s="48">
        <f>B37</f>
        <v>1</v>
      </c>
      <c r="C9" s="49"/>
      <c r="D9" s="50" t="str">
        <f>C37</f>
        <v>Site Clearance and Protection Works</v>
      </c>
      <c r="E9" s="51"/>
      <c r="F9" s="52"/>
      <c r="G9" s="52"/>
      <c r="H9" s="51"/>
      <c r="I9" s="53" t="s">
        <v>256</v>
      </c>
      <c r="J9" s="334">
        <f>SUM(J10:J11)</f>
        <v>20000</v>
      </c>
      <c r="K9" s="18"/>
    </row>
    <row r="10" spans="1:11" ht="30" customHeight="1" x14ac:dyDescent="0.35">
      <c r="A10" s="18"/>
      <c r="B10" s="170"/>
      <c r="C10" s="171" t="str">
        <f>C40</f>
        <v>B</v>
      </c>
      <c r="D10" s="172" t="str">
        <f>D40</f>
        <v>SITE CLEARANCE</v>
      </c>
      <c r="E10" s="173"/>
      <c r="F10" s="173"/>
      <c r="G10" s="173"/>
      <c r="H10" s="172"/>
      <c r="I10" s="346" cm="1">
        <f t="array" ref="I10">AREAS(Rates2_1B)-COUNTA(Rates2_1B)</f>
        <v>12</v>
      </c>
      <c r="J10" s="336">
        <f>J40</f>
        <v>20000</v>
      </c>
      <c r="K10" s="18"/>
    </row>
    <row r="11" spans="1:11" ht="30" customHeight="1" x14ac:dyDescent="0.35">
      <c r="A11" s="18"/>
      <c r="B11" s="174"/>
      <c r="C11" s="210" t="str">
        <f>C56</f>
        <v>F</v>
      </c>
      <c r="D11" s="211" t="str">
        <f>D56</f>
        <v>PROTECTION WORKS</v>
      </c>
      <c r="E11" s="212"/>
      <c r="F11" s="212"/>
      <c r="G11" s="212"/>
      <c r="H11" s="211"/>
      <c r="I11" s="346" cm="1">
        <f t="array" ref="I11">AREAS(Rates2_1F)-COUNTA(Rates2_1F)</f>
        <v>11</v>
      </c>
      <c r="J11" s="337">
        <f>J56</f>
        <v>0</v>
      </c>
      <c r="K11" s="18"/>
    </row>
    <row r="12" spans="1:11" ht="30" customHeight="1" x14ac:dyDescent="0.35">
      <c r="A12" s="18"/>
      <c r="B12" s="54"/>
      <c r="C12" s="55"/>
      <c r="D12" s="41"/>
      <c r="E12" s="42"/>
      <c r="F12" s="42"/>
      <c r="G12" s="42"/>
      <c r="H12" s="41"/>
      <c r="I12" s="41"/>
      <c r="J12" s="41"/>
      <c r="K12" s="18"/>
    </row>
    <row r="13" spans="1:11" ht="30" customHeight="1" x14ac:dyDescent="0.35">
      <c r="A13" s="18"/>
      <c r="B13" s="48">
        <f>B69</f>
        <v>2</v>
      </c>
      <c r="C13" s="49"/>
      <c r="D13" s="50" t="str">
        <f>C69</f>
        <v>Roadworks</v>
      </c>
      <c r="E13" s="52"/>
      <c r="F13" s="52"/>
      <c r="G13" s="52"/>
      <c r="H13" s="51"/>
      <c r="I13" s="53" t="s">
        <v>256</v>
      </c>
      <c r="J13" s="334">
        <f>SUM(J14:J24)</f>
        <v>5000</v>
      </c>
      <c r="K13" s="18"/>
    </row>
    <row r="14" spans="1:11" ht="30" customHeight="1" x14ac:dyDescent="0.35">
      <c r="A14" s="18"/>
      <c r="B14" s="166"/>
      <c r="C14" s="58" t="str">
        <f>C72</f>
        <v>C</v>
      </c>
      <c r="D14" s="56" t="str">
        <f>D72</f>
        <v>CONCRETE WORK</v>
      </c>
      <c r="E14" s="57"/>
      <c r="F14" s="57"/>
      <c r="G14" s="57"/>
      <c r="H14" s="56"/>
      <c r="I14" s="346" cm="1">
        <f t="array" ref="I14">AREAS(Rates2_2C)-COUNTA(Rates2_2C)</f>
        <v>3</v>
      </c>
      <c r="J14" s="338">
        <f>J72</f>
        <v>0</v>
      </c>
      <c r="K14" s="18"/>
    </row>
    <row r="15" spans="1:11" ht="30" customHeight="1" x14ac:dyDescent="0.35">
      <c r="A15" s="18"/>
      <c r="B15" s="170"/>
      <c r="C15" s="213" t="str">
        <f>C78</f>
        <v>DA</v>
      </c>
      <c r="D15" s="214" t="str">
        <f>D78</f>
        <v>EARTHWORKS : BULK</v>
      </c>
      <c r="E15" s="215"/>
      <c r="F15" s="215"/>
      <c r="G15" s="215"/>
      <c r="H15" s="214"/>
      <c r="I15" s="346" cm="1">
        <f t="array" ref="I15">AREAS(Rates2_2DA)-COUNTA(Rates2_2DA)</f>
        <v>13</v>
      </c>
      <c r="J15" s="339">
        <f>J78</f>
        <v>5000</v>
      </c>
      <c r="K15" s="18"/>
    </row>
    <row r="16" spans="1:11" ht="30" customHeight="1" x14ac:dyDescent="0.35">
      <c r="A16" s="18"/>
      <c r="B16" s="166"/>
      <c r="C16" s="58" t="str">
        <f>C95</f>
        <v>EB</v>
      </c>
      <c r="D16" s="56" t="str">
        <f>D95</f>
        <v>GRADED CRUSHED STONE</v>
      </c>
      <c r="E16" s="57"/>
      <c r="F16" s="57"/>
      <c r="G16" s="57"/>
      <c r="H16" s="56"/>
      <c r="I16" s="346" cm="1">
        <f t="array" ref="I16">AREAS(Rates2_2EB)-COUNTA(Rates2_2EB)</f>
        <v>3</v>
      </c>
      <c r="J16" s="339">
        <f>J95</f>
        <v>0</v>
      </c>
      <c r="K16" s="18"/>
    </row>
    <row r="17" spans="1:11" ht="30" customHeight="1" x14ac:dyDescent="0.35">
      <c r="A17" s="18"/>
      <c r="B17" s="170"/>
      <c r="C17" s="213" t="str">
        <f>C100</f>
        <v>ED</v>
      </c>
      <c r="D17" s="214" t="str">
        <f>D100</f>
        <v>ROAD ASPHALT</v>
      </c>
      <c r="E17" s="215"/>
      <c r="F17" s="215"/>
      <c r="G17" s="215"/>
      <c r="H17" s="214"/>
      <c r="I17" s="346" cm="1">
        <f t="array" ref="I17">AREAS(Rates2_2ED)-COUNTA(Rates2_2ED)</f>
        <v>3</v>
      </c>
      <c r="J17" s="339">
        <f>J100</f>
        <v>0</v>
      </c>
      <c r="K17" s="18"/>
    </row>
    <row r="18" spans="1:11" ht="30" customHeight="1" x14ac:dyDescent="0.35">
      <c r="A18" s="18"/>
      <c r="B18" s="166"/>
      <c r="C18" s="58" t="str">
        <f>C107</f>
        <v>EF</v>
      </c>
      <c r="D18" s="56" t="str">
        <f>D107</f>
        <v>KERBS AND HAUNCHES</v>
      </c>
      <c r="E18" s="57"/>
      <c r="F18" s="57"/>
      <c r="G18" s="57"/>
      <c r="H18" s="56"/>
      <c r="I18" s="346" cm="1">
        <f t="array" ref="I18">AREAS(Rates2_2EF)-COUNTA(Rates2_2EF)</f>
        <v>6</v>
      </c>
      <c r="J18" s="339">
        <f>J107</f>
        <v>0</v>
      </c>
      <c r="K18" s="18"/>
    </row>
    <row r="19" spans="1:11" ht="30" customHeight="1" x14ac:dyDescent="0.35">
      <c r="A19" s="18"/>
      <c r="B19" s="170"/>
      <c r="C19" s="213" t="str">
        <f>C116</f>
        <v>EG</v>
      </c>
      <c r="D19" s="214" t="str">
        <f>D116</f>
        <v>SIDEWALKS, FOOTPATHS and MEDIAN AREAS</v>
      </c>
      <c r="E19" s="215"/>
      <c r="F19" s="215"/>
      <c r="G19" s="215"/>
      <c r="H19" s="214"/>
      <c r="I19" s="346" cm="1">
        <f t="array" ref="I19">AREAS(Rates2_2EG)-COUNTA(Rates2_2EG)</f>
        <v>2</v>
      </c>
      <c r="J19" s="339">
        <f>J116</f>
        <v>0</v>
      </c>
      <c r="K19" s="18"/>
    </row>
    <row r="20" spans="1:11" ht="30" customHeight="1" x14ac:dyDescent="0.35">
      <c r="A20" s="18"/>
      <c r="B20" s="166"/>
      <c r="C20" s="58" t="str">
        <f>C121</f>
        <v>EH</v>
      </c>
      <c r="D20" s="56" t="str">
        <f>D121</f>
        <v>STEEL GUARDRAILS &amp; CONC. MEDIAN BARRIERS</v>
      </c>
      <c r="E20" s="57"/>
      <c r="F20" s="57"/>
      <c r="G20" s="57"/>
      <c r="H20" s="56"/>
      <c r="I20" s="346" cm="1">
        <f t="array" ref="I20">AREAS(Rates2_2EH)-COUNTA(Rates2_2EH)</f>
        <v>5</v>
      </c>
      <c r="J20" s="339">
        <f>J121</f>
        <v>0</v>
      </c>
      <c r="K20" s="18"/>
    </row>
    <row r="21" spans="1:11" ht="30" customHeight="1" x14ac:dyDescent="0.35">
      <c r="A21" s="18"/>
      <c r="B21" s="170"/>
      <c r="C21" s="213" t="str">
        <f>C129</f>
        <v>EL</v>
      </c>
      <c r="D21" s="214" t="str">
        <f>D129</f>
        <v>DUMPROCK SUBGRADE IMPROVEMENT</v>
      </c>
      <c r="E21" s="215"/>
      <c r="F21" s="215"/>
      <c r="G21" s="215"/>
      <c r="H21" s="214"/>
      <c r="I21" s="346" cm="1">
        <f t="array" ref="I21">AREAS(Rates2_2EL)-COUNTA(Rates2_2EL)</f>
        <v>2</v>
      </c>
      <c r="J21" s="339">
        <f>J129</f>
        <v>0</v>
      </c>
      <c r="K21" s="18"/>
    </row>
    <row r="22" spans="1:11" ht="30" customHeight="1" x14ac:dyDescent="0.35">
      <c r="A22" s="18"/>
      <c r="B22" s="166"/>
      <c r="C22" s="58" t="str">
        <f>C134</f>
        <v>S</v>
      </c>
      <c r="D22" s="56" t="str">
        <f>D134</f>
        <v>REINSTATEMENT</v>
      </c>
      <c r="E22" s="57"/>
      <c r="F22" s="57"/>
      <c r="G22" s="57"/>
      <c r="H22" s="56"/>
      <c r="I22" s="346">
        <f>AREAS(Rates2_2S)-COUNTA(Rates2_2S)</f>
        <v>1</v>
      </c>
      <c r="J22" s="339">
        <f>J134</f>
        <v>0</v>
      </c>
      <c r="K22" s="18"/>
    </row>
    <row r="23" spans="1:11" ht="30" customHeight="1" x14ac:dyDescent="0.35">
      <c r="A23" s="18"/>
      <c r="B23" s="170"/>
      <c r="C23" s="213" t="str">
        <f>C138</f>
        <v>TA</v>
      </c>
      <c r="D23" s="214" t="str">
        <f>D138</f>
        <v>ROAD SIGNS</v>
      </c>
      <c r="E23" s="215"/>
      <c r="F23" s="215"/>
      <c r="G23" s="215"/>
      <c r="H23" s="214"/>
      <c r="I23" s="346" cm="1">
        <f t="array" ref="I23">AREAS(Rates2_2TA)-COUNTA(Rates2_2TA)</f>
        <v>4</v>
      </c>
      <c r="J23" s="339">
        <f>J138</f>
        <v>0</v>
      </c>
      <c r="K23" s="18"/>
    </row>
    <row r="24" spans="1:11" ht="30" customHeight="1" x14ac:dyDescent="0.35">
      <c r="A24" s="18"/>
      <c r="B24" s="174"/>
      <c r="C24" s="175" t="str">
        <f>C145</f>
        <v>TB</v>
      </c>
      <c r="D24" s="176" t="str">
        <f>D145</f>
        <v>ROAD MARKINGS</v>
      </c>
      <c r="E24" s="177"/>
      <c r="F24" s="177"/>
      <c r="G24" s="177"/>
      <c r="H24" s="176"/>
      <c r="I24" s="346" cm="1">
        <f t="array" ref="I24">AREAS(Rates2_2TB)-COUNTA(Rates2_2TB)</f>
        <v>3</v>
      </c>
      <c r="J24" s="339">
        <f>J145</f>
        <v>0</v>
      </c>
      <c r="K24" s="18"/>
    </row>
    <row r="25" spans="1:11" ht="30" customHeight="1" x14ac:dyDescent="0.35">
      <c r="A25" s="18"/>
      <c r="B25" s="54"/>
      <c r="C25" s="56"/>
      <c r="D25" s="56"/>
      <c r="E25" s="57"/>
      <c r="F25" s="57"/>
      <c r="G25" s="57"/>
      <c r="H25" s="56"/>
      <c r="I25" s="56"/>
      <c r="J25" s="56"/>
      <c r="K25" s="18"/>
    </row>
    <row r="26" spans="1:11" ht="30" customHeight="1" x14ac:dyDescent="0.35">
      <c r="A26" s="18"/>
      <c r="B26" s="48">
        <f>B150</f>
        <v>3</v>
      </c>
      <c r="C26" s="51"/>
      <c r="D26" s="50" t="str">
        <f>C150</f>
        <v>Drainage</v>
      </c>
      <c r="E26" s="52"/>
      <c r="F26" s="52"/>
      <c r="G26" s="52"/>
      <c r="H26" s="51"/>
      <c r="I26" s="53" t="s">
        <v>256</v>
      </c>
      <c r="J26" s="334">
        <f>SUM(J27:J29)</f>
        <v>0</v>
      </c>
      <c r="K26" s="18"/>
    </row>
    <row r="27" spans="1:11" ht="30" customHeight="1" x14ac:dyDescent="0.35">
      <c r="A27" s="18"/>
      <c r="B27" s="166"/>
      <c r="C27" s="58" t="str">
        <f>C153</f>
        <v>DB</v>
      </c>
      <c r="D27" s="59" t="str">
        <f>D153</f>
        <v>EARTHWORKS FOR PIPE TRENCHES</v>
      </c>
      <c r="E27" s="57"/>
      <c r="F27" s="57"/>
      <c r="G27" s="57"/>
      <c r="H27" s="56"/>
      <c r="I27" s="346" cm="1">
        <f t="array" ref="I27">AREAS(Rates2_3DB)-COUNTA(Rates2_3DB)</f>
        <v>19</v>
      </c>
      <c r="J27" s="340">
        <f>J153</f>
        <v>0</v>
      </c>
      <c r="K27" s="18"/>
    </row>
    <row r="28" spans="1:11" ht="30" customHeight="1" x14ac:dyDescent="0.35">
      <c r="A28" s="18"/>
      <c r="B28" s="170"/>
      <c r="C28" s="213" t="str">
        <f>C175</f>
        <v>PG</v>
      </c>
      <c r="D28" s="216" t="str">
        <f>D175</f>
        <v>NON PRESSURE PIPELINES and PC CULVERTS</v>
      </c>
      <c r="E28" s="215"/>
      <c r="F28" s="215"/>
      <c r="G28" s="215"/>
      <c r="H28" s="214"/>
      <c r="I28" s="346" cm="1">
        <f t="array" ref="I28">AREAS(Rates2_3PG)-COUNTA(Rates2_3PG)</f>
        <v>7</v>
      </c>
      <c r="J28" s="340">
        <f>J175</f>
        <v>0</v>
      </c>
      <c r="K28" s="18"/>
    </row>
    <row r="29" spans="1:11" ht="30" customHeight="1" x14ac:dyDescent="0.35">
      <c r="A29" s="18"/>
      <c r="B29" s="174"/>
      <c r="C29" s="175" t="str">
        <f>C185</f>
        <v>PH</v>
      </c>
      <c r="D29" s="217" t="str">
        <f>D185</f>
        <v>MANHOLES and APPURTENANT DRAINAGE WORKS</v>
      </c>
      <c r="E29" s="177"/>
      <c r="F29" s="177"/>
      <c r="G29" s="177"/>
      <c r="H29" s="176"/>
      <c r="I29" s="346" cm="1">
        <f t="array" ref="I29">AREAS(Rates2_3PH)-COUNTA(Rates2_3PH)</f>
        <v>22</v>
      </c>
      <c r="J29" s="341">
        <f>J185</f>
        <v>0</v>
      </c>
      <c r="K29" s="18"/>
    </row>
    <row r="30" spans="1:11" ht="30" customHeight="1" x14ac:dyDescent="0.35">
      <c r="A30" s="18"/>
      <c r="B30" s="54"/>
      <c r="C30" s="58"/>
      <c r="D30" s="59"/>
      <c r="E30" s="57"/>
      <c r="F30" s="57"/>
      <c r="G30" s="57"/>
      <c r="H30" s="56"/>
      <c r="I30" s="56"/>
      <c r="J30" s="61"/>
      <c r="K30" s="18"/>
    </row>
    <row r="31" spans="1:11" ht="30" customHeight="1" x14ac:dyDescent="0.35">
      <c r="A31" s="18"/>
      <c r="B31" s="48">
        <f>B209</f>
        <v>4</v>
      </c>
      <c r="C31" s="49"/>
      <c r="D31" s="50" t="str">
        <f>C209</f>
        <v>Structures</v>
      </c>
      <c r="E31" s="52"/>
      <c r="F31" s="52"/>
      <c r="G31" s="52"/>
      <c r="H31" s="51"/>
      <c r="I31" s="53" t="s">
        <v>256</v>
      </c>
      <c r="J31" s="334">
        <f>SUM(J32:J34)</f>
        <v>0</v>
      </c>
      <c r="K31" s="18"/>
    </row>
    <row r="32" spans="1:11" ht="30" customHeight="1" x14ac:dyDescent="0.35">
      <c r="A32" s="18"/>
      <c r="B32" s="166"/>
      <c r="C32" s="58" t="str">
        <f>C212</f>
        <v>C</v>
      </c>
      <c r="D32" s="59" t="str">
        <f>D212</f>
        <v>CONCRETE WORK</v>
      </c>
      <c r="E32" s="57"/>
      <c r="F32" s="57"/>
      <c r="G32" s="57"/>
      <c r="H32" s="56"/>
      <c r="I32" s="346" cm="1">
        <f t="array" ref="I32">AREAS(Rates2_4C)-COUNTA(Rates2_4C)</f>
        <v>7</v>
      </c>
      <c r="J32" s="340">
        <f>J212</f>
        <v>0</v>
      </c>
      <c r="K32" s="18"/>
    </row>
    <row r="33" spans="1:11" ht="30" customHeight="1" x14ac:dyDescent="0.35">
      <c r="A33" s="18"/>
      <c r="B33" s="170"/>
      <c r="C33" s="213" t="str">
        <f>C222</f>
        <v>DD</v>
      </c>
      <c r="D33" s="216" t="str">
        <f>D222</f>
        <v>EARTHWORKS FOR STRUCTURES</v>
      </c>
      <c r="E33" s="215"/>
      <c r="F33" s="215"/>
      <c r="G33" s="215"/>
      <c r="H33" s="214"/>
      <c r="I33" s="346" cm="1">
        <f t="array" ref="I33">AREAS(Rates2_4DD)-COUNTA(Rates2_4DD)</f>
        <v>5</v>
      </c>
      <c r="J33" s="340">
        <f>J222</f>
        <v>0</v>
      </c>
      <c r="K33" s="18"/>
    </row>
    <row r="34" spans="1:11" ht="30" customHeight="1" x14ac:dyDescent="0.35">
      <c r="A34" s="18"/>
      <c r="B34" s="174"/>
      <c r="C34" s="175" t="str">
        <f>C230</f>
        <v>F</v>
      </c>
      <c r="D34" s="217" t="str">
        <f>D230</f>
        <v>PROTECTION WORKS</v>
      </c>
      <c r="E34" s="177"/>
      <c r="F34" s="177"/>
      <c r="G34" s="177"/>
      <c r="H34" s="176"/>
      <c r="I34" s="346" cm="1">
        <f t="array" ref="I34">AREAS(Rates2_4F)-COUNTA(Rates2_4F)</f>
        <v>5</v>
      </c>
      <c r="J34" s="341">
        <f>J230</f>
        <v>0</v>
      </c>
      <c r="K34" s="18"/>
    </row>
    <row r="35" spans="1:11" ht="19.95" customHeight="1" x14ac:dyDescent="0.35">
      <c r="A35" s="18"/>
      <c r="B35" s="178"/>
      <c r="C35" s="178"/>
      <c r="D35" s="178"/>
      <c r="E35" s="178"/>
      <c r="F35" s="42"/>
      <c r="G35" s="42"/>
      <c r="H35" s="41"/>
      <c r="I35" s="41"/>
      <c r="J35" s="41"/>
      <c r="K35" s="18"/>
    </row>
    <row r="36" spans="1:11" ht="19.95" customHeight="1" thickBot="1" x14ac:dyDescent="0.35">
      <c r="A36" s="16"/>
      <c r="B36" s="135"/>
      <c r="C36" s="135"/>
      <c r="D36" s="137"/>
      <c r="E36" s="136"/>
      <c r="F36" s="136"/>
      <c r="G36" s="136"/>
      <c r="H36" s="137"/>
      <c r="I36" s="137"/>
      <c r="J36" s="137"/>
      <c r="K36" s="16"/>
    </row>
    <row r="37" spans="1:11" s="4" customFormat="1" ht="30" customHeight="1" thickBot="1" x14ac:dyDescent="0.45">
      <c r="A37" s="16"/>
      <c r="B37" s="138">
        <v>1</v>
      </c>
      <c r="C37" s="139" t="s">
        <v>0</v>
      </c>
      <c r="D37" s="140"/>
      <c r="E37" s="141"/>
      <c r="F37" s="141"/>
      <c r="G37" s="141"/>
      <c r="H37" s="140"/>
      <c r="I37" s="218"/>
      <c r="J37" s="219"/>
      <c r="K37" s="16"/>
    </row>
    <row r="38" spans="1:11" customFormat="1" ht="19.95" customHeight="1" x14ac:dyDescent="0.3">
      <c r="A38" s="15"/>
      <c r="B38" s="17"/>
      <c r="C38" s="17"/>
      <c r="D38" s="17"/>
      <c r="E38" s="17"/>
      <c r="F38" s="17"/>
      <c r="G38" s="17"/>
      <c r="H38" s="17"/>
      <c r="I38" s="17"/>
      <c r="J38" s="17"/>
      <c r="K38" s="15"/>
    </row>
    <row r="39" spans="1:11" ht="30" customHeight="1" x14ac:dyDescent="0.3">
      <c r="A39" s="16"/>
      <c r="B39" s="154"/>
      <c r="C39" s="155"/>
      <c r="D39" s="155" t="s">
        <v>249</v>
      </c>
      <c r="E39" s="207" t="s">
        <v>250</v>
      </c>
      <c r="F39" s="208" t="s">
        <v>251</v>
      </c>
      <c r="G39" s="126" t="s">
        <v>44</v>
      </c>
      <c r="H39" s="126" t="s">
        <v>252</v>
      </c>
      <c r="I39" s="126" t="s">
        <v>253</v>
      </c>
      <c r="J39" s="126" t="s">
        <v>254</v>
      </c>
      <c r="K39" s="16"/>
    </row>
    <row r="40" spans="1:11" s="6" customFormat="1" ht="30" customHeight="1" x14ac:dyDescent="0.3">
      <c r="A40" s="14"/>
      <c r="B40" s="227" t="s">
        <v>248</v>
      </c>
      <c r="C40" s="228" t="s">
        <v>10</v>
      </c>
      <c r="D40" s="229" t="s">
        <v>11</v>
      </c>
      <c r="E40" s="230"/>
      <c r="F40" s="230"/>
      <c r="G40" s="230"/>
      <c r="H40" s="231"/>
      <c r="I40" s="190" t="s">
        <v>255</v>
      </c>
      <c r="J40" s="191">
        <f>SUM(J41:J53)</f>
        <v>20000</v>
      </c>
      <c r="K40" s="14"/>
    </row>
    <row r="41" spans="1:11" ht="34.950000000000003" customHeight="1" x14ac:dyDescent="0.3">
      <c r="A41" s="16"/>
      <c r="B41" s="102">
        <v>1</v>
      </c>
      <c r="C41" s="251" t="s">
        <v>10</v>
      </c>
      <c r="D41" s="251">
        <v>1</v>
      </c>
      <c r="E41" s="252" t="s">
        <v>47</v>
      </c>
      <c r="F41" s="252" t="s">
        <v>49</v>
      </c>
      <c r="G41" s="253" t="s">
        <v>48</v>
      </c>
      <c r="H41" s="199">
        <v>5000</v>
      </c>
      <c r="I41" s="345"/>
      <c r="J41" s="255">
        <f>H41*I41</f>
        <v>0</v>
      </c>
      <c r="K41" s="16"/>
    </row>
    <row r="42" spans="1:11" ht="34.950000000000003" customHeight="1" x14ac:dyDescent="0.3">
      <c r="A42" s="16"/>
      <c r="B42" s="86">
        <v>1</v>
      </c>
      <c r="C42" s="256" t="s">
        <v>10</v>
      </c>
      <c r="D42" s="256">
        <v>2</v>
      </c>
      <c r="E42" s="257" t="s">
        <v>59</v>
      </c>
      <c r="F42" s="257" t="s">
        <v>60</v>
      </c>
      <c r="G42" s="258" t="s">
        <v>48</v>
      </c>
      <c r="H42" s="258">
        <v>200</v>
      </c>
      <c r="I42" s="284"/>
      <c r="J42" s="255">
        <f t="shared" ref="J42:J53" si="0">H42*I42</f>
        <v>0</v>
      </c>
      <c r="K42" s="16"/>
    </row>
    <row r="43" spans="1:11" ht="34.950000000000003" customHeight="1" x14ac:dyDescent="0.3">
      <c r="A43" s="16"/>
      <c r="B43" s="86">
        <v>1</v>
      </c>
      <c r="C43" s="256" t="s">
        <v>10</v>
      </c>
      <c r="D43" s="256">
        <v>3</v>
      </c>
      <c r="E43" s="257" t="s">
        <v>579</v>
      </c>
      <c r="F43" s="257" t="s">
        <v>61</v>
      </c>
      <c r="G43" s="258" t="s">
        <v>46</v>
      </c>
      <c r="H43" s="203">
        <v>20000</v>
      </c>
      <c r="I43" s="290" t="s">
        <v>264</v>
      </c>
      <c r="J43" s="255">
        <f>H43</f>
        <v>20000</v>
      </c>
      <c r="K43" s="16"/>
    </row>
    <row r="44" spans="1:11" ht="34.950000000000003" customHeight="1" x14ac:dyDescent="0.3">
      <c r="A44" s="16"/>
      <c r="B44" s="86">
        <v>1</v>
      </c>
      <c r="C44" s="256" t="s">
        <v>10</v>
      </c>
      <c r="D44" s="256">
        <v>4</v>
      </c>
      <c r="E44" s="257"/>
      <c r="F44" s="257" t="s">
        <v>71</v>
      </c>
      <c r="G44" s="258" t="s">
        <v>70</v>
      </c>
      <c r="H44" s="290" t="s">
        <v>265</v>
      </c>
      <c r="I44" s="259"/>
      <c r="J44" s="255">
        <f>I44/100*H43</f>
        <v>0</v>
      </c>
      <c r="K44" s="16"/>
    </row>
    <row r="45" spans="1:11" ht="34.950000000000003" customHeight="1" x14ac:dyDescent="0.3">
      <c r="A45" s="16"/>
      <c r="B45" s="86">
        <v>1</v>
      </c>
      <c r="C45" s="256" t="s">
        <v>10</v>
      </c>
      <c r="D45" s="256">
        <v>5</v>
      </c>
      <c r="E45" s="257" t="s">
        <v>50</v>
      </c>
      <c r="F45" s="257" t="s">
        <v>52</v>
      </c>
      <c r="G45" s="258" t="s">
        <v>51</v>
      </c>
      <c r="H45" s="258">
        <v>25</v>
      </c>
      <c r="I45" s="284"/>
      <c r="J45" s="255">
        <f t="shared" si="0"/>
        <v>0</v>
      </c>
      <c r="K45" s="16"/>
    </row>
    <row r="46" spans="1:11" ht="34.950000000000003" customHeight="1" x14ac:dyDescent="0.3">
      <c r="A46" s="16"/>
      <c r="B46" s="86">
        <v>1</v>
      </c>
      <c r="C46" s="256" t="s">
        <v>10</v>
      </c>
      <c r="D46" s="256">
        <v>6</v>
      </c>
      <c r="E46" s="257" t="s">
        <v>68</v>
      </c>
      <c r="F46" s="257" t="s">
        <v>69</v>
      </c>
      <c r="G46" s="258" t="s">
        <v>51</v>
      </c>
      <c r="H46" s="258">
        <v>10</v>
      </c>
      <c r="I46" s="284"/>
      <c r="J46" s="255">
        <f t="shared" si="0"/>
        <v>0</v>
      </c>
      <c r="K46" s="16"/>
    </row>
    <row r="47" spans="1:11" ht="34.950000000000003" customHeight="1" x14ac:dyDescent="0.3">
      <c r="A47" s="16"/>
      <c r="B47" s="86">
        <v>1</v>
      </c>
      <c r="C47" s="256" t="s">
        <v>10</v>
      </c>
      <c r="D47" s="256">
        <v>7</v>
      </c>
      <c r="E47" s="257" t="s">
        <v>53</v>
      </c>
      <c r="F47" s="257" t="s">
        <v>55</v>
      </c>
      <c r="G47" s="258" t="s">
        <v>54</v>
      </c>
      <c r="H47" s="258">
        <v>250</v>
      </c>
      <c r="I47" s="284"/>
      <c r="J47" s="255">
        <f t="shared" si="0"/>
        <v>0</v>
      </c>
      <c r="K47" s="16"/>
    </row>
    <row r="48" spans="1:11" ht="34.950000000000003" customHeight="1" x14ac:dyDescent="0.3">
      <c r="A48" s="16"/>
      <c r="B48" s="86">
        <v>1</v>
      </c>
      <c r="C48" s="256" t="s">
        <v>10</v>
      </c>
      <c r="D48" s="256">
        <v>8</v>
      </c>
      <c r="E48" s="257" t="s">
        <v>56</v>
      </c>
      <c r="F48" s="257" t="s">
        <v>58</v>
      </c>
      <c r="G48" s="258" t="s">
        <v>57</v>
      </c>
      <c r="H48" s="258">
        <v>10</v>
      </c>
      <c r="I48" s="284"/>
      <c r="J48" s="255">
        <f t="shared" si="0"/>
        <v>0</v>
      </c>
      <c r="K48" s="16"/>
    </row>
    <row r="49" spans="1:11" ht="34.950000000000003" customHeight="1" x14ac:dyDescent="0.3">
      <c r="A49" s="16"/>
      <c r="B49" s="86">
        <v>1</v>
      </c>
      <c r="C49" s="256" t="s">
        <v>10</v>
      </c>
      <c r="D49" s="256">
        <v>9</v>
      </c>
      <c r="E49" s="257" t="s">
        <v>62</v>
      </c>
      <c r="F49" s="257" t="s">
        <v>63</v>
      </c>
      <c r="G49" s="258" t="s">
        <v>57</v>
      </c>
      <c r="H49" s="258">
        <v>5</v>
      </c>
      <c r="I49" s="284"/>
      <c r="J49" s="255">
        <f t="shared" si="0"/>
        <v>0</v>
      </c>
      <c r="K49" s="16"/>
    </row>
    <row r="50" spans="1:11" ht="34.950000000000003" customHeight="1" x14ac:dyDescent="0.3">
      <c r="A50" s="16"/>
      <c r="B50" s="86">
        <v>1</v>
      </c>
      <c r="C50" s="256" t="s">
        <v>10</v>
      </c>
      <c r="D50" s="256">
        <v>10</v>
      </c>
      <c r="E50" s="257" t="s">
        <v>64</v>
      </c>
      <c r="F50" s="257" t="s">
        <v>65</v>
      </c>
      <c r="G50" s="258" t="s">
        <v>51</v>
      </c>
      <c r="H50" s="258">
        <v>10</v>
      </c>
      <c r="I50" s="284"/>
      <c r="J50" s="255">
        <f t="shared" si="0"/>
        <v>0</v>
      </c>
      <c r="K50" s="16"/>
    </row>
    <row r="51" spans="1:11" ht="34.950000000000003" customHeight="1" x14ac:dyDescent="0.3">
      <c r="A51" s="16"/>
      <c r="B51" s="86">
        <v>1</v>
      </c>
      <c r="C51" s="256" t="s">
        <v>10</v>
      </c>
      <c r="D51" s="256">
        <v>11</v>
      </c>
      <c r="E51" s="257" t="s">
        <v>66</v>
      </c>
      <c r="F51" s="257" t="s">
        <v>67</v>
      </c>
      <c r="G51" s="258" t="s">
        <v>54</v>
      </c>
      <c r="H51" s="258">
        <v>20</v>
      </c>
      <c r="I51" s="284"/>
      <c r="J51" s="255">
        <f t="shared" si="0"/>
        <v>0</v>
      </c>
      <c r="K51" s="16"/>
    </row>
    <row r="52" spans="1:11" ht="34.950000000000003" customHeight="1" x14ac:dyDescent="0.3">
      <c r="A52" s="16"/>
      <c r="B52" s="86">
        <v>1</v>
      </c>
      <c r="C52" s="256" t="s">
        <v>10</v>
      </c>
      <c r="D52" s="256">
        <v>12</v>
      </c>
      <c r="E52" s="257" t="s">
        <v>202</v>
      </c>
      <c r="F52" s="257" t="s">
        <v>203</v>
      </c>
      <c r="G52" s="258" t="s">
        <v>54</v>
      </c>
      <c r="H52" s="258">
        <v>50</v>
      </c>
      <c r="I52" s="284"/>
      <c r="J52" s="255">
        <f t="shared" si="0"/>
        <v>0</v>
      </c>
      <c r="K52" s="16"/>
    </row>
    <row r="53" spans="1:11" ht="34.950000000000003" customHeight="1" x14ac:dyDescent="0.3">
      <c r="A53" s="16"/>
      <c r="B53" s="86">
        <v>1</v>
      </c>
      <c r="C53" s="256" t="s">
        <v>10</v>
      </c>
      <c r="D53" s="256">
        <v>13</v>
      </c>
      <c r="E53" s="257" t="s">
        <v>204</v>
      </c>
      <c r="F53" s="257" t="s">
        <v>205</v>
      </c>
      <c r="G53" s="258" t="s">
        <v>54</v>
      </c>
      <c r="H53" s="258">
        <v>50</v>
      </c>
      <c r="I53" s="284"/>
      <c r="J53" s="255">
        <f t="shared" si="0"/>
        <v>0</v>
      </c>
      <c r="K53" s="16"/>
    </row>
    <row r="54" spans="1:11" ht="19.95" customHeight="1" x14ac:dyDescent="0.3">
      <c r="A54" s="16"/>
      <c r="B54" s="135"/>
      <c r="C54" s="135"/>
      <c r="D54" s="135"/>
      <c r="E54" s="136"/>
      <c r="F54" s="136"/>
      <c r="G54" s="137"/>
      <c r="H54" s="137"/>
      <c r="I54" s="137"/>
      <c r="J54" s="137"/>
      <c r="K54" s="16"/>
    </row>
    <row r="55" spans="1:11" ht="30" customHeight="1" x14ac:dyDescent="0.3">
      <c r="A55" s="16"/>
      <c r="B55" s="154"/>
      <c r="C55" s="155"/>
      <c r="D55" s="155" t="s">
        <v>249</v>
      </c>
      <c r="E55" s="207" t="s">
        <v>250</v>
      </c>
      <c r="F55" s="208" t="s">
        <v>251</v>
      </c>
      <c r="G55" s="126" t="s">
        <v>44</v>
      </c>
      <c r="H55" s="126" t="s">
        <v>252</v>
      </c>
      <c r="I55" s="126" t="s">
        <v>253</v>
      </c>
      <c r="J55" s="126" t="s">
        <v>254</v>
      </c>
      <c r="K55" s="16"/>
    </row>
    <row r="56" spans="1:11" s="6" customFormat="1" ht="30" customHeight="1" x14ac:dyDescent="0.3">
      <c r="A56" s="14"/>
      <c r="B56" s="227" t="s">
        <v>248</v>
      </c>
      <c r="C56" s="228" t="s">
        <v>12</v>
      </c>
      <c r="D56" s="229" t="s">
        <v>13</v>
      </c>
      <c r="E56" s="230"/>
      <c r="F56" s="230"/>
      <c r="G56" s="230"/>
      <c r="H56" s="231"/>
      <c r="I56" s="190" t="s">
        <v>255</v>
      </c>
      <c r="J56" s="191">
        <f>SUM(J57:J67)</f>
        <v>0</v>
      </c>
      <c r="K56" s="14"/>
    </row>
    <row r="57" spans="1:11" ht="34.950000000000003" customHeight="1" x14ac:dyDescent="0.3">
      <c r="A57" s="16"/>
      <c r="B57" s="102">
        <v>1</v>
      </c>
      <c r="C57" s="251" t="s">
        <v>12</v>
      </c>
      <c r="D57" s="251">
        <v>1</v>
      </c>
      <c r="E57" s="252" t="s">
        <v>184</v>
      </c>
      <c r="F57" s="252" t="s">
        <v>185</v>
      </c>
      <c r="G57" s="253" t="s">
        <v>48</v>
      </c>
      <c r="H57" s="199">
        <v>2500</v>
      </c>
      <c r="I57" s="283"/>
      <c r="J57" s="255">
        <f t="shared" ref="J57:J67" si="1">H57*I57</f>
        <v>0</v>
      </c>
      <c r="K57" s="16"/>
    </row>
    <row r="58" spans="1:11" ht="34.950000000000003" customHeight="1" x14ac:dyDescent="0.3">
      <c r="A58" s="16"/>
      <c r="B58" s="86">
        <v>1</v>
      </c>
      <c r="C58" s="256" t="s">
        <v>12</v>
      </c>
      <c r="D58" s="256">
        <v>2</v>
      </c>
      <c r="E58" s="257" t="s">
        <v>186</v>
      </c>
      <c r="F58" s="257" t="s">
        <v>187</v>
      </c>
      <c r="G58" s="258" t="s">
        <v>48</v>
      </c>
      <c r="H58" s="203">
        <v>2500</v>
      </c>
      <c r="I58" s="284"/>
      <c r="J58" s="255">
        <f t="shared" si="1"/>
        <v>0</v>
      </c>
      <c r="K58" s="16"/>
    </row>
    <row r="59" spans="1:11" ht="49.95" customHeight="1" x14ac:dyDescent="0.3">
      <c r="A59" s="16"/>
      <c r="B59" s="86">
        <v>1</v>
      </c>
      <c r="C59" s="256" t="s">
        <v>12</v>
      </c>
      <c r="D59" s="256">
        <v>3</v>
      </c>
      <c r="E59" s="257" t="s">
        <v>198</v>
      </c>
      <c r="F59" s="257" t="s">
        <v>199</v>
      </c>
      <c r="G59" s="258" t="s">
        <v>51</v>
      </c>
      <c r="H59" s="258">
        <v>750</v>
      </c>
      <c r="I59" s="284"/>
      <c r="J59" s="260">
        <f t="shared" si="1"/>
        <v>0</v>
      </c>
      <c r="K59" s="16"/>
    </row>
    <row r="60" spans="1:11" ht="34.950000000000003" customHeight="1" x14ac:dyDescent="0.3">
      <c r="A60" s="16"/>
      <c r="B60" s="86">
        <v>1</v>
      </c>
      <c r="C60" s="256" t="s">
        <v>12</v>
      </c>
      <c r="D60" s="256">
        <v>4</v>
      </c>
      <c r="E60" s="257" t="s">
        <v>198</v>
      </c>
      <c r="F60" s="257" t="s">
        <v>220</v>
      </c>
      <c r="G60" s="258" t="s">
        <v>51</v>
      </c>
      <c r="H60" s="258">
        <v>25</v>
      </c>
      <c r="I60" s="284"/>
      <c r="J60" s="260">
        <f t="shared" si="1"/>
        <v>0</v>
      </c>
      <c r="K60" s="16"/>
    </row>
    <row r="61" spans="1:11" ht="34.950000000000003" customHeight="1" x14ac:dyDescent="0.3">
      <c r="A61" s="16"/>
      <c r="B61" s="86">
        <v>1</v>
      </c>
      <c r="C61" s="256" t="s">
        <v>12</v>
      </c>
      <c r="D61" s="256">
        <v>5</v>
      </c>
      <c r="E61" s="257" t="s">
        <v>196</v>
      </c>
      <c r="F61" s="257" t="s">
        <v>197</v>
      </c>
      <c r="G61" s="258" t="s">
        <v>54</v>
      </c>
      <c r="H61" s="258">
        <v>50</v>
      </c>
      <c r="I61" s="284"/>
      <c r="J61" s="255">
        <f t="shared" si="1"/>
        <v>0</v>
      </c>
      <c r="K61" s="16"/>
    </row>
    <row r="62" spans="1:11" ht="34.950000000000003" customHeight="1" x14ac:dyDescent="0.3">
      <c r="A62" s="16"/>
      <c r="B62" s="86">
        <v>1</v>
      </c>
      <c r="C62" s="256" t="s">
        <v>12</v>
      </c>
      <c r="D62" s="256">
        <v>6</v>
      </c>
      <c r="E62" s="257" t="s">
        <v>194</v>
      </c>
      <c r="F62" s="257" t="s">
        <v>195</v>
      </c>
      <c r="G62" s="258" t="s">
        <v>54</v>
      </c>
      <c r="H62" s="258">
        <v>50</v>
      </c>
      <c r="I62" s="284"/>
      <c r="J62" s="255">
        <f t="shared" si="1"/>
        <v>0</v>
      </c>
      <c r="K62" s="16"/>
    </row>
    <row r="63" spans="1:11" ht="60.6" customHeight="1" x14ac:dyDescent="0.3">
      <c r="A63" s="16"/>
      <c r="B63" s="86">
        <v>1</v>
      </c>
      <c r="C63" s="256" t="s">
        <v>12</v>
      </c>
      <c r="D63" s="256">
        <v>7</v>
      </c>
      <c r="E63" s="257" t="s">
        <v>188</v>
      </c>
      <c r="F63" s="257" t="s">
        <v>189</v>
      </c>
      <c r="G63" s="258" t="s">
        <v>54</v>
      </c>
      <c r="H63" s="258">
        <v>100</v>
      </c>
      <c r="I63" s="284"/>
      <c r="J63" s="255">
        <f t="shared" si="1"/>
        <v>0</v>
      </c>
      <c r="K63" s="16"/>
    </row>
    <row r="64" spans="1:11" ht="34.950000000000003" customHeight="1" x14ac:dyDescent="0.3">
      <c r="A64" s="16"/>
      <c r="B64" s="86">
        <v>1</v>
      </c>
      <c r="C64" s="256" t="s">
        <v>12</v>
      </c>
      <c r="D64" s="256">
        <v>8</v>
      </c>
      <c r="E64" s="257" t="s">
        <v>192</v>
      </c>
      <c r="F64" s="257" t="s">
        <v>193</v>
      </c>
      <c r="G64" s="258" t="s">
        <v>48</v>
      </c>
      <c r="H64" s="258">
        <v>150</v>
      </c>
      <c r="I64" s="284"/>
      <c r="J64" s="255">
        <f t="shared" si="1"/>
        <v>0</v>
      </c>
      <c r="K64" s="16"/>
    </row>
    <row r="65" spans="1:11" ht="64.95" customHeight="1" x14ac:dyDescent="0.3">
      <c r="A65" s="16"/>
      <c r="B65" s="86">
        <v>1</v>
      </c>
      <c r="C65" s="256" t="s">
        <v>12</v>
      </c>
      <c r="D65" s="256">
        <v>9</v>
      </c>
      <c r="E65" s="257" t="s">
        <v>188</v>
      </c>
      <c r="F65" s="257" t="s">
        <v>201</v>
      </c>
      <c r="G65" s="258" t="s">
        <v>54</v>
      </c>
      <c r="H65" s="258">
        <v>200</v>
      </c>
      <c r="I65" s="284"/>
      <c r="J65" s="255">
        <f t="shared" si="1"/>
        <v>0</v>
      </c>
      <c r="K65" s="16"/>
    </row>
    <row r="66" spans="1:11" ht="34.950000000000003" customHeight="1" x14ac:dyDescent="0.3">
      <c r="A66" s="16"/>
      <c r="B66" s="86">
        <v>1</v>
      </c>
      <c r="C66" s="256" t="s">
        <v>12</v>
      </c>
      <c r="D66" s="256">
        <v>10</v>
      </c>
      <c r="E66" s="257" t="s">
        <v>192</v>
      </c>
      <c r="F66" s="257" t="s">
        <v>200</v>
      </c>
      <c r="G66" s="258" t="s">
        <v>48</v>
      </c>
      <c r="H66" s="258">
        <v>300</v>
      </c>
      <c r="I66" s="284"/>
      <c r="J66" s="255">
        <f t="shared" si="1"/>
        <v>0</v>
      </c>
      <c r="K66" s="16"/>
    </row>
    <row r="67" spans="1:11" ht="34.950000000000003" customHeight="1" x14ac:dyDescent="0.3">
      <c r="A67" s="16"/>
      <c r="B67" s="86">
        <v>1</v>
      </c>
      <c r="C67" s="256" t="s">
        <v>12</v>
      </c>
      <c r="D67" s="256">
        <v>11</v>
      </c>
      <c r="E67" s="257" t="s">
        <v>190</v>
      </c>
      <c r="F67" s="257" t="s">
        <v>191</v>
      </c>
      <c r="G67" s="258" t="s">
        <v>51</v>
      </c>
      <c r="H67" s="258">
        <v>10</v>
      </c>
      <c r="I67" s="284"/>
      <c r="J67" s="255">
        <f t="shared" si="1"/>
        <v>0</v>
      </c>
      <c r="K67" s="16"/>
    </row>
    <row r="68" spans="1:11" ht="19.95" customHeight="1" thickBot="1" x14ac:dyDescent="0.35">
      <c r="A68" s="16"/>
      <c r="B68" s="135"/>
      <c r="C68" s="135"/>
      <c r="D68" s="137"/>
      <c r="E68" s="136"/>
      <c r="F68" s="136"/>
      <c r="G68" s="136"/>
      <c r="H68" s="137"/>
      <c r="I68" s="137"/>
      <c r="J68" s="137"/>
      <c r="K68" s="16"/>
    </row>
    <row r="69" spans="1:11" s="4" customFormat="1" ht="30" customHeight="1" thickBot="1" x14ac:dyDescent="0.45">
      <c r="A69" s="16"/>
      <c r="B69" s="138">
        <v>2</v>
      </c>
      <c r="C69" s="139" t="s">
        <v>1</v>
      </c>
      <c r="D69" s="140"/>
      <c r="E69" s="141"/>
      <c r="F69" s="141"/>
      <c r="G69" s="141"/>
      <c r="H69" s="140"/>
      <c r="I69" s="140"/>
      <c r="J69" s="219"/>
      <c r="K69" s="16"/>
    </row>
    <row r="70" spans="1:11" customFormat="1" ht="19.95" customHeight="1" x14ac:dyDescent="0.3">
      <c r="A70" s="15"/>
      <c r="B70" s="17"/>
      <c r="C70" s="17"/>
      <c r="D70" s="17"/>
      <c r="E70" s="17"/>
      <c r="F70" s="17"/>
      <c r="G70" s="17"/>
      <c r="H70" s="17"/>
      <c r="I70" s="17"/>
      <c r="J70" s="17"/>
      <c r="K70" s="15"/>
    </row>
    <row r="71" spans="1:11" ht="30" customHeight="1" x14ac:dyDescent="0.3">
      <c r="A71" s="16"/>
      <c r="B71" s="192"/>
      <c r="C71" s="193"/>
      <c r="D71" s="193" t="s">
        <v>249</v>
      </c>
      <c r="E71" s="113" t="s">
        <v>250</v>
      </c>
      <c r="F71" s="205" t="s">
        <v>251</v>
      </c>
      <c r="G71" s="115" t="s">
        <v>44</v>
      </c>
      <c r="H71" s="115" t="s">
        <v>252</v>
      </c>
      <c r="I71" s="126" t="s">
        <v>253</v>
      </c>
      <c r="J71" s="126" t="s">
        <v>254</v>
      </c>
      <c r="K71" s="16"/>
    </row>
    <row r="72" spans="1:11" s="6" customFormat="1" ht="30" customHeight="1" x14ac:dyDescent="0.3">
      <c r="A72" s="14"/>
      <c r="B72" s="227" t="s">
        <v>248</v>
      </c>
      <c r="C72" s="228" t="s">
        <v>14</v>
      </c>
      <c r="D72" s="229" t="s">
        <v>15</v>
      </c>
      <c r="E72" s="230"/>
      <c r="F72" s="230"/>
      <c r="G72" s="230"/>
      <c r="H72" s="231"/>
      <c r="I72" s="298" t="s">
        <v>255</v>
      </c>
      <c r="J72" s="191">
        <f>+SUM(J73:J75)</f>
        <v>0</v>
      </c>
      <c r="K72" s="14"/>
    </row>
    <row r="73" spans="1:11" ht="61.2" customHeight="1" x14ac:dyDescent="0.3">
      <c r="A73" s="16"/>
      <c r="B73" s="102">
        <v>2</v>
      </c>
      <c r="C73" s="251" t="s">
        <v>14</v>
      </c>
      <c r="D73" s="251">
        <v>1</v>
      </c>
      <c r="E73" s="252" t="s">
        <v>206</v>
      </c>
      <c r="F73" s="252" t="s">
        <v>207</v>
      </c>
      <c r="G73" s="253" t="s">
        <v>54</v>
      </c>
      <c r="H73" s="253">
        <v>100</v>
      </c>
      <c r="I73" s="283"/>
      <c r="J73" s="255">
        <f t="shared" ref="J73:J75" si="2">H73*I73</f>
        <v>0</v>
      </c>
      <c r="K73" s="16"/>
    </row>
    <row r="74" spans="1:11" ht="49.95" customHeight="1" x14ac:dyDescent="0.3">
      <c r="A74" s="16"/>
      <c r="B74" s="86">
        <v>2</v>
      </c>
      <c r="C74" s="256" t="s">
        <v>14</v>
      </c>
      <c r="D74" s="256">
        <v>2</v>
      </c>
      <c r="E74" s="257" t="s">
        <v>206</v>
      </c>
      <c r="F74" s="257" t="s">
        <v>208</v>
      </c>
      <c r="G74" s="258" t="s">
        <v>54</v>
      </c>
      <c r="H74" s="258">
        <v>200</v>
      </c>
      <c r="I74" s="284"/>
      <c r="J74" s="255">
        <f t="shared" si="2"/>
        <v>0</v>
      </c>
      <c r="K74" s="16"/>
    </row>
    <row r="75" spans="1:11" ht="34.950000000000003" customHeight="1" x14ac:dyDescent="0.3">
      <c r="A75" s="16"/>
      <c r="B75" s="86">
        <v>2</v>
      </c>
      <c r="C75" s="256" t="s">
        <v>14</v>
      </c>
      <c r="D75" s="256">
        <v>3</v>
      </c>
      <c r="E75" s="257" t="s">
        <v>190</v>
      </c>
      <c r="F75" s="257" t="s">
        <v>209</v>
      </c>
      <c r="G75" s="258" t="s">
        <v>51</v>
      </c>
      <c r="H75" s="258">
        <v>10</v>
      </c>
      <c r="I75" s="284"/>
      <c r="J75" s="255">
        <f t="shared" si="2"/>
        <v>0</v>
      </c>
      <c r="K75" s="16"/>
    </row>
    <row r="76" spans="1:11" ht="19.95" customHeight="1" x14ac:dyDescent="0.3">
      <c r="A76" s="16"/>
      <c r="B76" s="220"/>
      <c r="C76" s="220"/>
      <c r="D76" s="220"/>
      <c r="E76" s="221"/>
      <c r="F76" s="221"/>
      <c r="G76" s="220"/>
      <c r="H76" s="220"/>
      <c r="I76" s="220"/>
      <c r="J76" s="220"/>
      <c r="K76" s="16"/>
    </row>
    <row r="77" spans="1:11" ht="30" customHeight="1" x14ac:dyDescent="0.3">
      <c r="A77" s="16"/>
      <c r="B77" s="154"/>
      <c r="C77" s="155"/>
      <c r="D77" s="155" t="s">
        <v>249</v>
      </c>
      <c r="E77" s="207" t="s">
        <v>250</v>
      </c>
      <c r="F77" s="208" t="s">
        <v>251</v>
      </c>
      <c r="G77" s="126" t="s">
        <v>44</v>
      </c>
      <c r="H77" s="126" t="s">
        <v>252</v>
      </c>
      <c r="I77" s="126" t="s">
        <v>253</v>
      </c>
      <c r="J77" s="126" t="s">
        <v>254</v>
      </c>
      <c r="K77" s="16"/>
    </row>
    <row r="78" spans="1:11" s="6" customFormat="1" ht="30" customHeight="1" x14ac:dyDescent="0.3">
      <c r="A78" s="14"/>
      <c r="B78" s="227" t="s">
        <v>248</v>
      </c>
      <c r="C78" s="228" t="s">
        <v>16</v>
      </c>
      <c r="D78" s="229" t="s">
        <v>17</v>
      </c>
      <c r="E78" s="230"/>
      <c r="F78" s="230"/>
      <c r="G78" s="230"/>
      <c r="H78" s="231"/>
      <c r="I78" s="190" t="s">
        <v>255</v>
      </c>
      <c r="J78" s="191">
        <f>SUM(J79:J92)</f>
        <v>5000</v>
      </c>
      <c r="K78" s="14"/>
    </row>
    <row r="79" spans="1:11" ht="34.950000000000003" customHeight="1" x14ac:dyDescent="0.3">
      <c r="A79" s="16"/>
      <c r="B79" s="102">
        <v>2</v>
      </c>
      <c r="C79" s="251" t="s">
        <v>16</v>
      </c>
      <c r="D79" s="251">
        <v>1</v>
      </c>
      <c r="E79" s="252" t="s">
        <v>72</v>
      </c>
      <c r="F79" s="252" t="s">
        <v>73</v>
      </c>
      <c r="G79" s="253" t="s">
        <v>51</v>
      </c>
      <c r="H79" s="199">
        <v>1500</v>
      </c>
      <c r="I79" s="283"/>
      <c r="J79" s="255">
        <f t="shared" ref="J79:J90" si="3">H79*I79</f>
        <v>0</v>
      </c>
      <c r="K79" s="16"/>
    </row>
    <row r="80" spans="1:11" ht="34.950000000000003" customHeight="1" x14ac:dyDescent="0.3">
      <c r="A80" s="16"/>
      <c r="B80" s="86">
        <v>2</v>
      </c>
      <c r="C80" s="256" t="s">
        <v>16</v>
      </c>
      <c r="D80" s="256">
        <v>2</v>
      </c>
      <c r="E80" s="257" t="s">
        <v>79</v>
      </c>
      <c r="F80" s="257" t="s">
        <v>80</v>
      </c>
      <c r="G80" s="258" t="s">
        <v>51</v>
      </c>
      <c r="H80" s="203">
        <v>1500</v>
      </c>
      <c r="I80" s="284"/>
      <c r="J80" s="260">
        <f t="shared" si="3"/>
        <v>0</v>
      </c>
      <c r="K80" s="16"/>
    </row>
    <row r="81" spans="1:11" ht="34.950000000000003" customHeight="1" x14ac:dyDescent="0.3">
      <c r="A81" s="16"/>
      <c r="B81" s="86">
        <v>2</v>
      </c>
      <c r="C81" s="256" t="s">
        <v>16</v>
      </c>
      <c r="D81" s="256">
        <v>3</v>
      </c>
      <c r="E81" s="257" t="s">
        <v>72</v>
      </c>
      <c r="F81" s="257" t="s">
        <v>85</v>
      </c>
      <c r="G81" s="258" t="s">
        <v>51</v>
      </c>
      <c r="H81" s="203">
        <v>2500</v>
      </c>
      <c r="I81" s="284"/>
      <c r="J81" s="260">
        <f t="shared" si="3"/>
        <v>0</v>
      </c>
      <c r="K81" s="16"/>
    </row>
    <row r="82" spans="1:11" ht="34.950000000000003" customHeight="1" x14ac:dyDescent="0.3">
      <c r="A82" s="16"/>
      <c r="B82" s="86">
        <v>2</v>
      </c>
      <c r="C82" s="256" t="s">
        <v>16</v>
      </c>
      <c r="D82" s="256">
        <v>4</v>
      </c>
      <c r="E82" s="257" t="s">
        <v>74</v>
      </c>
      <c r="F82" s="257" t="s">
        <v>75</v>
      </c>
      <c r="G82" s="258" t="s">
        <v>51</v>
      </c>
      <c r="H82" s="258">
        <v>500</v>
      </c>
      <c r="I82" s="284"/>
      <c r="J82" s="260">
        <f t="shared" si="3"/>
        <v>0</v>
      </c>
      <c r="K82" s="16"/>
    </row>
    <row r="83" spans="1:11" ht="34.950000000000003" customHeight="1" x14ac:dyDescent="0.3">
      <c r="A83" s="16"/>
      <c r="B83" s="86">
        <v>2</v>
      </c>
      <c r="C83" s="256" t="s">
        <v>16</v>
      </c>
      <c r="D83" s="256">
        <v>5</v>
      </c>
      <c r="E83" s="257" t="s">
        <v>72</v>
      </c>
      <c r="F83" s="257" t="s">
        <v>76</v>
      </c>
      <c r="G83" s="258" t="s">
        <v>51</v>
      </c>
      <c r="H83" s="203">
        <v>1000</v>
      </c>
      <c r="I83" s="284"/>
      <c r="J83" s="255">
        <f t="shared" si="3"/>
        <v>0</v>
      </c>
      <c r="K83" s="16"/>
    </row>
    <row r="84" spans="1:11" ht="49.95" customHeight="1" x14ac:dyDescent="0.3">
      <c r="A84" s="16"/>
      <c r="B84" s="86">
        <v>2</v>
      </c>
      <c r="C84" s="256" t="s">
        <v>16</v>
      </c>
      <c r="D84" s="256">
        <v>6</v>
      </c>
      <c r="E84" s="257" t="s">
        <v>77</v>
      </c>
      <c r="F84" s="257" t="s">
        <v>78</v>
      </c>
      <c r="G84" s="258" t="s">
        <v>51</v>
      </c>
      <c r="H84" s="203">
        <v>2500</v>
      </c>
      <c r="I84" s="284"/>
      <c r="J84" s="255">
        <f t="shared" si="3"/>
        <v>0</v>
      </c>
      <c r="K84" s="16"/>
    </row>
    <row r="85" spans="1:11" ht="34.950000000000003" customHeight="1" x14ac:dyDescent="0.3">
      <c r="A85" s="16"/>
      <c r="B85" s="86">
        <v>2</v>
      </c>
      <c r="C85" s="256" t="s">
        <v>16</v>
      </c>
      <c r="D85" s="256">
        <v>7</v>
      </c>
      <c r="E85" s="257" t="s">
        <v>79</v>
      </c>
      <c r="F85" s="257" t="s">
        <v>81</v>
      </c>
      <c r="G85" s="258" t="s">
        <v>51</v>
      </c>
      <c r="H85" s="203">
        <v>2500</v>
      </c>
      <c r="I85" s="284"/>
      <c r="J85" s="255">
        <f t="shared" si="3"/>
        <v>0</v>
      </c>
      <c r="K85" s="16"/>
    </row>
    <row r="86" spans="1:11" ht="49.95" customHeight="1" x14ac:dyDescent="0.3">
      <c r="A86" s="16"/>
      <c r="B86" s="86">
        <v>2</v>
      </c>
      <c r="C86" s="256" t="s">
        <v>16</v>
      </c>
      <c r="D86" s="256">
        <v>8</v>
      </c>
      <c r="E86" s="257" t="s">
        <v>221</v>
      </c>
      <c r="F86" s="257" t="s">
        <v>222</v>
      </c>
      <c r="G86" s="258" t="s">
        <v>51</v>
      </c>
      <c r="H86" s="258">
        <v>500</v>
      </c>
      <c r="I86" s="284"/>
      <c r="J86" s="255">
        <f t="shared" si="3"/>
        <v>0</v>
      </c>
      <c r="K86" s="16"/>
    </row>
    <row r="87" spans="1:11" ht="34.950000000000003" customHeight="1" x14ac:dyDescent="0.3">
      <c r="A87" s="16"/>
      <c r="B87" s="86">
        <v>2</v>
      </c>
      <c r="C87" s="256" t="s">
        <v>16</v>
      </c>
      <c r="D87" s="256">
        <v>9</v>
      </c>
      <c r="E87" s="257" t="s">
        <v>79</v>
      </c>
      <c r="F87" s="257" t="s">
        <v>223</v>
      </c>
      <c r="G87" s="258" t="s">
        <v>51</v>
      </c>
      <c r="H87" s="258">
        <v>500</v>
      </c>
      <c r="I87" s="284"/>
      <c r="J87" s="255">
        <f t="shared" si="3"/>
        <v>0</v>
      </c>
      <c r="K87" s="16"/>
    </row>
    <row r="88" spans="1:11" ht="34.950000000000003" customHeight="1" x14ac:dyDescent="0.3">
      <c r="A88" s="16"/>
      <c r="B88" s="86">
        <v>2</v>
      </c>
      <c r="C88" s="256" t="s">
        <v>16</v>
      </c>
      <c r="D88" s="256">
        <v>10</v>
      </c>
      <c r="E88" s="257" t="s">
        <v>580</v>
      </c>
      <c r="F88" s="257" t="s">
        <v>82</v>
      </c>
      <c r="G88" s="258" t="s">
        <v>48</v>
      </c>
      <c r="H88" s="203">
        <v>10000</v>
      </c>
      <c r="I88" s="284"/>
      <c r="J88" s="255">
        <f t="shared" si="3"/>
        <v>0</v>
      </c>
      <c r="K88" s="16"/>
    </row>
    <row r="89" spans="1:11" ht="34.950000000000003" customHeight="1" x14ac:dyDescent="0.3">
      <c r="A89" s="16"/>
      <c r="B89" s="86">
        <v>2</v>
      </c>
      <c r="C89" s="256" t="s">
        <v>16</v>
      </c>
      <c r="D89" s="256">
        <v>11</v>
      </c>
      <c r="E89" s="257" t="s">
        <v>83</v>
      </c>
      <c r="F89" s="257" t="s">
        <v>84</v>
      </c>
      <c r="G89" s="258" t="s">
        <v>48</v>
      </c>
      <c r="H89" s="203">
        <v>2200</v>
      </c>
      <c r="I89" s="284"/>
      <c r="J89" s="255">
        <f t="shared" si="3"/>
        <v>0</v>
      </c>
      <c r="K89" s="16"/>
    </row>
    <row r="90" spans="1:11" ht="34.950000000000003" customHeight="1" x14ac:dyDescent="0.3">
      <c r="A90" s="16"/>
      <c r="B90" s="86">
        <v>2</v>
      </c>
      <c r="C90" s="256" t="s">
        <v>16</v>
      </c>
      <c r="D90" s="256">
        <v>12</v>
      </c>
      <c r="E90" s="257" t="s">
        <v>122</v>
      </c>
      <c r="F90" s="257" t="s">
        <v>266</v>
      </c>
      <c r="G90" s="258" t="s">
        <v>48</v>
      </c>
      <c r="H90" s="203">
        <v>1000</v>
      </c>
      <c r="I90" s="284"/>
      <c r="J90" s="255">
        <f t="shared" si="3"/>
        <v>0</v>
      </c>
      <c r="K90" s="16"/>
    </row>
    <row r="91" spans="1:11" ht="34.950000000000003" customHeight="1" x14ac:dyDescent="0.3">
      <c r="A91" s="16"/>
      <c r="B91" s="86">
        <v>2</v>
      </c>
      <c r="C91" s="256" t="s">
        <v>16</v>
      </c>
      <c r="D91" s="256">
        <v>13</v>
      </c>
      <c r="E91" s="257" t="s">
        <v>86</v>
      </c>
      <c r="F91" s="257" t="s">
        <v>87</v>
      </c>
      <c r="G91" s="258" t="s">
        <v>46</v>
      </c>
      <c r="H91" s="203">
        <v>5000</v>
      </c>
      <c r="I91" s="290" t="s">
        <v>264</v>
      </c>
      <c r="J91" s="255">
        <f>H91</f>
        <v>5000</v>
      </c>
      <c r="K91" s="16"/>
    </row>
    <row r="92" spans="1:11" ht="34.950000000000003" customHeight="1" x14ac:dyDescent="0.3">
      <c r="A92" s="16"/>
      <c r="B92" s="86">
        <v>2</v>
      </c>
      <c r="C92" s="256" t="s">
        <v>16</v>
      </c>
      <c r="D92" s="256">
        <v>14</v>
      </c>
      <c r="E92" s="257"/>
      <c r="F92" s="257" t="s">
        <v>88</v>
      </c>
      <c r="G92" s="258" t="s">
        <v>70</v>
      </c>
      <c r="H92" s="290" t="s">
        <v>265</v>
      </c>
      <c r="I92" s="259"/>
      <c r="J92" s="255">
        <f>I92/100*H91</f>
        <v>0</v>
      </c>
      <c r="K92" s="16"/>
    </row>
    <row r="93" spans="1:11" ht="19.95" customHeight="1" x14ac:dyDescent="0.3">
      <c r="A93" s="16"/>
      <c r="B93" s="220"/>
      <c r="C93" s="220"/>
      <c r="D93" s="220"/>
      <c r="E93" s="221"/>
      <c r="F93" s="221"/>
      <c r="G93" s="220"/>
      <c r="H93" s="220"/>
      <c r="I93" s="220"/>
      <c r="J93" s="220"/>
      <c r="K93" s="16"/>
    </row>
    <row r="94" spans="1:11" ht="30" customHeight="1" x14ac:dyDescent="0.3">
      <c r="A94" s="16"/>
      <c r="B94" s="154"/>
      <c r="C94" s="155"/>
      <c r="D94" s="155" t="s">
        <v>249</v>
      </c>
      <c r="E94" s="207" t="s">
        <v>250</v>
      </c>
      <c r="F94" s="208" t="s">
        <v>251</v>
      </c>
      <c r="G94" s="126" t="s">
        <v>44</v>
      </c>
      <c r="H94" s="126" t="s">
        <v>252</v>
      </c>
      <c r="I94" s="126" t="s">
        <v>253</v>
      </c>
      <c r="J94" s="126" t="s">
        <v>254</v>
      </c>
      <c r="K94" s="16"/>
    </row>
    <row r="95" spans="1:11" s="6" customFormat="1" ht="30" customHeight="1" x14ac:dyDescent="0.3">
      <c r="A95" s="14"/>
      <c r="B95" s="227" t="s">
        <v>248</v>
      </c>
      <c r="C95" s="228" t="s">
        <v>18</v>
      </c>
      <c r="D95" s="229" t="s">
        <v>19</v>
      </c>
      <c r="E95" s="230"/>
      <c r="F95" s="230"/>
      <c r="G95" s="230"/>
      <c r="H95" s="231"/>
      <c r="I95" s="190" t="s">
        <v>255</v>
      </c>
      <c r="J95" s="191">
        <f>SUM(J96:J98)</f>
        <v>0</v>
      </c>
      <c r="K95" s="14"/>
    </row>
    <row r="96" spans="1:11" s="300" customFormat="1" ht="34.950000000000003" customHeight="1" x14ac:dyDescent="0.3">
      <c r="A96" s="299"/>
      <c r="B96" s="102">
        <v>2</v>
      </c>
      <c r="C96" s="251" t="s">
        <v>18</v>
      </c>
      <c r="D96" s="251">
        <v>1</v>
      </c>
      <c r="E96" s="252" t="s">
        <v>96</v>
      </c>
      <c r="F96" s="252" t="s">
        <v>100</v>
      </c>
      <c r="G96" s="253" t="s">
        <v>51</v>
      </c>
      <c r="H96" s="199">
        <v>1500</v>
      </c>
      <c r="I96" s="283"/>
      <c r="J96" s="255">
        <f t="shared" ref="J96:J98" si="4">H96*I96</f>
        <v>0</v>
      </c>
      <c r="K96" s="299"/>
    </row>
    <row r="97" spans="1:11" s="300" customFormat="1" ht="34.950000000000003" customHeight="1" x14ac:dyDescent="0.3">
      <c r="A97" s="299"/>
      <c r="B97" s="86">
        <v>2</v>
      </c>
      <c r="C97" s="256" t="s">
        <v>18</v>
      </c>
      <c r="D97" s="256">
        <v>2</v>
      </c>
      <c r="E97" s="257" t="s">
        <v>96</v>
      </c>
      <c r="F97" s="257" t="s">
        <v>97</v>
      </c>
      <c r="G97" s="258" t="s">
        <v>51</v>
      </c>
      <c r="H97" s="203">
        <v>1500</v>
      </c>
      <c r="I97" s="284"/>
      <c r="J97" s="255">
        <f t="shared" si="4"/>
        <v>0</v>
      </c>
      <c r="K97" s="299"/>
    </row>
    <row r="98" spans="1:11" s="300" customFormat="1" ht="34.950000000000003" customHeight="1" x14ac:dyDescent="0.3">
      <c r="A98" s="299"/>
      <c r="B98" s="86">
        <v>2</v>
      </c>
      <c r="C98" s="256" t="s">
        <v>18</v>
      </c>
      <c r="D98" s="256">
        <v>3</v>
      </c>
      <c r="E98" s="257" t="s">
        <v>98</v>
      </c>
      <c r="F98" s="257" t="s">
        <v>99</v>
      </c>
      <c r="G98" s="258" t="s">
        <v>48</v>
      </c>
      <c r="H98" s="203">
        <v>5000</v>
      </c>
      <c r="I98" s="284"/>
      <c r="J98" s="255">
        <f t="shared" si="4"/>
        <v>0</v>
      </c>
      <c r="K98" s="299"/>
    </row>
    <row r="99" spans="1:11" ht="19.95" customHeight="1" x14ac:dyDescent="0.3">
      <c r="A99" s="16"/>
      <c r="B99" s="220"/>
      <c r="C99" s="220"/>
      <c r="D99" s="220"/>
      <c r="E99" s="221"/>
      <c r="F99" s="221"/>
      <c r="G99" s="220"/>
      <c r="H99" s="220"/>
      <c r="I99" s="220"/>
      <c r="J99" s="220"/>
      <c r="K99" s="16"/>
    </row>
    <row r="100" spans="1:11" s="6" customFormat="1" ht="30" customHeight="1" x14ac:dyDescent="0.3">
      <c r="A100" s="14"/>
      <c r="B100" s="185" t="s">
        <v>248</v>
      </c>
      <c r="C100" s="186" t="s">
        <v>20</v>
      </c>
      <c r="D100" s="187" t="s">
        <v>21</v>
      </c>
      <c r="E100" s="188"/>
      <c r="F100" s="188"/>
      <c r="G100" s="188"/>
      <c r="H100" s="189"/>
      <c r="I100" s="190" t="s">
        <v>255</v>
      </c>
      <c r="J100" s="191">
        <f>SUM(J102:J104)</f>
        <v>0</v>
      </c>
      <c r="K100" s="14"/>
    </row>
    <row r="101" spans="1:11" ht="30" customHeight="1" x14ac:dyDescent="0.3">
      <c r="A101" s="16"/>
      <c r="B101" s="154"/>
      <c r="C101" s="155"/>
      <c r="D101" s="155" t="s">
        <v>249</v>
      </c>
      <c r="E101" s="207" t="s">
        <v>250</v>
      </c>
      <c r="F101" s="208" t="s">
        <v>251</v>
      </c>
      <c r="G101" s="126" t="s">
        <v>44</v>
      </c>
      <c r="H101" s="126" t="s">
        <v>252</v>
      </c>
      <c r="I101" s="126" t="s">
        <v>253</v>
      </c>
      <c r="J101" s="126" t="s">
        <v>254</v>
      </c>
      <c r="K101" s="16"/>
    </row>
    <row r="102" spans="1:11" ht="49.95" customHeight="1" x14ac:dyDescent="0.3">
      <c r="A102" s="16"/>
      <c r="B102" s="102">
        <v>2</v>
      </c>
      <c r="C102" s="251" t="s">
        <v>20</v>
      </c>
      <c r="D102" s="251">
        <v>1</v>
      </c>
      <c r="E102" s="252" t="s">
        <v>104</v>
      </c>
      <c r="F102" s="252" t="s">
        <v>106</v>
      </c>
      <c r="G102" s="253" t="s">
        <v>105</v>
      </c>
      <c r="H102" s="253">
        <v>900</v>
      </c>
      <c r="I102" s="283"/>
      <c r="J102" s="255">
        <f t="shared" ref="J102:J104" si="5">H102*I102</f>
        <v>0</v>
      </c>
      <c r="K102" s="16"/>
    </row>
    <row r="103" spans="1:11" ht="34.950000000000003" customHeight="1" x14ac:dyDescent="0.3">
      <c r="A103" s="16"/>
      <c r="B103" s="86">
        <v>2</v>
      </c>
      <c r="C103" s="256" t="s">
        <v>20</v>
      </c>
      <c r="D103" s="256">
        <v>2</v>
      </c>
      <c r="E103" s="257" t="s">
        <v>101</v>
      </c>
      <c r="F103" s="257" t="s">
        <v>102</v>
      </c>
      <c r="G103" s="258" t="s">
        <v>48</v>
      </c>
      <c r="H103" s="203">
        <v>3000</v>
      </c>
      <c r="I103" s="284"/>
      <c r="J103" s="255">
        <f t="shared" si="5"/>
        <v>0</v>
      </c>
      <c r="K103" s="16"/>
    </row>
    <row r="104" spans="1:11" ht="34.950000000000003" customHeight="1" x14ac:dyDescent="0.3">
      <c r="A104" s="16"/>
      <c r="B104" s="86">
        <v>2</v>
      </c>
      <c r="C104" s="256" t="s">
        <v>20</v>
      </c>
      <c r="D104" s="256">
        <v>3</v>
      </c>
      <c r="E104" s="257" t="s">
        <v>581</v>
      </c>
      <c r="F104" s="257" t="s">
        <v>103</v>
      </c>
      <c r="G104" s="258" t="s">
        <v>54</v>
      </c>
      <c r="H104" s="258">
        <v>300</v>
      </c>
      <c r="I104" s="284"/>
      <c r="J104" s="255">
        <f t="shared" si="5"/>
        <v>0</v>
      </c>
      <c r="K104" s="16"/>
    </row>
    <row r="105" spans="1:11" ht="19.95" customHeight="1" x14ac:dyDescent="0.3">
      <c r="A105" s="16"/>
      <c r="B105" s="220"/>
      <c r="C105" s="220"/>
      <c r="D105" s="220"/>
      <c r="E105" s="221"/>
      <c r="F105" s="221"/>
      <c r="G105" s="220"/>
      <c r="H105" s="220"/>
      <c r="I105" s="220"/>
      <c r="J105" s="220"/>
      <c r="K105" s="16"/>
    </row>
    <row r="106" spans="1:11" ht="30" customHeight="1" x14ac:dyDescent="0.3">
      <c r="A106" s="16"/>
      <c r="B106" s="154"/>
      <c r="C106" s="155"/>
      <c r="D106" s="155" t="s">
        <v>249</v>
      </c>
      <c r="E106" s="207" t="s">
        <v>250</v>
      </c>
      <c r="F106" s="208" t="s">
        <v>251</v>
      </c>
      <c r="G106" s="126" t="s">
        <v>44</v>
      </c>
      <c r="H106" s="126" t="s">
        <v>252</v>
      </c>
      <c r="I106" s="126" t="s">
        <v>253</v>
      </c>
      <c r="J106" s="126" t="s">
        <v>254</v>
      </c>
      <c r="K106" s="16"/>
    </row>
    <row r="107" spans="1:11" s="6" customFormat="1" ht="30" customHeight="1" x14ac:dyDescent="0.3">
      <c r="A107" s="14"/>
      <c r="B107" s="227" t="s">
        <v>248</v>
      </c>
      <c r="C107" s="228" t="s">
        <v>22</v>
      </c>
      <c r="D107" s="229" t="s">
        <v>23</v>
      </c>
      <c r="E107" s="230"/>
      <c r="F107" s="230"/>
      <c r="G107" s="230"/>
      <c r="H107" s="231"/>
      <c r="I107" s="190" t="s">
        <v>255</v>
      </c>
      <c r="J107" s="191">
        <f>SUM(J108:J113)</f>
        <v>0</v>
      </c>
      <c r="K107" s="14"/>
    </row>
    <row r="108" spans="1:11" ht="45" customHeight="1" x14ac:dyDescent="0.3">
      <c r="A108" s="16"/>
      <c r="B108" s="102">
        <v>2</v>
      </c>
      <c r="C108" s="251" t="s">
        <v>22</v>
      </c>
      <c r="D108" s="251">
        <v>1</v>
      </c>
      <c r="E108" s="252" t="s">
        <v>582</v>
      </c>
      <c r="F108" s="252" t="s">
        <v>224</v>
      </c>
      <c r="G108" s="253" t="s">
        <v>54</v>
      </c>
      <c r="H108" s="253">
        <v>200</v>
      </c>
      <c r="I108" s="283"/>
      <c r="J108" s="255">
        <f t="shared" ref="J108:J113" si="6">H108*I108</f>
        <v>0</v>
      </c>
      <c r="K108" s="16"/>
    </row>
    <row r="109" spans="1:11" ht="34.950000000000003" customHeight="1" x14ac:dyDescent="0.3">
      <c r="A109" s="16"/>
      <c r="B109" s="86">
        <v>2</v>
      </c>
      <c r="C109" s="256" t="s">
        <v>22</v>
      </c>
      <c r="D109" s="256">
        <v>2</v>
      </c>
      <c r="E109" s="257" t="s">
        <v>107</v>
      </c>
      <c r="F109" s="257" t="s">
        <v>213</v>
      </c>
      <c r="G109" s="258" t="s">
        <v>54</v>
      </c>
      <c r="H109" s="258">
        <v>20</v>
      </c>
      <c r="I109" s="284"/>
      <c r="J109" s="255">
        <f t="shared" si="6"/>
        <v>0</v>
      </c>
      <c r="K109" s="16"/>
    </row>
    <row r="110" spans="1:11" ht="34.950000000000003" customHeight="1" x14ac:dyDescent="0.3">
      <c r="A110" s="16"/>
      <c r="B110" s="86">
        <v>2</v>
      </c>
      <c r="C110" s="256" t="s">
        <v>22</v>
      </c>
      <c r="D110" s="256">
        <v>3</v>
      </c>
      <c r="E110" s="257" t="s">
        <v>583</v>
      </c>
      <c r="F110" s="257" t="s">
        <v>212</v>
      </c>
      <c r="G110" s="258" t="s">
        <v>54</v>
      </c>
      <c r="H110" s="258">
        <v>100</v>
      </c>
      <c r="I110" s="284"/>
      <c r="J110" s="255">
        <f t="shared" si="6"/>
        <v>0</v>
      </c>
      <c r="K110" s="16"/>
    </row>
    <row r="111" spans="1:11" ht="34.950000000000003" customHeight="1" x14ac:dyDescent="0.3">
      <c r="A111" s="16"/>
      <c r="B111" s="86">
        <v>2</v>
      </c>
      <c r="C111" s="256" t="s">
        <v>22</v>
      </c>
      <c r="D111" s="256">
        <v>4</v>
      </c>
      <c r="E111" s="257" t="s">
        <v>107</v>
      </c>
      <c r="F111" s="257" t="s">
        <v>109</v>
      </c>
      <c r="G111" s="258" t="s">
        <v>54</v>
      </c>
      <c r="H111" s="258">
        <v>20</v>
      </c>
      <c r="I111" s="284"/>
      <c r="J111" s="255">
        <f t="shared" si="6"/>
        <v>0</v>
      </c>
      <c r="K111" s="16"/>
    </row>
    <row r="112" spans="1:11" ht="34.950000000000003" customHeight="1" x14ac:dyDescent="0.3">
      <c r="A112" s="16"/>
      <c r="B112" s="86">
        <v>2</v>
      </c>
      <c r="C112" s="256" t="s">
        <v>22</v>
      </c>
      <c r="D112" s="256">
        <v>5</v>
      </c>
      <c r="E112" s="257" t="s">
        <v>107</v>
      </c>
      <c r="F112" s="257" t="s">
        <v>108</v>
      </c>
      <c r="G112" s="258" t="s">
        <v>54</v>
      </c>
      <c r="H112" s="258">
        <v>100</v>
      </c>
      <c r="I112" s="284"/>
      <c r="J112" s="255">
        <f t="shared" si="6"/>
        <v>0</v>
      </c>
      <c r="K112" s="16"/>
    </row>
    <row r="113" spans="1:11" ht="34.950000000000003" customHeight="1" x14ac:dyDescent="0.3">
      <c r="A113" s="16"/>
      <c r="B113" s="86">
        <v>2</v>
      </c>
      <c r="C113" s="256" t="s">
        <v>22</v>
      </c>
      <c r="D113" s="256">
        <v>6</v>
      </c>
      <c r="E113" s="257" t="s">
        <v>107</v>
      </c>
      <c r="F113" s="257" t="s">
        <v>110</v>
      </c>
      <c r="G113" s="258" t="s">
        <v>54</v>
      </c>
      <c r="H113" s="258">
        <v>20</v>
      </c>
      <c r="I113" s="284"/>
      <c r="J113" s="255">
        <f t="shared" si="6"/>
        <v>0</v>
      </c>
      <c r="K113" s="16"/>
    </row>
    <row r="114" spans="1:11" ht="19.95" customHeight="1" x14ac:dyDescent="0.3">
      <c r="A114" s="16"/>
      <c r="B114" s="220"/>
      <c r="C114" s="220"/>
      <c r="D114" s="220"/>
      <c r="E114" s="221"/>
      <c r="F114" s="221"/>
      <c r="G114" s="220"/>
      <c r="H114" s="220"/>
      <c r="I114" s="220"/>
      <c r="J114" s="220"/>
      <c r="K114" s="16"/>
    </row>
    <row r="115" spans="1:11" ht="30" customHeight="1" x14ac:dyDescent="0.3">
      <c r="A115" s="16"/>
      <c r="B115" s="154"/>
      <c r="C115" s="155"/>
      <c r="D115" s="155" t="s">
        <v>249</v>
      </c>
      <c r="E115" s="207" t="s">
        <v>250</v>
      </c>
      <c r="F115" s="208" t="s">
        <v>251</v>
      </c>
      <c r="G115" s="126" t="s">
        <v>44</v>
      </c>
      <c r="H115" s="126" t="s">
        <v>252</v>
      </c>
      <c r="I115" s="126" t="s">
        <v>253</v>
      </c>
      <c r="J115" s="126" t="s">
        <v>254</v>
      </c>
      <c r="K115" s="16"/>
    </row>
    <row r="116" spans="1:11" s="6" customFormat="1" ht="30" customHeight="1" x14ac:dyDescent="0.3">
      <c r="A116" s="14"/>
      <c r="B116" s="227" t="s">
        <v>248</v>
      </c>
      <c r="C116" s="228" t="s">
        <v>24</v>
      </c>
      <c r="D116" s="229" t="s">
        <v>25</v>
      </c>
      <c r="E116" s="230"/>
      <c r="F116" s="230"/>
      <c r="G116" s="230"/>
      <c r="H116" s="231"/>
      <c r="I116" s="190" t="s">
        <v>255</v>
      </c>
      <c r="J116" s="191">
        <f>SUM(J117:J118)</f>
        <v>0</v>
      </c>
      <c r="K116" s="14"/>
    </row>
    <row r="117" spans="1:11" ht="34.950000000000003" customHeight="1" x14ac:dyDescent="0.3">
      <c r="A117" s="16"/>
      <c r="B117" s="102">
        <v>2</v>
      </c>
      <c r="C117" s="251" t="s">
        <v>24</v>
      </c>
      <c r="D117" s="251">
        <v>1</v>
      </c>
      <c r="E117" s="252" t="s">
        <v>111</v>
      </c>
      <c r="F117" s="252" t="s">
        <v>112</v>
      </c>
      <c r="G117" s="253" t="s">
        <v>48</v>
      </c>
      <c r="H117" s="253">
        <v>700</v>
      </c>
      <c r="I117" s="283"/>
      <c r="J117" s="255">
        <f t="shared" ref="J117:J118" si="7">H117*I117</f>
        <v>0</v>
      </c>
      <c r="K117" s="16"/>
    </row>
    <row r="118" spans="1:11" ht="34.950000000000003" customHeight="1" x14ac:dyDescent="0.3">
      <c r="A118" s="16"/>
      <c r="B118" s="86">
        <v>2</v>
      </c>
      <c r="C118" s="256" t="s">
        <v>24</v>
      </c>
      <c r="D118" s="256">
        <v>2</v>
      </c>
      <c r="E118" s="257" t="s">
        <v>113</v>
      </c>
      <c r="F118" s="257" t="s">
        <v>114</v>
      </c>
      <c r="G118" s="258" t="s">
        <v>48</v>
      </c>
      <c r="H118" s="258">
        <v>100</v>
      </c>
      <c r="I118" s="284"/>
      <c r="J118" s="255">
        <f t="shared" si="7"/>
        <v>0</v>
      </c>
      <c r="K118" s="16"/>
    </row>
    <row r="119" spans="1:11" ht="19.95" customHeight="1" x14ac:dyDescent="0.3">
      <c r="A119" s="16"/>
      <c r="B119" s="137"/>
      <c r="C119" s="137"/>
      <c r="D119" s="137"/>
      <c r="E119" s="136"/>
      <c r="F119" s="136"/>
      <c r="G119" s="137"/>
      <c r="H119" s="137"/>
      <c r="I119" s="137"/>
      <c r="J119" s="137"/>
      <c r="K119" s="16"/>
    </row>
    <row r="120" spans="1:11" ht="30" customHeight="1" x14ac:dyDescent="0.3">
      <c r="A120" s="16"/>
      <c r="B120" s="154"/>
      <c r="C120" s="155"/>
      <c r="D120" s="155" t="s">
        <v>249</v>
      </c>
      <c r="E120" s="207" t="s">
        <v>250</v>
      </c>
      <c r="F120" s="208" t="s">
        <v>251</v>
      </c>
      <c r="G120" s="126" t="s">
        <v>44</v>
      </c>
      <c r="H120" s="126" t="s">
        <v>252</v>
      </c>
      <c r="I120" s="126" t="s">
        <v>253</v>
      </c>
      <c r="J120" s="126" t="s">
        <v>254</v>
      </c>
      <c r="K120" s="16"/>
    </row>
    <row r="121" spans="1:11" s="6" customFormat="1" ht="30" customHeight="1" x14ac:dyDescent="0.3">
      <c r="A121" s="14"/>
      <c r="B121" s="227" t="s">
        <v>248</v>
      </c>
      <c r="C121" s="228" t="s">
        <v>26</v>
      </c>
      <c r="D121" s="229" t="s">
        <v>27</v>
      </c>
      <c r="E121" s="230"/>
      <c r="F121" s="230"/>
      <c r="G121" s="230"/>
      <c r="H121" s="231"/>
      <c r="I121" s="190" t="s">
        <v>255</v>
      </c>
      <c r="J121" s="191">
        <f>SUM(J122:J126)</f>
        <v>0</v>
      </c>
      <c r="K121" s="14"/>
    </row>
    <row r="122" spans="1:11" ht="34.950000000000003" customHeight="1" x14ac:dyDescent="0.3">
      <c r="A122" s="16"/>
      <c r="B122" s="102">
        <v>2</v>
      </c>
      <c r="C122" s="251" t="s">
        <v>26</v>
      </c>
      <c r="D122" s="251">
        <v>1</v>
      </c>
      <c r="E122" s="252" t="s">
        <v>115</v>
      </c>
      <c r="F122" s="252" t="s">
        <v>116</v>
      </c>
      <c r="G122" s="253" t="s">
        <v>54</v>
      </c>
      <c r="H122" s="253">
        <v>200</v>
      </c>
      <c r="I122" s="283"/>
      <c r="J122" s="255">
        <f t="shared" ref="J122:J126" si="8">H122*I122</f>
        <v>0</v>
      </c>
      <c r="K122" s="16"/>
    </row>
    <row r="123" spans="1:11" ht="34.950000000000003" customHeight="1" x14ac:dyDescent="0.3">
      <c r="A123" s="16"/>
      <c r="B123" s="86">
        <v>2</v>
      </c>
      <c r="C123" s="256" t="s">
        <v>26</v>
      </c>
      <c r="D123" s="256">
        <v>2</v>
      </c>
      <c r="E123" s="257" t="s">
        <v>115</v>
      </c>
      <c r="F123" s="257" t="s">
        <v>117</v>
      </c>
      <c r="G123" s="258" t="s">
        <v>54</v>
      </c>
      <c r="H123" s="258">
        <v>50</v>
      </c>
      <c r="I123" s="284"/>
      <c r="J123" s="255">
        <f t="shared" si="8"/>
        <v>0</v>
      </c>
      <c r="K123" s="16"/>
    </row>
    <row r="124" spans="1:11" ht="34.950000000000003" customHeight="1" x14ac:dyDescent="0.3">
      <c r="A124" s="16"/>
      <c r="B124" s="86">
        <v>2</v>
      </c>
      <c r="C124" s="256" t="s">
        <v>26</v>
      </c>
      <c r="D124" s="256">
        <v>3</v>
      </c>
      <c r="E124" s="257" t="s">
        <v>115</v>
      </c>
      <c r="F124" s="257" t="s">
        <v>118</v>
      </c>
      <c r="G124" s="258" t="s">
        <v>57</v>
      </c>
      <c r="H124" s="258">
        <v>25</v>
      </c>
      <c r="I124" s="284"/>
      <c r="J124" s="255">
        <f t="shared" si="8"/>
        <v>0</v>
      </c>
      <c r="K124" s="16"/>
    </row>
    <row r="125" spans="1:11" ht="34.950000000000003" customHeight="1" x14ac:dyDescent="0.3">
      <c r="A125" s="16"/>
      <c r="B125" s="86">
        <v>2</v>
      </c>
      <c r="C125" s="256" t="s">
        <v>26</v>
      </c>
      <c r="D125" s="256">
        <v>4</v>
      </c>
      <c r="E125" s="257" t="s">
        <v>115</v>
      </c>
      <c r="F125" s="257" t="s">
        <v>119</v>
      </c>
      <c r="G125" s="258" t="s">
        <v>57</v>
      </c>
      <c r="H125" s="258">
        <v>60</v>
      </c>
      <c r="I125" s="284"/>
      <c r="J125" s="255">
        <f t="shared" si="8"/>
        <v>0</v>
      </c>
      <c r="K125" s="16"/>
    </row>
    <row r="126" spans="1:11" ht="34.950000000000003" customHeight="1" x14ac:dyDescent="0.3">
      <c r="A126" s="16"/>
      <c r="B126" s="86">
        <v>2</v>
      </c>
      <c r="C126" s="256" t="s">
        <v>26</v>
      </c>
      <c r="D126" s="256">
        <v>5</v>
      </c>
      <c r="E126" s="257"/>
      <c r="F126" s="257" t="s">
        <v>219</v>
      </c>
      <c r="G126" s="258" t="s">
        <v>57</v>
      </c>
      <c r="H126" s="258">
        <v>100</v>
      </c>
      <c r="I126" s="284"/>
      <c r="J126" s="255">
        <f t="shared" si="8"/>
        <v>0</v>
      </c>
      <c r="K126" s="16"/>
    </row>
    <row r="127" spans="1:11" ht="19.95" customHeight="1" x14ac:dyDescent="0.3">
      <c r="A127" s="16"/>
      <c r="B127" s="220"/>
      <c r="C127" s="220"/>
      <c r="D127" s="220"/>
      <c r="E127" s="221"/>
      <c r="F127" s="221"/>
      <c r="G127" s="220"/>
      <c r="H127" s="220"/>
      <c r="I127" s="220"/>
      <c r="J127" s="220"/>
      <c r="K127" s="16"/>
    </row>
    <row r="128" spans="1:11" ht="30" customHeight="1" x14ac:dyDescent="0.3">
      <c r="A128" s="16"/>
      <c r="B128" s="154"/>
      <c r="C128" s="155"/>
      <c r="D128" s="155" t="s">
        <v>249</v>
      </c>
      <c r="E128" s="207" t="s">
        <v>250</v>
      </c>
      <c r="F128" s="208" t="s">
        <v>251</v>
      </c>
      <c r="G128" s="126" t="s">
        <v>44</v>
      </c>
      <c r="H128" s="222" t="s">
        <v>252</v>
      </c>
      <c r="I128" s="126" t="s">
        <v>253</v>
      </c>
      <c r="J128" s="157" t="s">
        <v>254</v>
      </c>
      <c r="K128" s="16"/>
    </row>
    <row r="129" spans="1:11" s="6" customFormat="1" ht="30" customHeight="1" x14ac:dyDescent="0.3">
      <c r="A129" s="14"/>
      <c r="B129" s="227" t="s">
        <v>248</v>
      </c>
      <c r="C129" s="228" t="s">
        <v>28</v>
      </c>
      <c r="D129" s="229" t="s">
        <v>29</v>
      </c>
      <c r="E129" s="230"/>
      <c r="F129" s="230"/>
      <c r="G129" s="230"/>
      <c r="H129" s="231"/>
      <c r="I129" s="190" t="s">
        <v>255</v>
      </c>
      <c r="J129" s="191">
        <f>SUM(J130:J131)</f>
        <v>0</v>
      </c>
      <c r="K129" s="14"/>
    </row>
    <row r="130" spans="1:11" ht="34.950000000000003" customHeight="1" x14ac:dyDescent="0.3">
      <c r="A130" s="16"/>
      <c r="B130" s="102">
        <v>2</v>
      </c>
      <c r="C130" s="251" t="s">
        <v>28</v>
      </c>
      <c r="D130" s="251">
        <v>1</v>
      </c>
      <c r="E130" s="247" t="s">
        <v>120</v>
      </c>
      <c r="F130" s="252" t="s">
        <v>121</v>
      </c>
      <c r="G130" s="253" t="s">
        <v>51</v>
      </c>
      <c r="H130" s="301">
        <v>300</v>
      </c>
      <c r="I130" s="283"/>
      <c r="J130" s="255">
        <f t="shared" ref="J130:J131" si="9">H130*I130</f>
        <v>0</v>
      </c>
      <c r="K130" s="16"/>
    </row>
    <row r="131" spans="1:11" ht="34.950000000000003" customHeight="1" x14ac:dyDescent="0.3">
      <c r="A131" s="16"/>
      <c r="B131" s="86">
        <v>2</v>
      </c>
      <c r="C131" s="256" t="s">
        <v>28</v>
      </c>
      <c r="D131" s="256">
        <v>2</v>
      </c>
      <c r="E131" s="302" t="s">
        <v>122</v>
      </c>
      <c r="F131" s="257" t="s">
        <v>267</v>
      </c>
      <c r="G131" s="258" t="s">
        <v>48</v>
      </c>
      <c r="H131" s="303">
        <v>100</v>
      </c>
      <c r="I131" s="284"/>
      <c r="J131" s="255">
        <f t="shared" si="9"/>
        <v>0</v>
      </c>
      <c r="K131" s="16"/>
    </row>
    <row r="132" spans="1:11" ht="19.95" customHeight="1" x14ac:dyDescent="0.3">
      <c r="A132" s="16"/>
      <c r="B132" s="226"/>
      <c r="C132" s="226"/>
      <c r="D132" s="226"/>
      <c r="E132" s="221"/>
      <c r="F132" s="221"/>
      <c r="G132" s="220"/>
      <c r="H132" s="220"/>
      <c r="I132" s="220"/>
      <c r="J132" s="220"/>
      <c r="K132" s="16"/>
    </row>
    <row r="133" spans="1:11" ht="30" customHeight="1" x14ac:dyDescent="0.3">
      <c r="A133" s="16"/>
      <c r="B133" s="154"/>
      <c r="C133" s="155"/>
      <c r="D133" s="155" t="s">
        <v>249</v>
      </c>
      <c r="E133" s="207" t="s">
        <v>250</v>
      </c>
      <c r="F133" s="208" t="s">
        <v>251</v>
      </c>
      <c r="G133" s="126" t="s">
        <v>44</v>
      </c>
      <c r="H133" s="222" t="s">
        <v>252</v>
      </c>
      <c r="I133" s="126" t="s">
        <v>253</v>
      </c>
      <c r="J133" s="157" t="s">
        <v>254</v>
      </c>
      <c r="K133" s="16"/>
    </row>
    <row r="134" spans="1:11" s="6" customFormat="1" ht="30" customHeight="1" x14ac:dyDescent="0.3">
      <c r="A134" s="14"/>
      <c r="B134" s="227" t="s">
        <v>248</v>
      </c>
      <c r="C134" s="228" t="s">
        <v>30</v>
      </c>
      <c r="D134" s="229" t="s">
        <v>31</v>
      </c>
      <c r="E134" s="230"/>
      <c r="F134" s="230"/>
      <c r="G134" s="230"/>
      <c r="H134" s="231"/>
      <c r="I134" s="190" t="s">
        <v>255</v>
      </c>
      <c r="J134" s="191">
        <f>SUM(J135)</f>
        <v>0</v>
      </c>
      <c r="K134" s="14"/>
    </row>
    <row r="135" spans="1:11" ht="64.95" customHeight="1" x14ac:dyDescent="0.3">
      <c r="A135" s="16"/>
      <c r="B135" s="102">
        <v>2</v>
      </c>
      <c r="C135" s="251" t="s">
        <v>30</v>
      </c>
      <c r="D135" s="251">
        <v>1</v>
      </c>
      <c r="E135" s="252" t="s">
        <v>123</v>
      </c>
      <c r="F135" s="304" t="s">
        <v>888</v>
      </c>
      <c r="G135" s="253" t="s">
        <v>48</v>
      </c>
      <c r="H135" s="301">
        <v>100</v>
      </c>
      <c r="I135" s="283"/>
      <c r="J135" s="255">
        <f>H135*I135</f>
        <v>0</v>
      </c>
      <c r="K135" s="16"/>
    </row>
    <row r="136" spans="1:11" ht="19.95" customHeight="1" x14ac:dyDescent="0.3">
      <c r="A136" s="16"/>
      <c r="B136" s="220"/>
      <c r="C136" s="220"/>
      <c r="D136" s="220"/>
      <c r="E136" s="221"/>
      <c r="F136" s="221"/>
      <c r="G136" s="220"/>
      <c r="H136" s="220"/>
      <c r="I136" s="220"/>
      <c r="J136" s="220"/>
      <c r="K136" s="16"/>
    </row>
    <row r="137" spans="1:11" ht="30" customHeight="1" x14ac:dyDescent="0.3">
      <c r="A137" s="16"/>
      <c r="B137" s="154"/>
      <c r="C137" s="155"/>
      <c r="D137" s="155" t="s">
        <v>249</v>
      </c>
      <c r="E137" s="207" t="s">
        <v>250</v>
      </c>
      <c r="F137" s="208" t="s">
        <v>251</v>
      </c>
      <c r="G137" s="126" t="s">
        <v>44</v>
      </c>
      <c r="H137" s="222" t="s">
        <v>252</v>
      </c>
      <c r="I137" s="126" t="s">
        <v>253</v>
      </c>
      <c r="J137" s="157" t="s">
        <v>254</v>
      </c>
      <c r="K137" s="16"/>
    </row>
    <row r="138" spans="1:11" s="6" customFormat="1" ht="30" customHeight="1" x14ac:dyDescent="0.3">
      <c r="A138" s="14"/>
      <c r="B138" s="227" t="s">
        <v>248</v>
      </c>
      <c r="C138" s="228" t="s">
        <v>32</v>
      </c>
      <c r="D138" s="229" t="s">
        <v>33</v>
      </c>
      <c r="E138" s="230"/>
      <c r="F138" s="230"/>
      <c r="G138" s="230"/>
      <c r="H138" s="231"/>
      <c r="I138" s="190" t="s">
        <v>255</v>
      </c>
      <c r="J138" s="191">
        <f>SUM(J139:J142)</f>
        <v>0</v>
      </c>
      <c r="K138" s="14"/>
    </row>
    <row r="139" spans="1:11" ht="34.950000000000003" customHeight="1" x14ac:dyDescent="0.3">
      <c r="A139" s="16"/>
      <c r="B139" s="102">
        <v>2</v>
      </c>
      <c r="C139" s="251" t="s">
        <v>32</v>
      </c>
      <c r="D139" s="251">
        <v>1</v>
      </c>
      <c r="E139" s="252" t="s">
        <v>124</v>
      </c>
      <c r="F139" s="252" t="s">
        <v>125</v>
      </c>
      <c r="G139" s="253" t="s">
        <v>57</v>
      </c>
      <c r="H139" s="301">
        <v>25</v>
      </c>
      <c r="I139" s="283"/>
      <c r="J139" s="255">
        <f t="shared" ref="J139:J142" si="10">H139*I139</f>
        <v>0</v>
      </c>
      <c r="K139" s="16"/>
    </row>
    <row r="140" spans="1:11" ht="49.95" customHeight="1" x14ac:dyDescent="0.3">
      <c r="A140" s="16"/>
      <c r="B140" s="86">
        <v>2</v>
      </c>
      <c r="C140" s="256" t="s">
        <v>32</v>
      </c>
      <c r="D140" s="256">
        <v>2</v>
      </c>
      <c r="E140" s="257" t="s">
        <v>126</v>
      </c>
      <c r="F140" s="257" t="s">
        <v>127</v>
      </c>
      <c r="G140" s="258" t="s">
        <v>57</v>
      </c>
      <c r="H140" s="303">
        <v>25</v>
      </c>
      <c r="I140" s="284"/>
      <c r="J140" s="255">
        <f t="shared" si="10"/>
        <v>0</v>
      </c>
      <c r="K140" s="16"/>
    </row>
    <row r="141" spans="1:11" ht="34.950000000000003" customHeight="1" x14ac:dyDescent="0.3">
      <c r="A141" s="16"/>
      <c r="B141" s="86">
        <v>2</v>
      </c>
      <c r="C141" s="256" t="s">
        <v>32</v>
      </c>
      <c r="D141" s="256">
        <v>3</v>
      </c>
      <c r="E141" s="257" t="s">
        <v>128</v>
      </c>
      <c r="F141" s="257" t="s">
        <v>129</v>
      </c>
      <c r="G141" s="258" t="s">
        <v>51</v>
      </c>
      <c r="H141" s="303">
        <v>5</v>
      </c>
      <c r="I141" s="284"/>
      <c r="J141" s="255">
        <f t="shared" si="10"/>
        <v>0</v>
      </c>
      <c r="K141" s="16"/>
    </row>
    <row r="142" spans="1:11" ht="34.950000000000003" customHeight="1" x14ac:dyDescent="0.3">
      <c r="A142" s="16"/>
      <c r="B142" s="86">
        <v>2</v>
      </c>
      <c r="C142" s="256" t="s">
        <v>32</v>
      </c>
      <c r="D142" s="256">
        <v>4</v>
      </c>
      <c r="E142" s="257" t="s">
        <v>130</v>
      </c>
      <c r="F142" s="257" t="s">
        <v>131</v>
      </c>
      <c r="G142" s="258" t="s">
        <v>51</v>
      </c>
      <c r="H142" s="303">
        <v>5</v>
      </c>
      <c r="I142" s="284"/>
      <c r="J142" s="255">
        <f t="shared" si="10"/>
        <v>0</v>
      </c>
      <c r="K142" s="16"/>
    </row>
    <row r="143" spans="1:11" ht="19.95" customHeight="1" x14ac:dyDescent="0.3">
      <c r="A143" s="16"/>
      <c r="B143" s="220"/>
      <c r="C143" s="220"/>
      <c r="D143" s="220"/>
      <c r="E143" s="221"/>
      <c r="F143" s="221"/>
      <c r="G143" s="220"/>
      <c r="H143" s="220"/>
      <c r="I143" s="220"/>
      <c r="J143" s="220"/>
      <c r="K143" s="16"/>
    </row>
    <row r="144" spans="1:11" ht="30" customHeight="1" x14ac:dyDescent="0.3">
      <c r="A144" s="16"/>
      <c r="B144" s="154"/>
      <c r="C144" s="155"/>
      <c r="D144" s="155" t="s">
        <v>249</v>
      </c>
      <c r="E144" s="207" t="s">
        <v>250</v>
      </c>
      <c r="F144" s="208" t="s">
        <v>251</v>
      </c>
      <c r="G144" s="126" t="s">
        <v>44</v>
      </c>
      <c r="H144" s="126" t="s">
        <v>252</v>
      </c>
      <c r="I144" s="126" t="s">
        <v>253</v>
      </c>
      <c r="J144" s="157" t="s">
        <v>254</v>
      </c>
      <c r="K144" s="16"/>
    </row>
    <row r="145" spans="1:11" s="6" customFormat="1" ht="30" customHeight="1" x14ac:dyDescent="0.3">
      <c r="A145" s="14"/>
      <c r="B145" s="227" t="s">
        <v>248</v>
      </c>
      <c r="C145" s="228" t="s">
        <v>34</v>
      </c>
      <c r="D145" s="229" t="s">
        <v>35</v>
      </c>
      <c r="E145" s="230"/>
      <c r="F145" s="230"/>
      <c r="G145" s="230"/>
      <c r="H145" s="231"/>
      <c r="I145" s="190" t="s">
        <v>255</v>
      </c>
      <c r="J145" s="191">
        <f>SUM(J146:J148)</f>
        <v>0</v>
      </c>
      <c r="K145" s="14"/>
    </row>
    <row r="146" spans="1:11" ht="34.950000000000003" customHeight="1" x14ac:dyDescent="0.3">
      <c r="A146" s="16"/>
      <c r="B146" s="102">
        <v>2</v>
      </c>
      <c r="C146" s="251" t="s">
        <v>34</v>
      </c>
      <c r="D146" s="251">
        <v>1</v>
      </c>
      <c r="E146" s="252" t="s">
        <v>132</v>
      </c>
      <c r="F146" s="252" t="s">
        <v>133</v>
      </c>
      <c r="G146" s="253" t="s">
        <v>54</v>
      </c>
      <c r="H146" s="199">
        <v>1200</v>
      </c>
      <c r="I146" s="283"/>
      <c r="J146" s="255">
        <f t="shared" ref="J146:J148" si="11">H146*I146</f>
        <v>0</v>
      </c>
      <c r="K146" s="16"/>
    </row>
    <row r="147" spans="1:11" ht="34.950000000000003" customHeight="1" x14ac:dyDescent="0.3">
      <c r="A147" s="16"/>
      <c r="B147" s="86">
        <v>2</v>
      </c>
      <c r="C147" s="256" t="s">
        <v>34</v>
      </c>
      <c r="D147" s="256">
        <v>2</v>
      </c>
      <c r="E147" s="257" t="s">
        <v>132</v>
      </c>
      <c r="F147" s="257" t="s">
        <v>134</v>
      </c>
      <c r="G147" s="258" t="s">
        <v>54</v>
      </c>
      <c r="H147" s="258">
        <v>50</v>
      </c>
      <c r="I147" s="284"/>
      <c r="J147" s="255">
        <f t="shared" si="11"/>
        <v>0</v>
      </c>
      <c r="K147" s="16"/>
    </row>
    <row r="148" spans="1:11" ht="49.95" customHeight="1" x14ac:dyDescent="0.3">
      <c r="A148" s="16"/>
      <c r="B148" s="86">
        <v>2</v>
      </c>
      <c r="C148" s="256" t="s">
        <v>34</v>
      </c>
      <c r="D148" s="256">
        <v>3</v>
      </c>
      <c r="E148" s="257" t="s">
        <v>135</v>
      </c>
      <c r="F148" s="257" t="s">
        <v>136</v>
      </c>
      <c r="G148" s="258" t="s">
        <v>48</v>
      </c>
      <c r="H148" s="258">
        <v>20</v>
      </c>
      <c r="I148" s="284"/>
      <c r="J148" s="255">
        <f t="shared" si="11"/>
        <v>0</v>
      </c>
      <c r="K148" s="16"/>
    </row>
    <row r="149" spans="1:11" ht="19.95" customHeight="1" thickBot="1" x14ac:dyDescent="0.35">
      <c r="A149" s="16"/>
      <c r="B149" s="135"/>
      <c r="C149" s="135"/>
      <c r="D149" s="137"/>
      <c r="E149" s="136"/>
      <c r="F149" s="136"/>
      <c r="G149" s="136"/>
      <c r="H149" s="137"/>
      <c r="I149" s="137"/>
      <c r="J149" s="137"/>
      <c r="K149" s="16"/>
    </row>
    <row r="150" spans="1:11" s="4" customFormat="1" ht="30" customHeight="1" thickBot="1" x14ac:dyDescent="0.45">
      <c r="A150" s="16"/>
      <c r="B150" s="138">
        <v>3</v>
      </c>
      <c r="C150" s="139" t="s">
        <v>2</v>
      </c>
      <c r="D150" s="140"/>
      <c r="E150" s="141"/>
      <c r="F150" s="141"/>
      <c r="G150" s="141"/>
      <c r="H150" s="140"/>
      <c r="I150" s="140"/>
      <c r="J150" s="219"/>
      <c r="K150" s="16"/>
    </row>
    <row r="151" spans="1:11" customFormat="1" ht="19.95" customHeight="1" x14ac:dyDescent="0.3">
      <c r="A151" s="15"/>
      <c r="B151" s="17"/>
      <c r="C151" s="17"/>
      <c r="D151" s="17"/>
      <c r="E151" s="17"/>
      <c r="F151" s="17"/>
      <c r="G151" s="17"/>
      <c r="H151" s="17"/>
      <c r="I151" s="17"/>
      <c r="J151" s="17"/>
      <c r="K151" s="15"/>
    </row>
    <row r="152" spans="1:11" ht="30" customHeight="1" x14ac:dyDescent="0.3">
      <c r="A152" s="16"/>
      <c r="B152" s="154"/>
      <c r="C152" s="155"/>
      <c r="D152" s="155" t="s">
        <v>249</v>
      </c>
      <c r="E152" s="207" t="s">
        <v>250</v>
      </c>
      <c r="F152" s="208" t="s">
        <v>251</v>
      </c>
      <c r="G152" s="126" t="s">
        <v>44</v>
      </c>
      <c r="H152" s="222" t="s">
        <v>252</v>
      </c>
      <c r="I152" s="126" t="s">
        <v>253</v>
      </c>
      <c r="J152" s="157" t="s">
        <v>254</v>
      </c>
      <c r="K152" s="16"/>
    </row>
    <row r="153" spans="1:11" s="6" customFormat="1" ht="30" customHeight="1" x14ac:dyDescent="0.3">
      <c r="A153" s="14"/>
      <c r="B153" s="227" t="s">
        <v>248</v>
      </c>
      <c r="C153" s="228" t="s">
        <v>36</v>
      </c>
      <c r="D153" s="229" t="s">
        <v>37</v>
      </c>
      <c r="E153" s="230"/>
      <c r="F153" s="230"/>
      <c r="G153" s="230"/>
      <c r="H153" s="231"/>
      <c r="I153" s="190" t="s">
        <v>255</v>
      </c>
      <c r="J153" s="191">
        <f>SUM(J154:J156)</f>
        <v>0</v>
      </c>
      <c r="K153" s="14"/>
    </row>
    <row r="154" spans="1:11" ht="49.95" customHeight="1" x14ac:dyDescent="0.3">
      <c r="A154" s="16"/>
      <c r="B154" s="102">
        <v>3</v>
      </c>
      <c r="C154" s="251" t="s">
        <v>36</v>
      </c>
      <c r="D154" s="251">
        <v>1</v>
      </c>
      <c r="E154" s="252" t="s">
        <v>150</v>
      </c>
      <c r="F154" s="252" t="s">
        <v>151</v>
      </c>
      <c r="G154" s="253" t="s">
        <v>54</v>
      </c>
      <c r="H154" s="301">
        <v>350</v>
      </c>
      <c r="I154" s="283"/>
      <c r="J154" s="255">
        <f t="shared" ref="J154:J172" si="12">H154*I154</f>
        <v>0</v>
      </c>
      <c r="K154" s="16"/>
    </row>
    <row r="155" spans="1:11" ht="34.950000000000003" customHeight="1" x14ac:dyDescent="0.3">
      <c r="A155" s="16"/>
      <c r="B155" s="86">
        <v>3</v>
      </c>
      <c r="C155" s="256" t="s">
        <v>36</v>
      </c>
      <c r="D155" s="256">
        <v>2</v>
      </c>
      <c r="E155" s="257" t="s">
        <v>147</v>
      </c>
      <c r="F155" s="257" t="s">
        <v>148</v>
      </c>
      <c r="G155" s="258" t="s">
        <v>48</v>
      </c>
      <c r="H155" s="303">
        <v>750</v>
      </c>
      <c r="I155" s="284"/>
      <c r="J155" s="255">
        <f t="shared" si="12"/>
        <v>0</v>
      </c>
      <c r="K155" s="16"/>
    </row>
    <row r="156" spans="1:11" ht="34.950000000000003" customHeight="1" x14ac:dyDescent="0.3">
      <c r="A156" s="16"/>
      <c r="B156" s="86">
        <v>3</v>
      </c>
      <c r="C156" s="256" t="s">
        <v>36</v>
      </c>
      <c r="D156" s="256">
        <v>3</v>
      </c>
      <c r="E156" s="257" t="s">
        <v>143</v>
      </c>
      <c r="F156" s="257" t="s">
        <v>144</v>
      </c>
      <c r="G156" s="258" t="s">
        <v>51</v>
      </c>
      <c r="H156" s="303">
        <v>75</v>
      </c>
      <c r="I156" s="284"/>
      <c r="J156" s="255">
        <f t="shared" si="12"/>
        <v>0</v>
      </c>
      <c r="K156" s="16"/>
    </row>
    <row r="157" spans="1:11" ht="49.95" customHeight="1" x14ac:dyDescent="0.3">
      <c r="A157" s="16"/>
      <c r="B157" s="86">
        <v>3</v>
      </c>
      <c r="C157" s="256" t="s">
        <v>36</v>
      </c>
      <c r="D157" s="256">
        <v>4</v>
      </c>
      <c r="E157" s="257" t="s">
        <v>210</v>
      </c>
      <c r="F157" s="257" t="s">
        <v>211</v>
      </c>
      <c r="G157" s="258" t="s">
        <v>51</v>
      </c>
      <c r="H157" s="303">
        <v>75</v>
      </c>
      <c r="I157" s="284"/>
      <c r="J157" s="255">
        <f t="shared" si="12"/>
        <v>0</v>
      </c>
      <c r="K157" s="16"/>
    </row>
    <row r="158" spans="1:11" ht="49.95" customHeight="1" x14ac:dyDescent="0.3">
      <c r="A158" s="16"/>
      <c r="B158" s="86">
        <v>3</v>
      </c>
      <c r="C158" s="256" t="s">
        <v>36</v>
      </c>
      <c r="D158" s="256">
        <v>5</v>
      </c>
      <c r="E158" s="257" t="s">
        <v>150</v>
      </c>
      <c r="F158" s="257" t="s">
        <v>587</v>
      </c>
      <c r="G158" s="258" t="s">
        <v>54</v>
      </c>
      <c r="H158" s="303">
        <v>50</v>
      </c>
      <c r="I158" s="284"/>
      <c r="J158" s="255">
        <f t="shared" si="12"/>
        <v>0</v>
      </c>
      <c r="K158" s="16"/>
    </row>
    <row r="159" spans="1:11" ht="49.95" customHeight="1" x14ac:dyDescent="0.3">
      <c r="A159" s="16"/>
      <c r="B159" s="86">
        <v>3</v>
      </c>
      <c r="C159" s="256" t="s">
        <v>36</v>
      </c>
      <c r="D159" s="256">
        <v>6</v>
      </c>
      <c r="E159" s="257" t="s">
        <v>137</v>
      </c>
      <c r="F159" s="257" t="s">
        <v>586</v>
      </c>
      <c r="G159" s="258" t="s">
        <v>54</v>
      </c>
      <c r="H159" s="303">
        <v>750</v>
      </c>
      <c r="I159" s="284"/>
      <c r="J159" s="255">
        <f t="shared" si="12"/>
        <v>0</v>
      </c>
      <c r="K159" s="16"/>
    </row>
    <row r="160" spans="1:11" ht="49.95" customHeight="1" x14ac:dyDescent="0.3">
      <c r="A160" s="16"/>
      <c r="B160" s="86">
        <v>3</v>
      </c>
      <c r="C160" s="256" t="s">
        <v>36</v>
      </c>
      <c r="D160" s="256">
        <v>7</v>
      </c>
      <c r="E160" s="257" t="s">
        <v>137</v>
      </c>
      <c r="F160" s="257" t="s">
        <v>585</v>
      </c>
      <c r="G160" s="258" t="s">
        <v>54</v>
      </c>
      <c r="H160" s="303">
        <v>50</v>
      </c>
      <c r="I160" s="284"/>
      <c r="J160" s="255">
        <f t="shared" si="12"/>
        <v>0</v>
      </c>
      <c r="K160" s="16"/>
    </row>
    <row r="161" spans="1:11" ht="49.95" customHeight="1" x14ac:dyDescent="0.3">
      <c r="A161" s="16"/>
      <c r="B161" s="86">
        <v>3</v>
      </c>
      <c r="C161" s="256" t="s">
        <v>36</v>
      </c>
      <c r="D161" s="256">
        <v>8</v>
      </c>
      <c r="E161" s="257" t="s">
        <v>137</v>
      </c>
      <c r="F161" s="257" t="s">
        <v>584</v>
      </c>
      <c r="G161" s="258" t="s">
        <v>54</v>
      </c>
      <c r="H161" s="303">
        <v>50</v>
      </c>
      <c r="I161" s="284"/>
      <c r="J161" s="255">
        <f t="shared" si="12"/>
        <v>0</v>
      </c>
      <c r="K161" s="16"/>
    </row>
    <row r="162" spans="1:11" ht="49.95" customHeight="1" x14ac:dyDescent="0.3">
      <c r="A162" s="16"/>
      <c r="B162" s="86">
        <v>3</v>
      </c>
      <c r="C162" s="256" t="s">
        <v>36</v>
      </c>
      <c r="D162" s="256">
        <v>9</v>
      </c>
      <c r="E162" s="257" t="s">
        <v>137</v>
      </c>
      <c r="F162" s="257" t="s">
        <v>588</v>
      </c>
      <c r="G162" s="258" t="s">
        <v>54</v>
      </c>
      <c r="H162" s="303">
        <v>50</v>
      </c>
      <c r="I162" s="284"/>
      <c r="J162" s="255">
        <f t="shared" si="12"/>
        <v>0</v>
      </c>
      <c r="K162" s="16"/>
    </row>
    <row r="163" spans="1:11" ht="49.95" customHeight="1" x14ac:dyDescent="0.3">
      <c r="A163" s="16"/>
      <c r="B163" s="86">
        <v>3</v>
      </c>
      <c r="C163" s="256" t="s">
        <v>36</v>
      </c>
      <c r="D163" s="256">
        <v>10</v>
      </c>
      <c r="E163" s="257" t="s">
        <v>137</v>
      </c>
      <c r="F163" s="257" t="s">
        <v>238</v>
      </c>
      <c r="G163" s="258" t="s">
        <v>54</v>
      </c>
      <c r="H163" s="303">
        <v>25</v>
      </c>
      <c r="I163" s="284"/>
      <c r="J163" s="255">
        <f t="shared" si="12"/>
        <v>0</v>
      </c>
      <c r="K163" s="16"/>
    </row>
    <row r="164" spans="1:11" ht="49.95" customHeight="1" x14ac:dyDescent="0.3">
      <c r="A164" s="16"/>
      <c r="B164" s="86">
        <v>3</v>
      </c>
      <c r="C164" s="256" t="s">
        <v>36</v>
      </c>
      <c r="D164" s="256">
        <v>11</v>
      </c>
      <c r="E164" s="257" t="s">
        <v>137</v>
      </c>
      <c r="F164" s="257" t="s">
        <v>589</v>
      </c>
      <c r="G164" s="258" t="s">
        <v>54</v>
      </c>
      <c r="H164" s="303">
        <v>25</v>
      </c>
      <c r="I164" s="284"/>
      <c r="J164" s="255">
        <f t="shared" si="12"/>
        <v>0</v>
      </c>
      <c r="K164" s="16"/>
    </row>
    <row r="165" spans="1:11" ht="34.950000000000003" customHeight="1" x14ac:dyDescent="0.3">
      <c r="A165" s="16"/>
      <c r="B165" s="86">
        <v>3</v>
      </c>
      <c r="C165" s="256" t="s">
        <v>36</v>
      </c>
      <c r="D165" s="256">
        <v>12</v>
      </c>
      <c r="E165" s="257" t="s">
        <v>138</v>
      </c>
      <c r="F165" s="257" t="s">
        <v>139</v>
      </c>
      <c r="G165" s="258" t="s">
        <v>51</v>
      </c>
      <c r="H165" s="303">
        <v>100</v>
      </c>
      <c r="I165" s="284"/>
      <c r="J165" s="255">
        <f t="shared" si="12"/>
        <v>0</v>
      </c>
      <c r="K165" s="16"/>
    </row>
    <row r="166" spans="1:11" ht="34.950000000000003" customHeight="1" x14ac:dyDescent="0.3">
      <c r="A166" s="16"/>
      <c r="B166" s="77">
        <v>3</v>
      </c>
      <c r="C166" s="269" t="s">
        <v>36</v>
      </c>
      <c r="D166" s="269">
        <v>13</v>
      </c>
      <c r="E166" s="270" t="s">
        <v>138</v>
      </c>
      <c r="F166" s="270" t="s">
        <v>228</v>
      </c>
      <c r="G166" s="287" t="s">
        <v>51</v>
      </c>
      <c r="H166" s="305">
        <v>10</v>
      </c>
      <c r="I166" s="306"/>
      <c r="J166" s="255">
        <f t="shared" si="12"/>
        <v>0</v>
      </c>
      <c r="K166" s="16"/>
    </row>
    <row r="167" spans="1:11" ht="34.950000000000003" customHeight="1" x14ac:dyDescent="0.3">
      <c r="A167" s="16"/>
      <c r="B167" s="86">
        <v>3</v>
      </c>
      <c r="C167" s="256" t="s">
        <v>36</v>
      </c>
      <c r="D167" s="256">
        <v>14</v>
      </c>
      <c r="E167" s="257" t="s">
        <v>140</v>
      </c>
      <c r="F167" s="257" t="s">
        <v>141</v>
      </c>
      <c r="G167" s="258" t="s">
        <v>54</v>
      </c>
      <c r="H167" s="303">
        <v>100</v>
      </c>
      <c r="I167" s="284"/>
      <c r="J167" s="260">
        <f t="shared" si="12"/>
        <v>0</v>
      </c>
      <c r="K167" s="16"/>
    </row>
    <row r="168" spans="1:11" ht="34.950000000000003" customHeight="1" x14ac:dyDescent="0.3">
      <c r="A168" s="16"/>
      <c r="B168" s="86">
        <v>3</v>
      </c>
      <c r="C168" s="256" t="s">
        <v>36</v>
      </c>
      <c r="D168" s="256">
        <v>15</v>
      </c>
      <c r="E168" s="257" t="s">
        <v>140</v>
      </c>
      <c r="F168" s="257" t="s">
        <v>142</v>
      </c>
      <c r="G168" s="258" t="s">
        <v>54</v>
      </c>
      <c r="H168" s="303">
        <v>100</v>
      </c>
      <c r="I168" s="284"/>
      <c r="J168" s="260">
        <f t="shared" si="12"/>
        <v>0</v>
      </c>
      <c r="K168" s="16"/>
    </row>
    <row r="169" spans="1:11" ht="34.950000000000003" customHeight="1" x14ac:dyDescent="0.3">
      <c r="A169" s="16"/>
      <c r="B169" s="86">
        <v>3</v>
      </c>
      <c r="C169" s="256" t="s">
        <v>36</v>
      </c>
      <c r="D169" s="256">
        <v>16</v>
      </c>
      <c r="E169" s="257" t="s">
        <v>145</v>
      </c>
      <c r="F169" s="257" t="s">
        <v>146</v>
      </c>
      <c r="G169" s="258" t="s">
        <v>51</v>
      </c>
      <c r="H169" s="303">
        <v>50</v>
      </c>
      <c r="I169" s="284"/>
      <c r="J169" s="255">
        <f t="shared" si="12"/>
        <v>0</v>
      </c>
      <c r="K169" s="16"/>
    </row>
    <row r="170" spans="1:11" ht="34.950000000000003" customHeight="1" x14ac:dyDescent="0.3">
      <c r="A170" s="16"/>
      <c r="B170" s="77">
        <v>3</v>
      </c>
      <c r="C170" s="269" t="s">
        <v>36</v>
      </c>
      <c r="D170" s="269">
        <v>17</v>
      </c>
      <c r="E170" s="270" t="s">
        <v>149</v>
      </c>
      <c r="F170" s="270" t="s">
        <v>590</v>
      </c>
      <c r="G170" s="287" t="s">
        <v>51</v>
      </c>
      <c r="H170" s="305">
        <v>75</v>
      </c>
      <c r="I170" s="306"/>
      <c r="J170" s="255">
        <f t="shared" si="12"/>
        <v>0</v>
      </c>
      <c r="K170" s="16"/>
    </row>
    <row r="171" spans="1:11" ht="34.950000000000003" customHeight="1" x14ac:dyDescent="0.3">
      <c r="A171" s="16"/>
      <c r="B171" s="86">
        <v>3</v>
      </c>
      <c r="C171" s="256" t="s">
        <v>36</v>
      </c>
      <c r="D171" s="256">
        <v>18</v>
      </c>
      <c r="E171" s="257" t="s">
        <v>154</v>
      </c>
      <c r="F171" s="257" t="s">
        <v>591</v>
      </c>
      <c r="G171" s="258" t="s">
        <v>51</v>
      </c>
      <c r="H171" s="303">
        <v>10</v>
      </c>
      <c r="I171" s="284"/>
      <c r="J171" s="255">
        <f t="shared" si="12"/>
        <v>0</v>
      </c>
      <c r="K171" s="16"/>
    </row>
    <row r="172" spans="1:11" ht="34.950000000000003" customHeight="1" x14ac:dyDescent="0.3">
      <c r="A172" s="16"/>
      <c r="B172" s="102">
        <v>3</v>
      </c>
      <c r="C172" s="251" t="s">
        <v>36</v>
      </c>
      <c r="D172" s="251">
        <v>19</v>
      </c>
      <c r="E172" s="252" t="s">
        <v>152</v>
      </c>
      <c r="F172" s="252" t="s">
        <v>153</v>
      </c>
      <c r="G172" s="253" t="s">
        <v>51</v>
      </c>
      <c r="H172" s="301">
        <v>100</v>
      </c>
      <c r="I172" s="283"/>
      <c r="J172" s="255">
        <f t="shared" si="12"/>
        <v>0</v>
      </c>
      <c r="K172" s="16"/>
    </row>
    <row r="173" spans="1:11" ht="19.95" customHeight="1" x14ac:dyDescent="0.3">
      <c r="A173" s="16"/>
      <c r="B173" s="220"/>
      <c r="C173" s="220"/>
      <c r="D173" s="220"/>
      <c r="E173" s="221"/>
      <c r="F173" s="221"/>
      <c r="G173" s="220"/>
      <c r="H173" s="220"/>
      <c r="I173" s="220"/>
      <c r="J173" s="220"/>
      <c r="K173" s="16"/>
    </row>
    <row r="174" spans="1:11" ht="30" customHeight="1" x14ac:dyDescent="0.3">
      <c r="A174" s="16"/>
      <c r="B174" s="154"/>
      <c r="C174" s="155"/>
      <c r="D174" s="155" t="s">
        <v>249</v>
      </c>
      <c r="E174" s="207" t="s">
        <v>250</v>
      </c>
      <c r="F174" s="208" t="s">
        <v>251</v>
      </c>
      <c r="G174" s="126" t="s">
        <v>44</v>
      </c>
      <c r="H174" s="222" t="s">
        <v>252</v>
      </c>
      <c r="I174" s="126" t="s">
        <v>253</v>
      </c>
      <c r="J174" s="157" t="s">
        <v>254</v>
      </c>
      <c r="K174" s="16"/>
    </row>
    <row r="175" spans="1:11" s="6" customFormat="1" ht="30" customHeight="1" x14ac:dyDescent="0.3">
      <c r="A175" s="14"/>
      <c r="B175" s="227" t="s">
        <v>248</v>
      </c>
      <c r="C175" s="228" t="s">
        <v>38</v>
      </c>
      <c r="D175" s="229" t="s">
        <v>39</v>
      </c>
      <c r="E175" s="230"/>
      <c r="F175" s="230"/>
      <c r="G175" s="230"/>
      <c r="H175" s="231"/>
      <c r="I175" s="190" t="s">
        <v>255</v>
      </c>
      <c r="J175" s="191">
        <f>SUM(J176:J178)</f>
        <v>0</v>
      </c>
      <c r="K175" s="14"/>
    </row>
    <row r="176" spans="1:11" ht="34.950000000000003" customHeight="1" x14ac:dyDescent="0.3">
      <c r="A176" s="16"/>
      <c r="B176" s="77">
        <v>3</v>
      </c>
      <c r="C176" s="269" t="s">
        <v>38</v>
      </c>
      <c r="D176" s="269">
        <v>1</v>
      </c>
      <c r="E176" s="270" t="s">
        <v>157</v>
      </c>
      <c r="F176" s="270" t="s">
        <v>158</v>
      </c>
      <c r="G176" s="287" t="s">
        <v>54</v>
      </c>
      <c r="H176" s="305">
        <v>350</v>
      </c>
      <c r="I176" s="307"/>
      <c r="J176" s="255">
        <f t="shared" ref="J176:J182" si="13">H176*I176</f>
        <v>0</v>
      </c>
      <c r="K176" s="16"/>
    </row>
    <row r="177" spans="1:11" ht="34.950000000000003" customHeight="1" x14ac:dyDescent="0.3">
      <c r="A177" s="16"/>
      <c r="B177" s="86">
        <v>3</v>
      </c>
      <c r="C177" s="256" t="s">
        <v>38</v>
      </c>
      <c r="D177" s="256">
        <v>2</v>
      </c>
      <c r="E177" s="257" t="s">
        <v>162</v>
      </c>
      <c r="F177" s="257" t="s">
        <v>163</v>
      </c>
      <c r="G177" s="258" t="s">
        <v>57</v>
      </c>
      <c r="H177" s="303">
        <v>15</v>
      </c>
      <c r="I177" s="308"/>
      <c r="J177" s="255">
        <f t="shared" si="13"/>
        <v>0</v>
      </c>
      <c r="K177" s="16"/>
    </row>
    <row r="178" spans="1:11" ht="49.95" customHeight="1" x14ac:dyDescent="0.3">
      <c r="A178" s="16"/>
      <c r="B178" s="77">
        <v>3</v>
      </c>
      <c r="C178" s="269" t="s">
        <v>38</v>
      </c>
      <c r="D178" s="269">
        <v>3</v>
      </c>
      <c r="E178" s="270" t="s">
        <v>159</v>
      </c>
      <c r="F178" s="270" t="s">
        <v>160</v>
      </c>
      <c r="G178" s="287" t="s">
        <v>54</v>
      </c>
      <c r="H178" s="305">
        <v>60</v>
      </c>
      <c r="I178" s="307"/>
      <c r="J178" s="255">
        <f t="shared" si="13"/>
        <v>0</v>
      </c>
      <c r="K178" s="16"/>
    </row>
    <row r="179" spans="1:11" ht="34.950000000000003" customHeight="1" x14ac:dyDescent="0.3">
      <c r="A179" s="16"/>
      <c r="B179" s="86">
        <v>3</v>
      </c>
      <c r="C179" s="256" t="s">
        <v>38</v>
      </c>
      <c r="D179" s="256">
        <v>4</v>
      </c>
      <c r="E179" s="257" t="s">
        <v>159</v>
      </c>
      <c r="F179" s="257" t="s">
        <v>161</v>
      </c>
      <c r="G179" s="258" t="s">
        <v>51</v>
      </c>
      <c r="H179" s="303">
        <v>10</v>
      </c>
      <c r="I179" s="308"/>
      <c r="J179" s="255">
        <f t="shared" si="13"/>
        <v>0</v>
      </c>
      <c r="K179" s="16"/>
    </row>
    <row r="180" spans="1:11" ht="34.950000000000003" customHeight="1" x14ac:dyDescent="0.3">
      <c r="A180" s="16"/>
      <c r="B180" s="77">
        <v>3</v>
      </c>
      <c r="C180" s="269" t="s">
        <v>38</v>
      </c>
      <c r="D180" s="269">
        <v>5</v>
      </c>
      <c r="E180" s="270" t="s">
        <v>155</v>
      </c>
      <c r="F180" s="270" t="s">
        <v>156</v>
      </c>
      <c r="G180" s="287" t="s">
        <v>54</v>
      </c>
      <c r="H180" s="305">
        <v>850</v>
      </c>
      <c r="I180" s="307"/>
      <c r="J180" s="255">
        <f t="shared" si="13"/>
        <v>0</v>
      </c>
      <c r="K180" s="16"/>
    </row>
    <row r="181" spans="1:11" ht="34.950000000000003" customHeight="1" x14ac:dyDescent="0.3">
      <c r="A181" s="16"/>
      <c r="B181" s="86">
        <v>3</v>
      </c>
      <c r="C181" s="256" t="s">
        <v>38</v>
      </c>
      <c r="D181" s="256">
        <v>6</v>
      </c>
      <c r="E181" s="257" t="s">
        <v>155</v>
      </c>
      <c r="F181" s="257" t="s">
        <v>230</v>
      </c>
      <c r="G181" s="258" t="s">
        <v>54</v>
      </c>
      <c r="H181" s="303">
        <v>100</v>
      </c>
      <c r="I181" s="308"/>
      <c r="J181" s="255">
        <f t="shared" si="13"/>
        <v>0</v>
      </c>
      <c r="K181" s="16"/>
    </row>
    <row r="182" spans="1:11" ht="34.950000000000003" customHeight="1" x14ac:dyDescent="0.3">
      <c r="A182" s="16"/>
      <c r="B182" s="102">
        <v>3</v>
      </c>
      <c r="C182" s="251" t="s">
        <v>38</v>
      </c>
      <c r="D182" s="251">
        <v>7</v>
      </c>
      <c r="E182" s="252" t="s">
        <v>164</v>
      </c>
      <c r="F182" s="252" t="s">
        <v>165</v>
      </c>
      <c r="G182" s="253" t="s">
        <v>57</v>
      </c>
      <c r="H182" s="301">
        <v>10</v>
      </c>
      <c r="I182" s="309"/>
      <c r="J182" s="255">
        <f t="shared" si="13"/>
        <v>0</v>
      </c>
      <c r="K182" s="16"/>
    </row>
    <row r="183" spans="1:11" ht="19.95" customHeight="1" x14ac:dyDescent="0.3">
      <c r="A183" s="16"/>
      <c r="B183" s="220"/>
      <c r="C183" s="220"/>
      <c r="D183" s="220"/>
      <c r="E183" s="221"/>
      <c r="F183" s="221"/>
      <c r="G183" s="220"/>
      <c r="H183" s="220"/>
      <c r="I183" s="220"/>
      <c r="J183" s="220"/>
      <c r="K183" s="16"/>
    </row>
    <row r="184" spans="1:11" ht="30" customHeight="1" x14ac:dyDescent="0.3">
      <c r="A184" s="16"/>
      <c r="B184" s="154"/>
      <c r="C184" s="155"/>
      <c r="D184" s="155" t="s">
        <v>249</v>
      </c>
      <c r="E184" s="207" t="s">
        <v>250</v>
      </c>
      <c r="F184" s="208" t="s">
        <v>251</v>
      </c>
      <c r="G184" s="126" t="s">
        <v>44</v>
      </c>
      <c r="H184" s="222" t="s">
        <v>252</v>
      </c>
      <c r="I184" s="126" t="s">
        <v>253</v>
      </c>
      <c r="J184" s="157" t="s">
        <v>254</v>
      </c>
      <c r="K184" s="16"/>
    </row>
    <row r="185" spans="1:11" s="6" customFormat="1" ht="30" customHeight="1" x14ac:dyDescent="0.3">
      <c r="A185" s="14"/>
      <c r="B185" s="227" t="s">
        <v>248</v>
      </c>
      <c r="C185" s="228" t="s">
        <v>40</v>
      </c>
      <c r="D185" s="229" t="s">
        <v>41</v>
      </c>
      <c r="E185" s="230"/>
      <c r="F185" s="230"/>
      <c r="G185" s="230"/>
      <c r="H185" s="231"/>
      <c r="I185" s="190" t="s">
        <v>255</v>
      </c>
      <c r="J185" s="191">
        <f>SUM(J186:J188)</f>
        <v>0</v>
      </c>
      <c r="K185" s="14"/>
    </row>
    <row r="186" spans="1:11" ht="34.950000000000003" customHeight="1" x14ac:dyDescent="0.3">
      <c r="A186" s="16"/>
      <c r="B186" s="77">
        <v>3</v>
      </c>
      <c r="C186" s="269" t="s">
        <v>40</v>
      </c>
      <c r="D186" s="269">
        <v>1</v>
      </c>
      <c r="E186" s="310" t="s">
        <v>172</v>
      </c>
      <c r="F186" s="310" t="s">
        <v>173</v>
      </c>
      <c r="G186" s="287" t="s">
        <v>57</v>
      </c>
      <c r="H186" s="305">
        <v>5</v>
      </c>
      <c r="I186" s="311"/>
      <c r="J186" s="255">
        <f t="shared" ref="J186:J207" si="14">H186*I186</f>
        <v>0</v>
      </c>
      <c r="K186" s="16"/>
    </row>
    <row r="187" spans="1:11" ht="34.950000000000003" customHeight="1" x14ac:dyDescent="0.3">
      <c r="A187" s="16"/>
      <c r="B187" s="86">
        <v>3</v>
      </c>
      <c r="C187" s="256" t="s">
        <v>40</v>
      </c>
      <c r="D187" s="256">
        <v>2</v>
      </c>
      <c r="E187" s="302" t="s">
        <v>172</v>
      </c>
      <c r="F187" s="302" t="s">
        <v>183</v>
      </c>
      <c r="G187" s="258" t="s">
        <v>57</v>
      </c>
      <c r="H187" s="303">
        <v>3</v>
      </c>
      <c r="I187" s="312"/>
      <c r="J187" s="255">
        <f t="shared" si="14"/>
        <v>0</v>
      </c>
      <c r="K187" s="16"/>
    </row>
    <row r="188" spans="1:11" ht="34.950000000000003" customHeight="1" x14ac:dyDescent="0.3">
      <c r="A188" s="16"/>
      <c r="B188" s="77">
        <v>3</v>
      </c>
      <c r="C188" s="269" t="s">
        <v>40</v>
      </c>
      <c r="D188" s="269">
        <v>3</v>
      </c>
      <c r="E188" s="310" t="s">
        <v>172</v>
      </c>
      <c r="F188" s="310" t="s">
        <v>231</v>
      </c>
      <c r="G188" s="287" t="s">
        <v>57</v>
      </c>
      <c r="H188" s="305">
        <v>2</v>
      </c>
      <c r="I188" s="311"/>
      <c r="J188" s="255">
        <f t="shared" si="14"/>
        <v>0</v>
      </c>
      <c r="K188" s="16"/>
    </row>
    <row r="189" spans="1:11" ht="34.950000000000003" customHeight="1" x14ac:dyDescent="0.3">
      <c r="A189" s="16"/>
      <c r="B189" s="86">
        <v>3</v>
      </c>
      <c r="C189" s="256" t="s">
        <v>40</v>
      </c>
      <c r="D189" s="256">
        <v>4</v>
      </c>
      <c r="E189" s="302" t="s">
        <v>166</v>
      </c>
      <c r="F189" s="302" t="s">
        <v>167</v>
      </c>
      <c r="G189" s="258" t="s">
        <v>57</v>
      </c>
      <c r="H189" s="303">
        <v>5</v>
      </c>
      <c r="I189" s="312"/>
      <c r="J189" s="255">
        <f t="shared" si="14"/>
        <v>0</v>
      </c>
      <c r="K189" s="16"/>
    </row>
    <row r="190" spans="1:11" ht="34.950000000000003" customHeight="1" x14ac:dyDescent="0.3">
      <c r="A190" s="16"/>
      <c r="B190" s="77">
        <v>3</v>
      </c>
      <c r="C190" s="269" t="s">
        <v>40</v>
      </c>
      <c r="D190" s="269">
        <v>5</v>
      </c>
      <c r="E190" s="310" t="s">
        <v>166</v>
      </c>
      <c r="F190" s="310" t="s">
        <v>214</v>
      </c>
      <c r="G190" s="287" t="s">
        <v>57</v>
      </c>
      <c r="H190" s="305">
        <v>5</v>
      </c>
      <c r="I190" s="311"/>
      <c r="J190" s="255">
        <f t="shared" si="14"/>
        <v>0</v>
      </c>
      <c r="K190" s="16"/>
    </row>
    <row r="191" spans="1:11" ht="34.950000000000003" customHeight="1" x14ac:dyDescent="0.3">
      <c r="A191" s="16"/>
      <c r="B191" s="86">
        <v>3</v>
      </c>
      <c r="C191" s="256" t="s">
        <v>40</v>
      </c>
      <c r="D191" s="256">
        <v>6</v>
      </c>
      <c r="E191" s="302" t="s">
        <v>166</v>
      </c>
      <c r="F191" s="302" t="s">
        <v>168</v>
      </c>
      <c r="G191" s="258" t="s">
        <v>57</v>
      </c>
      <c r="H191" s="303">
        <v>20</v>
      </c>
      <c r="I191" s="312"/>
      <c r="J191" s="255">
        <f t="shared" si="14"/>
        <v>0</v>
      </c>
      <c r="K191" s="16"/>
    </row>
    <row r="192" spans="1:11" ht="34.950000000000003" customHeight="1" x14ac:dyDescent="0.3">
      <c r="A192" s="16"/>
      <c r="B192" s="77">
        <v>3</v>
      </c>
      <c r="C192" s="269" t="s">
        <v>40</v>
      </c>
      <c r="D192" s="269">
        <v>7</v>
      </c>
      <c r="E192" s="310" t="s">
        <v>166</v>
      </c>
      <c r="F192" s="310" t="s">
        <v>169</v>
      </c>
      <c r="G192" s="287" t="s">
        <v>57</v>
      </c>
      <c r="H192" s="305">
        <v>3</v>
      </c>
      <c r="I192" s="311"/>
      <c r="J192" s="255">
        <f t="shared" si="14"/>
        <v>0</v>
      </c>
      <c r="K192" s="16"/>
    </row>
    <row r="193" spans="1:11" ht="34.950000000000003" customHeight="1" x14ac:dyDescent="0.3">
      <c r="A193" s="16"/>
      <c r="B193" s="86">
        <v>3</v>
      </c>
      <c r="C193" s="256" t="s">
        <v>40</v>
      </c>
      <c r="D193" s="256">
        <v>8</v>
      </c>
      <c r="E193" s="302" t="s">
        <v>170</v>
      </c>
      <c r="F193" s="302" t="s">
        <v>225</v>
      </c>
      <c r="G193" s="258" t="s">
        <v>57</v>
      </c>
      <c r="H193" s="303">
        <v>3</v>
      </c>
      <c r="I193" s="312"/>
      <c r="J193" s="255">
        <f t="shared" si="14"/>
        <v>0</v>
      </c>
      <c r="K193" s="16"/>
    </row>
    <row r="194" spans="1:11" ht="34.950000000000003" customHeight="1" x14ac:dyDescent="0.3">
      <c r="A194" s="16"/>
      <c r="B194" s="77">
        <v>3</v>
      </c>
      <c r="C194" s="269" t="s">
        <v>40</v>
      </c>
      <c r="D194" s="269">
        <v>9</v>
      </c>
      <c r="E194" s="310" t="s">
        <v>170</v>
      </c>
      <c r="F194" s="310" t="s">
        <v>171</v>
      </c>
      <c r="G194" s="287" t="s">
        <v>57</v>
      </c>
      <c r="H194" s="305">
        <v>3</v>
      </c>
      <c r="I194" s="311"/>
      <c r="J194" s="255">
        <f t="shared" si="14"/>
        <v>0</v>
      </c>
      <c r="K194" s="16"/>
    </row>
    <row r="195" spans="1:11" ht="34.950000000000003" customHeight="1" x14ac:dyDescent="0.3">
      <c r="A195" s="16"/>
      <c r="B195" s="86">
        <v>3</v>
      </c>
      <c r="C195" s="256" t="s">
        <v>40</v>
      </c>
      <c r="D195" s="256">
        <v>10</v>
      </c>
      <c r="E195" s="302" t="s">
        <v>174</v>
      </c>
      <c r="F195" s="302" t="s">
        <v>215</v>
      </c>
      <c r="G195" s="258" t="s">
        <v>57</v>
      </c>
      <c r="H195" s="303">
        <v>2</v>
      </c>
      <c r="I195" s="312"/>
      <c r="J195" s="255">
        <f t="shared" si="14"/>
        <v>0</v>
      </c>
      <c r="K195" s="16"/>
    </row>
    <row r="196" spans="1:11" ht="34.950000000000003" customHeight="1" x14ac:dyDescent="0.3">
      <c r="A196" s="16"/>
      <c r="B196" s="77">
        <v>3</v>
      </c>
      <c r="C196" s="269" t="s">
        <v>40</v>
      </c>
      <c r="D196" s="269">
        <v>11</v>
      </c>
      <c r="E196" s="310" t="s">
        <v>174</v>
      </c>
      <c r="F196" s="310" t="s">
        <v>175</v>
      </c>
      <c r="G196" s="287" t="s">
        <v>57</v>
      </c>
      <c r="H196" s="305">
        <v>3</v>
      </c>
      <c r="I196" s="311"/>
      <c r="J196" s="255">
        <f t="shared" si="14"/>
        <v>0</v>
      </c>
      <c r="K196" s="16"/>
    </row>
    <row r="197" spans="1:11" ht="34.950000000000003" customHeight="1" x14ac:dyDescent="0.3">
      <c r="A197" s="16"/>
      <c r="B197" s="86">
        <v>3</v>
      </c>
      <c r="C197" s="256" t="s">
        <v>40</v>
      </c>
      <c r="D197" s="256">
        <v>12</v>
      </c>
      <c r="E197" s="302" t="s">
        <v>174</v>
      </c>
      <c r="F197" s="302" t="s">
        <v>176</v>
      </c>
      <c r="G197" s="258" t="s">
        <v>57</v>
      </c>
      <c r="H197" s="303">
        <v>3</v>
      </c>
      <c r="I197" s="312"/>
      <c r="J197" s="255">
        <f t="shared" si="14"/>
        <v>0</v>
      </c>
      <c r="K197" s="16"/>
    </row>
    <row r="198" spans="1:11" ht="34.950000000000003" customHeight="1" x14ac:dyDescent="0.3">
      <c r="A198" s="16"/>
      <c r="B198" s="77">
        <v>3</v>
      </c>
      <c r="C198" s="269" t="s">
        <v>40</v>
      </c>
      <c r="D198" s="269">
        <v>13</v>
      </c>
      <c r="E198" s="310" t="s">
        <v>174</v>
      </c>
      <c r="F198" s="310" t="s">
        <v>177</v>
      </c>
      <c r="G198" s="287" t="s">
        <v>57</v>
      </c>
      <c r="H198" s="305">
        <v>5</v>
      </c>
      <c r="I198" s="311"/>
      <c r="J198" s="255">
        <f t="shared" si="14"/>
        <v>0</v>
      </c>
      <c r="K198" s="16"/>
    </row>
    <row r="199" spans="1:11" ht="34.950000000000003" customHeight="1" x14ac:dyDescent="0.3">
      <c r="A199" s="16"/>
      <c r="B199" s="86">
        <v>3</v>
      </c>
      <c r="C199" s="256" t="s">
        <v>40</v>
      </c>
      <c r="D199" s="256">
        <v>14</v>
      </c>
      <c r="E199" s="302" t="s">
        <v>174</v>
      </c>
      <c r="F199" s="302" t="s">
        <v>178</v>
      </c>
      <c r="G199" s="258" t="s">
        <v>57</v>
      </c>
      <c r="H199" s="303">
        <v>5</v>
      </c>
      <c r="I199" s="312"/>
      <c r="J199" s="255">
        <f t="shared" si="14"/>
        <v>0</v>
      </c>
      <c r="K199" s="16"/>
    </row>
    <row r="200" spans="1:11" ht="34.950000000000003" customHeight="1" x14ac:dyDescent="0.3">
      <c r="A200" s="16"/>
      <c r="B200" s="77">
        <v>3</v>
      </c>
      <c r="C200" s="269" t="s">
        <v>40</v>
      </c>
      <c r="D200" s="269">
        <v>15</v>
      </c>
      <c r="E200" s="310" t="s">
        <v>179</v>
      </c>
      <c r="F200" s="310" t="s">
        <v>180</v>
      </c>
      <c r="G200" s="287" t="s">
        <v>48</v>
      </c>
      <c r="H200" s="305">
        <v>10</v>
      </c>
      <c r="I200" s="311"/>
      <c r="J200" s="255">
        <f t="shared" si="14"/>
        <v>0</v>
      </c>
      <c r="K200" s="16"/>
    </row>
    <row r="201" spans="1:11" ht="34.950000000000003" customHeight="1" x14ac:dyDescent="0.3">
      <c r="A201" s="16"/>
      <c r="B201" s="86">
        <v>3</v>
      </c>
      <c r="C201" s="256" t="s">
        <v>40</v>
      </c>
      <c r="D201" s="256">
        <v>16</v>
      </c>
      <c r="E201" s="302" t="s">
        <v>181</v>
      </c>
      <c r="F201" s="302" t="s">
        <v>182</v>
      </c>
      <c r="G201" s="258" t="s">
        <v>57</v>
      </c>
      <c r="H201" s="303">
        <v>5</v>
      </c>
      <c r="I201" s="312"/>
      <c r="J201" s="255">
        <f t="shared" si="14"/>
        <v>0</v>
      </c>
      <c r="K201" s="16"/>
    </row>
    <row r="202" spans="1:11" ht="49.95" customHeight="1" x14ac:dyDescent="0.3">
      <c r="A202" s="16"/>
      <c r="B202" s="77">
        <v>3</v>
      </c>
      <c r="C202" s="269" t="s">
        <v>40</v>
      </c>
      <c r="D202" s="269">
        <v>17</v>
      </c>
      <c r="E202" s="310" t="s">
        <v>174</v>
      </c>
      <c r="F202" s="310" t="s">
        <v>216</v>
      </c>
      <c r="G202" s="287" t="s">
        <v>57</v>
      </c>
      <c r="H202" s="305">
        <v>5</v>
      </c>
      <c r="I202" s="311"/>
      <c r="J202" s="255">
        <f t="shared" si="14"/>
        <v>0</v>
      </c>
      <c r="K202" s="16"/>
    </row>
    <row r="203" spans="1:11" ht="34.950000000000003" customHeight="1" x14ac:dyDescent="0.3">
      <c r="A203" s="16"/>
      <c r="B203" s="86">
        <v>3</v>
      </c>
      <c r="C203" s="256" t="s">
        <v>40</v>
      </c>
      <c r="D203" s="256">
        <v>18</v>
      </c>
      <c r="E203" s="302" t="s">
        <v>174</v>
      </c>
      <c r="F203" s="302" t="s">
        <v>229</v>
      </c>
      <c r="G203" s="258" t="s">
        <v>57</v>
      </c>
      <c r="H203" s="303">
        <v>5</v>
      </c>
      <c r="I203" s="312"/>
      <c r="J203" s="255">
        <f t="shared" si="14"/>
        <v>0</v>
      </c>
      <c r="K203" s="16"/>
    </row>
    <row r="204" spans="1:11" ht="49.95" customHeight="1" x14ac:dyDescent="0.3">
      <c r="A204" s="16"/>
      <c r="B204" s="77">
        <v>3</v>
      </c>
      <c r="C204" s="269" t="s">
        <v>40</v>
      </c>
      <c r="D204" s="269">
        <v>19</v>
      </c>
      <c r="E204" s="310" t="s">
        <v>174</v>
      </c>
      <c r="F204" s="310" t="s">
        <v>217</v>
      </c>
      <c r="G204" s="287" t="s">
        <v>57</v>
      </c>
      <c r="H204" s="305">
        <v>5</v>
      </c>
      <c r="I204" s="311"/>
      <c r="J204" s="255">
        <f t="shared" si="14"/>
        <v>0</v>
      </c>
      <c r="K204" s="16"/>
    </row>
    <row r="205" spans="1:11" ht="34.950000000000003" customHeight="1" x14ac:dyDescent="0.3">
      <c r="A205" s="16"/>
      <c r="B205" s="86">
        <v>3</v>
      </c>
      <c r="C205" s="256" t="s">
        <v>40</v>
      </c>
      <c r="D205" s="256">
        <v>20</v>
      </c>
      <c r="E205" s="302" t="s">
        <v>174</v>
      </c>
      <c r="F205" s="302" t="s">
        <v>232</v>
      </c>
      <c r="G205" s="258" t="s">
        <v>57</v>
      </c>
      <c r="H205" s="303">
        <v>5</v>
      </c>
      <c r="I205" s="312"/>
      <c r="J205" s="255">
        <f t="shared" si="14"/>
        <v>0</v>
      </c>
      <c r="K205" s="16"/>
    </row>
    <row r="206" spans="1:11" ht="34.950000000000003" customHeight="1" x14ac:dyDescent="0.3">
      <c r="A206" s="16"/>
      <c r="B206" s="77">
        <v>3</v>
      </c>
      <c r="C206" s="269" t="s">
        <v>40</v>
      </c>
      <c r="D206" s="269">
        <v>21</v>
      </c>
      <c r="E206" s="310" t="s">
        <v>174</v>
      </c>
      <c r="F206" s="310" t="s">
        <v>218</v>
      </c>
      <c r="G206" s="287" t="s">
        <v>57</v>
      </c>
      <c r="H206" s="305">
        <v>5</v>
      </c>
      <c r="I206" s="311"/>
      <c r="J206" s="255">
        <f t="shared" si="14"/>
        <v>0</v>
      </c>
      <c r="K206" s="16"/>
    </row>
    <row r="207" spans="1:11" ht="34.950000000000003" customHeight="1" x14ac:dyDescent="0.3">
      <c r="A207" s="16"/>
      <c r="B207" s="86">
        <v>3</v>
      </c>
      <c r="C207" s="256" t="s">
        <v>40</v>
      </c>
      <c r="D207" s="256">
        <v>22</v>
      </c>
      <c r="E207" s="302" t="s">
        <v>174</v>
      </c>
      <c r="F207" s="302" t="s">
        <v>226</v>
      </c>
      <c r="G207" s="258" t="s">
        <v>57</v>
      </c>
      <c r="H207" s="303">
        <v>5</v>
      </c>
      <c r="I207" s="312"/>
      <c r="J207" s="255">
        <f t="shared" si="14"/>
        <v>0</v>
      </c>
      <c r="K207" s="16"/>
    </row>
    <row r="208" spans="1:11" ht="19.95" customHeight="1" thickBot="1" x14ac:dyDescent="0.35">
      <c r="A208" s="16"/>
      <c r="B208" s="135"/>
      <c r="C208" s="135"/>
      <c r="D208" s="137"/>
      <c r="E208" s="136"/>
      <c r="F208" s="136"/>
      <c r="G208" s="136"/>
      <c r="H208" s="137"/>
      <c r="I208" s="137"/>
      <c r="J208" s="137"/>
      <c r="K208" s="16"/>
    </row>
    <row r="209" spans="1:11" s="4" customFormat="1" ht="30" customHeight="1" thickBot="1" x14ac:dyDescent="0.45">
      <c r="A209" s="16"/>
      <c r="B209" s="138">
        <v>4</v>
      </c>
      <c r="C209" s="139" t="s">
        <v>3</v>
      </c>
      <c r="D209" s="140"/>
      <c r="E209" s="141"/>
      <c r="F209" s="141"/>
      <c r="G209" s="141"/>
      <c r="H209" s="140"/>
      <c r="I209" s="140"/>
      <c r="J209" s="219"/>
      <c r="K209" s="16"/>
    </row>
    <row r="210" spans="1:11" s="4" customFormat="1" ht="19.95" customHeight="1" x14ac:dyDescent="0.4">
      <c r="A210" s="16"/>
      <c r="B210" s="17"/>
      <c r="C210" s="17"/>
      <c r="D210" s="17"/>
      <c r="E210" s="17"/>
      <c r="F210" s="17"/>
      <c r="G210" s="17"/>
      <c r="H210" s="17"/>
      <c r="I210" s="17"/>
      <c r="J210" s="17"/>
      <c r="K210" s="16"/>
    </row>
    <row r="211" spans="1:11" ht="30" customHeight="1" x14ac:dyDescent="0.3">
      <c r="A211" s="16"/>
      <c r="B211" s="154"/>
      <c r="C211" s="155"/>
      <c r="D211" s="155" t="s">
        <v>249</v>
      </c>
      <c r="E211" s="207" t="s">
        <v>250</v>
      </c>
      <c r="F211" s="208" t="s">
        <v>251</v>
      </c>
      <c r="G211" s="126" t="s">
        <v>44</v>
      </c>
      <c r="H211" s="222" t="s">
        <v>252</v>
      </c>
      <c r="I211" s="126" t="s">
        <v>253</v>
      </c>
      <c r="J211" s="157" t="s">
        <v>254</v>
      </c>
      <c r="K211" s="16"/>
    </row>
    <row r="212" spans="1:11" s="6" customFormat="1" ht="30" customHeight="1" x14ac:dyDescent="0.3">
      <c r="A212" s="14"/>
      <c r="B212" s="227" t="s">
        <v>248</v>
      </c>
      <c r="C212" s="228" t="s">
        <v>14</v>
      </c>
      <c r="D212" s="229" t="s">
        <v>15</v>
      </c>
      <c r="E212" s="230"/>
      <c r="F212" s="230"/>
      <c r="G212" s="230"/>
      <c r="H212" s="231"/>
      <c r="I212" s="190" t="s">
        <v>255</v>
      </c>
      <c r="J212" s="191">
        <f>SUM(J213:J219)</f>
        <v>0</v>
      </c>
      <c r="K212" s="14"/>
    </row>
    <row r="213" spans="1:11" ht="34.950000000000003" customHeight="1" x14ac:dyDescent="0.3">
      <c r="A213" s="16"/>
      <c r="B213" s="77">
        <v>4</v>
      </c>
      <c r="C213" s="269" t="s">
        <v>14</v>
      </c>
      <c r="D213" s="269">
        <v>1</v>
      </c>
      <c r="E213" s="270" t="s">
        <v>190</v>
      </c>
      <c r="F213" s="270" t="s">
        <v>239</v>
      </c>
      <c r="G213" s="287" t="s">
        <v>48</v>
      </c>
      <c r="H213" s="305">
        <v>10</v>
      </c>
      <c r="I213" s="306"/>
      <c r="J213" s="255">
        <f t="shared" ref="J213:J219" si="15">H213*I213</f>
        <v>0</v>
      </c>
      <c r="K213" s="16"/>
    </row>
    <row r="214" spans="1:11" ht="34.950000000000003" customHeight="1" x14ac:dyDescent="0.3">
      <c r="A214" s="16"/>
      <c r="B214" s="86">
        <v>4</v>
      </c>
      <c r="C214" s="256" t="s">
        <v>14</v>
      </c>
      <c r="D214" s="256">
        <v>2</v>
      </c>
      <c r="E214" s="257" t="s">
        <v>190</v>
      </c>
      <c r="F214" s="257" t="s">
        <v>240</v>
      </c>
      <c r="G214" s="258" t="s">
        <v>51</v>
      </c>
      <c r="H214" s="303">
        <v>5</v>
      </c>
      <c r="I214" s="284"/>
      <c r="J214" s="255">
        <f t="shared" si="15"/>
        <v>0</v>
      </c>
      <c r="K214" s="16"/>
    </row>
    <row r="215" spans="1:11" ht="34.950000000000003" customHeight="1" x14ac:dyDescent="0.3">
      <c r="A215" s="16"/>
      <c r="B215" s="77">
        <v>4</v>
      </c>
      <c r="C215" s="269" t="s">
        <v>14</v>
      </c>
      <c r="D215" s="269">
        <v>3</v>
      </c>
      <c r="E215" s="270" t="s">
        <v>190</v>
      </c>
      <c r="F215" s="270" t="s">
        <v>241</v>
      </c>
      <c r="G215" s="287" t="s">
        <v>51</v>
      </c>
      <c r="H215" s="305">
        <v>5</v>
      </c>
      <c r="I215" s="306"/>
      <c r="J215" s="255">
        <f t="shared" si="15"/>
        <v>0</v>
      </c>
      <c r="K215" s="16"/>
    </row>
    <row r="216" spans="1:11" ht="34.950000000000003" customHeight="1" x14ac:dyDescent="0.3">
      <c r="A216" s="16"/>
      <c r="B216" s="86">
        <v>4</v>
      </c>
      <c r="C216" s="256" t="s">
        <v>14</v>
      </c>
      <c r="D216" s="256">
        <v>4</v>
      </c>
      <c r="E216" s="257" t="s">
        <v>242</v>
      </c>
      <c r="F216" s="257" t="s">
        <v>243</v>
      </c>
      <c r="G216" s="258" t="s">
        <v>105</v>
      </c>
      <c r="H216" s="303">
        <v>1</v>
      </c>
      <c r="I216" s="284"/>
      <c r="J216" s="255">
        <f t="shared" si="15"/>
        <v>0</v>
      </c>
      <c r="K216" s="16"/>
    </row>
    <row r="217" spans="1:11" ht="34.950000000000003" customHeight="1" x14ac:dyDescent="0.3">
      <c r="A217" s="16"/>
      <c r="B217" s="77">
        <v>4</v>
      </c>
      <c r="C217" s="269" t="s">
        <v>14</v>
      </c>
      <c r="D217" s="269">
        <v>5</v>
      </c>
      <c r="E217" s="270" t="s">
        <v>242</v>
      </c>
      <c r="F217" s="270" t="s">
        <v>244</v>
      </c>
      <c r="G217" s="287" t="s">
        <v>105</v>
      </c>
      <c r="H217" s="305">
        <v>3</v>
      </c>
      <c r="I217" s="306"/>
      <c r="J217" s="255">
        <f t="shared" si="15"/>
        <v>0</v>
      </c>
      <c r="K217" s="16"/>
    </row>
    <row r="218" spans="1:11" ht="34.950000000000003" customHeight="1" x14ac:dyDescent="0.3">
      <c r="A218" s="16"/>
      <c r="B218" s="86">
        <v>4</v>
      </c>
      <c r="C218" s="256" t="s">
        <v>14</v>
      </c>
      <c r="D218" s="256">
        <v>6</v>
      </c>
      <c r="E218" s="257" t="s">
        <v>245</v>
      </c>
      <c r="F218" s="257" t="s">
        <v>246</v>
      </c>
      <c r="G218" s="258" t="s">
        <v>48</v>
      </c>
      <c r="H218" s="303">
        <v>10</v>
      </c>
      <c r="I218" s="284"/>
      <c r="J218" s="255">
        <f t="shared" si="15"/>
        <v>0</v>
      </c>
      <c r="K218" s="16"/>
    </row>
    <row r="219" spans="1:11" ht="34.950000000000003" customHeight="1" x14ac:dyDescent="0.3">
      <c r="A219" s="16"/>
      <c r="B219" s="102">
        <v>4</v>
      </c>
      <c r="C219" s="251" t="s">
        <v>14</v>
      </c>
      <c r="D219" s="251">
        <v>7</v>
      </c>
      <c r="E219" s="252" t="s">
        <v>245</v>
      </c>
      <c r="F219" s="252" t="s">
        <v>247</v>
      </c>
      <c r="G219" s="253" t="s">
        <v>48</v>
      </c>
      <c r="H219" s="301">
        <v>30</v>
      </c>
      <c r="I219" s="283"/>
      <c r="J219" s="255">
        <f t="shared" si="15"/>
        <v>0</v>
      </c>
      <c r="K219" s="16"/>
    </row>
    <row r="220" spans="1:11" ht="19.95" customHeight="1" x14ac:dyDescent="0.3">
      <c r="A220" s="16"/>
      <c r="B220" s="220"/>
      <c r="C220" s="220"/>
      <c r="D220" s="220"/>
      <c r="E220" s="221"/>
      <c r="F220" s="221"/>
      <c r="G220" s="220"/>
      <c r="H220" s="220"/>
      <c r="I220" s="220"/>
      <c r="J220" s="220"/>
      <c r="K220" s="16"/>
    </row>
    <row r="221" spans="1:11" ht="30" customHeight="1" x14ac:dyDescent="0.3">
      <c r="A221" s="16"/>
      <c r="B221" s="154"/>
      <c r="C221" s="155"/>
      <c r="D221" s="155" t="s">
        <v>249</v>
      </c>
      <c r="E221" s="207" t="s">
        <v>250</v>
      </c>
      <c r="F221" s="208" t="s">
        <v>251</v>
      </c>
      <c r="G221" s="126" t="s">
        <v>44</v>
      </c>
      <c r="H221" s="222" t="s">
        <v>252</v>
      </c>
      <c r="I221" s="126" t="s">
        <v>253</v>
      </c>
      <c r="J221" s="157" t="s">
        <v>254</v>
      </c>
      <c r="K221" s="16"/>
    </row>
    <row r="222" spans="1:11" s="6" customFormat="1" ht="30" customHeight="1" x14ac:dyDescent="0.3">
      <c r="A222" s="14"/>
      <c r="B222" s="227" t="s">
        <v>248</v>
      </c>
      <c r="C222" s="228" t="s">
        <v>42</v>
      </c>
      <c r="D222" s="229" t="s">
        <v>43</v>
      </c>
      <c r="E222" s="230"/>
      <c r="F222" s="230"/>
      <c r="G222" s="230"/>
      <c r="H222" s="231"/>
      <c r="I222" s="190" t="s">
        <v>255</v>
      </c>
      <c r="J222" s="191">
        <f>SUM(J223:J227)</f>
        <v>0</v>
      </c>
      <c r="K222" s="14"/>
    </row>
    <row r="223" spans="1:11" ht="34.950000000000003" customHeight="1" x14ac:dyDescent="0.3">
      <c r="A223" s="16"/>
      <c r="B223" s="77">
        <v>4</v>
      </c>
      <c r="C223" s="269" t="s">
        <v>42</v>
      </c>
      <c r="D223" s="269">
        <v>1</v>
      </c>
      <c r="E223" s="270" t="s">
        <v>89</v>
      </c>
      <c r="F223" s="270" t="s">
        <v>90</v>
      </c>
      <c r="G223" s="287" t="s">
        <v>51</v>
      </c>
      <c r="H223" s="305">
        <v>25</v>
      </c>
      <c r="I223" s="313"/>
      <c r="J223" s="255">
        <f t="shared" ref="J223:J227" si="16">H223*I223</f>
        <v>0</v>
      </c>
      <c r="K223" s="16"/>
    </row>
    <row r="224" spans="1:11" ht="34.950000000000003" customHeight="1" x14ac:dyDescent="0.3">
      <c r="A224" s="16"/>
      <c r="B224" s="86">
        <v>4</v>
      </c>
      <c r="C224" s="256" t="s">
        <v>42</v>
      </c>
      <c r="D224" s="256">
        <v>2</v>
      </c>
      <c r="E224" s="257" t="s">
        <v>91</v>
      </c>
      <c r="F224" s="257" t="s">
        <v>92</v>
      </c>
      <c r="G224" s="258" t="s">
        <v>51</v>
      </c>
      <c r="H224" s="303">
        <v>25</v>
      </c>
      <c r="I224" s="314"/>
      <c r="J224" s="255">
        <f t="shared" si="16"/>
        <v>0</v>
      </c>
      <c r="K224" s="16"/>
    </row>
    <row r="225" spans="1:11" ht="34.950000000000003" customHeight="1" x14ac:dyDescent="0.3">
      <c r="A225" s="16"/>
      <c r="B225" s="77">
        <v>4</v>
      </c>
      <c r="C225" s="269" t="s">
        <v>42</v>
      </c>
      <c r="D225" s="269">
        <v>3</v>
      </c>
      <c r="E225" s="270" t="s">
        <v>89</v>
      </c>
      <c r="F225" s="270" t="s">
        <v>227</v>
      </c>
      <c r="G225" s="287" t="s">
        <v>51</v>
      </c>
      <c r="H225" s="305">
        <v>25</v>
      </c>
      <c r="I225" s="313"/>
      <c r="J225" s="255">
        <f t="shared" si="16"/>
        <v>0</v>
      </c>
      <c r="K225" s="16"/>
    </row>
    <row r="226" spans="1:11" ht="34.950000000000003" customHeight="1" x14ac:dyDescent="0.3">
      <c r="A226" s="16"/>
      <c r="B226" s="86">
        <v>4</v>
      </c>
      <c r="C226" s="256" t="s">
        <v>42</v>
      </c>
      <c r="D226" s="256">
        <v>4</v>
      </c>
      <c r="E226" s="257" t="s">
        <v>93</v>
      </c>
      <c r="F226" s="257" t="s">
        <v>94</v>
      </c>
      <c r="G226" s="258" t="s">
        <v>51</v>
      </c>
      <c r="H226" s="303">
        <v>25</v>
      </c>
      <c r="I226" s="314"/>
      <c r="J226" s="255">
        <f t="shared" si="16"/>
        <v>0</v>
      </c>
      <c r="K226" s="16"/>
    </row>
    <row r="227" spans="1:11" ht="49.95" customHeight="1" x14ac:dyDescent="0.3">
      <c r="A227" s="16"/>
      <c r="B227" s="102">
        <v>4</v>
      </c>
      <c r="C227" s="251" t="s">
        <v>42</v>
      </c>
      <c r="D227" s="251">
        <v>5</v>
      </c>
      <c r="E227" s="252" t="s">
        <v>93</v>
      </c>
      <c r="F227" s="252" t="s">
        <v>95</v>
      </c>
      <c r="G227" s="253" t="s">
        <v>51</v>
      </c>
      <c r="H227" s="301">
        <v>25</v>
      </c>
      <c r="I227" s="315"/>
      <c r="J227" s="255">
        <f t="shared" si="16"/>
        <v>0</v>
      </c>
      <c r="K227" s="16"/>
    </row>
    <row r="228" spans="1:11" ht="19.95" customHeight="1" x14ac:dyDescent="0.3">
      <c r="A228" s="16"/>
      <c r="B228" s="220"/>
      <c r="C228" s="220"/>
      <c r="D228" s="220"/>
      <c r="E228" s="221"/>
      <c r="F228" s="221"/>
      <c r="G228" s="220"/>
      <c r="H228" s="220"/>
      <c r="I228" s="220"/>
      <c r="J228" s="220"/>
      <c r="K228" s="16"/>
    </row>
    <row r="229" spans="1:11" ht="30" customHeight="1" x14ac:dyDescent="0.3">
      <c r="A229" s="16"/>
      <c r="B229" s="154"/>
      <c r="C229" s="155"/>
      <c r="D229" s="155" t="s">
        <v>249</v>
      </c>
      <c r="E229" s="207" t="s">
        <v>250</v>
      </c>
      <c r="F229" s="208" t="s">
        <v>251</v>
      </c>
      <c r="G229" s="126" t="s">
        <v>44</v>
      </c>
      <c r="H229" s="222" t="s">
        <v>252</v>
      </c>
      <c r="I229" s="126" t="s">
        <v>253</v>
      </c>
      <c r="J229" s="157" t="s">
        <v>254</v>
      </c>
      <c r="K229" s="16"/>
    </row>
    <row r="230" spans="1:11" s="6" customFormat="1" ht="30" customHeight="1" x14ac:dyDescent="0.3">
      <c r="A230" s="14"/>
      <c r="B230" s="227" t="s">
        <v>248</v>
      </c>
      <c r="C230" s="228" t="s">
        <v>12</v>
      </c>
      <c r="D230" s="229" t="s">
        <v>13</v>
      </c>
      <c r="E230" s="230"/>
      <c r="F230" s="230"/>
      <c r="G230" s="230"/>
      <c r="H230" s="231"/>
      <c r="I230" s="190" t="s">
        <v>255</v>
      </c>
      <c r="J230" s="191">
        <f>SUM(J231:J235)</f>
        <v>0</v>
      </c>
      <c r="K230" s="14"/>
    </row>
    <row r="231" spans="1:11" ht="79.95" customHeight="1" x14ac:dyDescent="0.3">
      <c r="A231" s="16"/>
      <c r="B231" s="77">
        <v>4</v>
      </c>
      <c r="C231" s="269" t="s">
        <v>12</v>
      </c>
      <c r="D231" s="269">
        <v>1</v>
      </c>
      <c r="E231" s="270" t="s">
        <v>188</v>
      </c>
      <c r="F231" s="270" t="s">
        <v>236</v>
      </c>
      <c r="G231" s="287" t="s">
        <v>54</v>
      </c>
      <c r="H231" s="305">
        <v>100</v>
      </c>
      <c r="I231" s="306"/>
      <c r="J231" s="255">
        <f t="shared" ref="J231:J235" si="17">H231*I231</f>
        <v>0</v>
      </c>
      <c r="K231" s="16"/>
    </row>
    <row r="232" spans="1:11" ht="79.95" customHeight="1" x14ac:dyDescent="0.3">
      <c r="A232" s="16"/>
      <c r="B232" s="86">
        <v>4</v>
      </c>
      <c r="C232" s="256" t="s">
        <v>12</v>
      </c>
      <c r="D232" s="256">
        <v>2</v>
      </c>
      <c r="E232" s="257" t="s">
        <v>188</v>
      </c>
      <c r="F232" s="257" t="s">
        <v>237</v>
      </c>
      <c r="G232" s="258" t="s">
        <v>54</v>
      </c>
      <c r="H232" s="303">
        <v>200</v>
      </c>
      <c r="I232" s="284"/>
      <c r="J232" s="255">
        <f t="shared" si="17"/>
        <v>0</v>
      </c>
      <c r="K232" s="16"/>
    </row>
    <row r="233" spans="1:11" ht="34.950000000000003" customHeight="1" x14ac:dyDescent="0.3">
      <c r="A233" s="16"/>
      <c r="B233" s="77">
        <v>4</v>
      </c>
      <c r="C233" s="269" t="s">
        <v>12</v>
      </c>
      <c r="D233" s="269">
        <v>3</v>
      </c>
      <c r="E233" s="270" t="s">
        <v>192</v>
      </c>
      <c r="F233" s="270" t="s">
        <v>233</v>
      </c>
      <c r="G233" s="287" t="s">
        <v>48</v>
      </c>
      <c r="H233" s="305">
        <v>150</v>
      </c>
      <c r="I233" s="306"/>
      <c r="J233" s="255">
        <f t="shared" si="17"/>
        <v>0</v>
      </c>
      <c r="K233" s="16"/>
    </row>
    <row r="234" spans="1:11" ht="34.950000000000003" customHeight="1" x14ac:dyDescent="0.3">
      <c r="A234" s="16"/>
      <c r="B234" s="86">
        <v>4</v>
      </c>
      <c r="C234" s="256" t="s">
        <v>12</v>
      </c>
      <c r="D234" s="256">
        <v>4</v>
      </c>
      <c r="E234" s="257" t="s">
        <v>192</v>
      </c>
      <c r="F234" s="257" t="s">
        <v>234</v>
      </c>
      <c r="G234" s="258" t="s">
        <v>48</v>
      </c>
      <c r="H234" s="303">
        <v>300</v>
      </c>
      <c r="I234" s="284"/>
      <c r="J234" s="255">
        <f t="shared" si="17"/>
        <v>0</v>
      </c>
      <c r="K234" s="16"/>
    </row>
    <row r="235" spans="1:11" ht="49.95" customHeight="1" x14ac:dyDescent="0.3">
      <c r="A235" s="16"/>
      <c r="B235" s="102">
        <v>4</v>
      </c>
      <c r="C235" s="251" t="s">
        <v>12</v>
      </c>
      <c r="D235" s="251">
        <v>5</v>
      </c>
      <c r="E235" s="252" t="s">
        <v>190</v>
      </c>
      <c r="F235" s="252" t="s">
        <v>235</v>
      </c>
      <c r="G235" s="253" t="s">
        <v>51</v>
      </c>
      <c r="H235" s="301">
        <v>15</v>
      </c>
      <c r="I235" s="283"/>
      <c r="J235" s="255">
        <f t="shared" si="17"/>
        <v>0</v>
      </c>
      <c r="K235" s="16"/>
    </row>
    <row r="236" spans="1:11" ht="15" customHeight="1" x14ac:dyDescent="0.3">
      <c r="A236" s="16"/>
      <c r="B236" s="137"/>
      <c r="C236" s="137"/>
      <c r="D236" s="137"/>
      <c r="E236" s="136"/>
      <c r="F236" s="136"/>
      <c r="G236" s="136"/>
      <c r="H236" s="137"/>
      <c r="I236" s="137"/>
      <c r="J236" s="137"/>
      <c r="K236" s="16"/>
    </row>
  </sheetData>
  <sheetProtection algorithmName="SHA-512" hashValue="6qMNMAd1deDPM+eG5tAk13f7xV2TaGdYIWkvcBXLA9i17jYqyzlmMhyx69ez2Bxi5n/ZljDfTl1O0N63gsbtIw==" saltValue="5fzGzuNJVZ/2iHEKGOIUPQ==" spinCount="100000" sheet="1" objects="1" scenarios="1" selectLockedCells="1"/>
  <mergeCells count="3">
    <mergeCell ref="B2:J2"/>
    <mergeCell ref="B3:J3"/>
    <mergeCell ref="B4:J4"/>
  </mergeCells>
  <conditionalFormatting sqref="H41:H42 H44:H53 H57:H67 H73:H75 H79:H92 H96:H98 H102:H104 H108:H113 H117:H118 H122:H126 H130:H131 H135 H139:H142 H146:H148 H154:H172 H176:H182 H186:H207 H213:H219 H223:H227 H231:H235">
    <cfRule type="expression" dxfId="82" priority="28">
      <formula>$I41=""</formula>
    </cfRule>
  </conditionalFormatting>
  <conditionalFormatting sqref="J7">
    <cfRule type="expression" dxfId="81" priority="1">
      <formula>SUM($I$10:$I$11,$I$14:$I$24,$I$27:$I$29,$I$32:$I$34)&lt;&gt;0</formula>
    </cfRule>
  </conditionalFormatting>
  <conditionalFormatting sqref="J9">
    <cfRule type="expression" dxfId="80" priority="26">
      <formula>SUM($I$10:$I$11)&lt;&gt;0</formula>
    </cfRule>
  </conditionalFormatting>
  <conditionalFormatting sqref="J10:J11 J14:J24 J27:J29 J32:J34">
    <cfRule type="expression" dxfId="79" priority="27">
      <formula>$I10&lt;&gt;0</formula>
    </cfRule>
  </conditionalFormatting>
  <conditionalFormatting sqref="J13">
    <cfRule type="expression" dxfId="78" priority="24">
      <formula>SUM($I$14:$I$24)&lt;&gt;0</formula>
    </cfRule>
  </conditionalFormatting>
  <conditionalFormatting sqref="J26">
    <cfRule type="expression" dxfId="77" priority="23">
      <formula>SUM($I$27:$I$29)&lt;&gt;0</formula>
    </cfRule>
  </conditionalFormatting>
  <conditionalFormatting sqref="J31">
    <cfRule type="expression" dxfId="76" priority="22">
      <formula>SUM($I$32:$I$34)&lt;&gt;0</formula>
    </cfRule>
  </conditionalFormatting>
  <conditionalFormatting sqref="J40">
    <cfRule type="expression" dxfId="75" priority="21">
      <formula>$I10&lt;&gt;0</formula>
    </cfRule>
  </conditionalFormatting>
  <conditionalFormatting sqref="J56">
    <cfRule type="expression" dxfId="74" priority="19">
      <formula>$I11&lt;&gt;0</formula>
    </cfRule>
  </conditionalFormatting>
  <conditionalFormatting sqref="J72">
    <cfRule type="expression" dxfId="73" priority="18">
      <formula>$I14&lt;&gt;0</formula>
    </cfRule>
  </conditionalFormatting>
  <conditionalFormatting sqref="J78">
    <cfRule type="expression" dxfId="72" priority="17">
      <formula>$I15&lt;&gt;0</formula>
    </cfRule>
  </conditionalFormatting>
  <conditionalFormatting sqref="J95">
    <cfRule type="expression" dxfId="71" priority="16">
      <formula>$I16&lt;&gt;0</formula>
    </cfRule>
  </conditionalFormatting>
  <conditionalFormatting sqref="J100">
    <cfRule type="expression" dxfId="70" priority="15">
      <formula>$I17&lt;&gt;0</formula>
    </cfRule>
  </conditionalFormatting>
  <conditionalFormatting sqref="J107">
    <cfRule type="expression" dxfId="69" priority="14">
      <formula>$I18&lt;&gt;0</formula>
    </cfRule>
  </conditionalFormatting>
  <conditionalFormatting sqref="J116">
    <cfRule type="expression" dxfId="68" priority="13">
      <formula>$I19&lt;&gt;0</formula>
    </cfRule>
  </conditionalFormatting>
  <conditionalFormatting sqref="J121">
    <cfRule type="expression" dxfId="67" priority="12">
      <formula>$I20&lt;&gt;0</formula>
    </cfRule>
  </conditionalFormatting>
  <conditionalFormatting sqref="J129">
    <cfRule type="expression" dxfId="66" priority="11">
      <formula>$I21&lt;&gt;0</formula>
    </cfRule>
  </conditionalFormatting>
  <conditionalFormatting sqref="J134">
    <cfRule type="expression" dxfId="65" priority="10">
      <formula>$I22&lt;&gt;0</formula>
    </cfRule>
  </conditionalFormatting>
  <conditionalFormatting sqref="J138">
    <cfRule type="expression" dxfId="64" priority="9">
      <formula>$I23&lt;&gt;0</formula>
    </cfRule>
  </conditionalFormatting>
  <conditionalFormatting sqref="J145">
    <cfRule type="expression" dxfId="63" priority="8">
      <formula>$I24&lt;&gt;0</formula>
    </cfRule>
  </conditionalFormatting>
  <conditionalFormatting sqref="J153">
    <cfRule type="expression" dxfId="62" priority="5">
      <formula>$I27&lt;&gt;0</formula>
    </cfRule>
  </conditionalFormatting>
  <conditionalFormatting sqref="J175">
    <cfRule type="expression" dxfId="61" priority="4">
      <formula>$I28&lt;&gt;0</formula>
    </cfRule>
  </conditionalFormatting>
  <conditionalFormatting sqref="J185">
    <cfRule type="expression" dxfId="60" priority="3">
      <formula>$I29&lt;&gt;0</formula>
    </cfRule>
  </conditionalFormatting>
  <conditionalFormatting sqref="J212">
    <cfRule type="expression" dxfId="59" priority="7">
      <formula>$I32&lt;&gt;0</formula>
    </cfRule>
  </conditionalFormatting>
  <conditionalFormatting sqref="J222">
    <cfRule type="expression" dxfId="58" priority="6">
      <formula>$I33&lt;&gt;0</formula>
    </cfRule>
  </conditionalFormatting>
  <conditionalFormatting sqref="J230">
    <cfRule type="expression" dxfId="57" priority="2">
      <formula>$I34&lt;&gt;0</formula>
    </cfRule>
  </conditionalFormatting>
  <printOptions horizontalCentered="1"/>
  <pageMargins left="0.39370078740157483" right="0.39370078740157483" top="0.78740157480314965" bottom="0.6692913385826772" header="0.39370078740157483" footer="0.39370078740157483"/>
  <pageSetup paperSize="9" scale="74" fitToHeight="0" orientation="portrait" r:id="rId1"/>
  <headerFooter>
    <oddHeader>&amp;C&amp;"Aptos,Bold"&amp;12SECTION 2 : ROADS PROVISION (RP) SCHEDULE</oddHeader>
    <oddFooter>&amp;C&amp;"Aptos,Bold"BoQ : &amp;P of &amp;N</oddFooter>
  </headerFooter>
  <rowBreaks count="11" manualBreakCount="11">
    <brk id="35" max="10" man="1"/>
    <brk id="54" max="10" man="1"/>
    <brk id="68" max="10" man="1"/>
    <brk id="93" max="10" man="1"/>
    <brk id="105" max="10" man="1"/>
    <brk id="132" max="10" man="1"/>
    <brk id="148" max="10" man="1"/>
    <brk id="173" max="10" man="1"/>
    <brk id="183" max="10" man="1"/>
    <brk id="207" max="10" man="1"/>
    <brk id="228"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23C4-AA5F-4C56-AE9C-3096A6DB7C00}">
  <sheetPr>
    <pageSetUpPr fitToPage="1"/>
  </sheetPr>
  <dimension ref="A1:K232"/>
  <sheetViews>
    <sheetView view="pageBreakPreview" zoomScaleNormal="65" zoomScaleSheetLayoutView="100" workbookViewId="0"/>
  </sheetViews>
  <sheetFormatPr defaultColWidth="9.109375" defaultRowHeight="15.6" x14ac:dyDescent="0.3"/>
  <cols>
    <col min="1" max="1" width="1.6640625" style="1" customWidth="1"/>
    <col min="2" max="3" width="6.6640625" style="39" customWidth="1"/>
    <col min="4" max="4" width="7.6640625" style="39" customWidth="1"/>
    <col min="5" max="5" width="12.6640625" style="40" customWidth="1"/>
    <col min="6" max="6" width="42.6640625" style="136" customWidth="1"/>
    <col min="7" max="7" width="12.6640625" style="40" customWidth="1"/>
    <col min="8" max="8" width="10.6640625" style="39" customWidth="1"/>
    <col min="9" max="9" width="18.6640625" style="39" customWidth="1"/>
    <col min="10" max="10" width="20.6640625" style="39" customWidth="1"/>
    <col min="11" max="11" width="1.6640625" style="1" customWidth="1"/>
    <col min="12" max="16384" width="9.109375" style="1"/>
  </cols>
  <sheetData>
    <row r="1" spans="1:11" ht="15" customHeight="1" x14ac:dyDescent="0.3">
      <c r="A1" s="13"/>
      <c r="B1" s="37"/>
      <c r="C1" s="37"/>
      <c r="D1" s="37"/>
      <c r="E1" s="38"/>
      <c r="F1" s="232"/>
      <c r="G1" s="38"/>
      <c r="H1" s="37"/>
      <c r="I1" s="37"/>
      <c r="J1" s="37"/>
    </row>
    <row r="2" spans="1:11" ht="49.95" customHeight="1" x14ac:dyDescent="0.3">
      <c r="A2" s="7"/>
      <c r="B2" s="364" t="s">
        <v>875</v>
      </c>
      <c r="C2" s="364"/>
      <c r="D2" s="364"/>
      <c r="E2" s="364"/>
      <c r="F2" s="364"/>
      <c r="G2" s="364"/>
      <c r="H2" s="364"/>
      <c r="I2" s="364"/>
      <c r="J2" s="364"/>
    </row>
    <row r="3" spans="1:11" ht="49.95" customHeight="1" x14ac:dyDescent="0.3">
      <c r="A3" s="7"/>
      <c r="B3" s="364" t="s">
        <v>257</v>
      </c>
      <c r="C3" s="364"/>
      <c r="D3" s="364"/>
      <c r="E3" s="364"/>
      <c r="F3" s="364"/>
      <c r="G3" s="364"/>
      <c r="H3" s="364"/>
      <c r="I3" s="364"/>
      <c r="J3" s="364"/>
    </row>
    <row r="4" spans="1:11" customFormat="1" ht="75" customHeight="1" x14ac:dyDescent="0.3">
      <c r="B4" s="363" t="s">
        <v>890</v>
      </c>
      <c r="C4" s="363"/>
      <c r="D4" s="363"/>
      <c r="E4" s="363"/>
      <c r="F4" s="363"/>
      <c r="G4" s="363"/>
      <c r="H4" s="363"/>
      <c r="I4" s="363"/>
      <c r="J4" s="363"/>
    </row>
    <row r="5" spans="1:11" ht="15" customHeight="1" x14ac:dyDescent="0.3"/>
    <row r="6" spans="1:11" ht="15" customHeight="1" x14ac:dyDescent="0.35">
      <c r="A6" s="18"/>
      <c r="B6" s="41"/>
      <c r="C6" s="41"/>
      <c r="D6" s="41"/>
      <c r="E6" s="42"/>
      <c r="G6" s="42"/>
      <c r="H6" s="41"/>
      <c r="I6" s="41"/>
      <c r="J6" s="41"/>
      <c r="K6" s="18"/>
    </row>
    <row r="7" spans="1:11" ht="30" customHeight="1" x14ac:dyDescent="0.35">
      <c r="A7" s="18"/>
      <c r="B7" s="43" t="s">
        <v>268</v>
      </c>
      <c r="C7" s="44"/>
      <c r="D7" s="44"/>
      <c r="E7" s="45"/>
      <c r="F7" s="233"/>
      <c r="G7" s="45"/>
      <c r="H7" s="44"/>
      <c r="I7" s="46" t="s">
        <v>561</v>
      </c>
      <c r="J7" s="335">
        <f>J9+J19</f>
        <v>0</v>
      </c>
      <c r="K7" s="18"/>
    </row>
    <row r="8" spans="1:11" ht="30" customHeight="1" x14ac:dyDescent="0.35">
      <c r="A8" s="18"/>
      <c r="B8" s="47"/>
      <c r="C8" s="41"/>
      <c r="D8" s="41"/>
      <c r="E8" s="42"/>
      <c r="G8" s="42"/>
      <c r="H8" s="41"/>
      <c r="I8" s="41"/>
      <c r="J8" s="41"/>
      <c r="K8" s="18"/>
    </row>
    <row r="9" spans="1:11" ht="30" customHeight="1" x14ac:dyDescent="0.35">
      <c r="A9" s="18"/>
      <c r="B9" s="48">
        <f>B23</f>
        <v>1</v>
      </c>
      <c r="C9" s="49"/>
      <c r="D9" s="50" t="str">
        <f>C23</f>
        <v>Construction work</v>
      </c>
      <c r="E9" s="51"/>
      <c r="F9" s="234"/>
      <c r="G9" s="52"/>
      <c r="H9" s="51"/>
      <c r="I9" s="53" t="s">
        <v>256</v>
      </c>
      <c r="J9" s="334">
        <f>SUM(J10:J17)</f>
        <v>0</v>
      </c>
      <c r="K9" s="18"/>
    </row>
    <row r="10" spans="1:11" ht="30" customHeight="1" x14ac:dyDescent="0.35">
      <c r="A10" s="18"/>
      <c r="B10" s="235"/>
      <c r="C10" s="171" t="str">
        <f>C25</f>
        <v>B</v>
      </c>
      <c r="D10" s="172" t="str">
        <f>D25</f>
        <v>SITE CLEARANCE</v>
      </c>
      <c r="E10" s="173"/>
      <c r="F10" s="236"/>
      <c r="G10" s="173"/>
      <c r="H10" s="172"/>
      <c r="I10" s="346">
        <f>AREAS(Rates3_1B)-COUNTA(Rates3_1B)</f>
        <v>7</v>
      </c>
      <c r="J10" s="336">
        <f>J25</f>
        <v>0</v>
      </c>
      <c r="K10" s="18"/>
    </row>
    <row r="11" spans="1:11" ht="30" customHeight="1" x14ac:dyDescent="0.35">
      <c r="A11" s="18"/>
      <c r="B11" s="174"/>
      <c r="C11" s="210" t="str">
        <f>C35</f>
        <v>C</v>
      </c>
      <c r="D11" s="211" t="str">
        <f>D35</f>
        <v>CONCRETE WORK</v>
      </c>
      <c r="E11" s="212"/>
      <c r="F11" s="237"/>
      <c r="G11" s="212"/>
      <c r="H11" s="211"/>
      <c r="I11" s="344" cm="1">
        <f t="array" ref="I11">AREAS(Rates3_1C)-COUNTA(Rates3_1C)</f>
        <v>8</v>
      </c>
      <c r="J11" s="337">
        <f>J35</f>
        <v>0</v>
      </c>
      <c r="K11" s="18"/>
    </row>
    <row r="12" spans="1:11" ht="30" customHeight="1" x14ac:dyDescent="0.35">
      <c r="A12" s="18"/>
      <c r="B12" s="166"/>
      <c r="C12" s="58" t="str">
        <f>C46</f>
        <v>DB</v>
      </c>
      <c r="D12" s="56" t="str">
        <f>D46</f>
        <v>EARTHWORKS FOR PIPE TRENCHES</v>
      </c>
      <c r="E12" s="57"/>
      <c r="F12" s="238"/>
      <c r="G12" s="57"/>
      <c r="H12" s="56"/>
      <c r="I12" s="342" cm="1">
        <f t="array" ref="I12">AREAS(Rates3_1DB)-COUNTA(Rates3_1DB)</f>
        <v>12</v>
      </c>
      <c r="J12" s="338">
        <f>J46</f>
        <v>0</v>
      </c>
      <c r="K12" s="18"/>
    </row>
    <row r="13" spans="1:11" ht="30" customHeight="1" x14ac:dyDescent="0.35">
      <c r="A13" s="18"/>
      <c r="B13" s="170"/>
      <c r="C13" s="213" t="str">
        <f>C61</f>
        <v>EF</v>
      </c>
      <c r="D13" s="214" t="str">
        <f>D61</f>
        <v>KERBS AND HAUNCHES</v>
      </c>
      <c r="E13" s="215"/>
      <c r="F13" s="239"/>
      <c r="G13" s="215"/>
      <c r="H13" s="214"/>
      <c r="I13" s="346" cm="1">
        <f t="array" ref="I13">AREAS(Rates3_1EF)-COUNTA(Rates3_1EF)</f>
        <v>2</v>
      </c>
      <c r="J13" s="339">
        <f>J61</f>
        <v>0</v>
      </c>
      <c r="K13" s="18"/>
    </row>
    <row r="14" spans="1:11" ht="30" customHeight="1" x14ac:dyDescent="0.35">
      <c r="A14" s="18"/>
      <c r="B14" s="166"/>
      <c r="C14" s="58" t="str">
        <f>C66</f>
        <v>EL</v>
      </c>
      <c r="D14" s="56" t="str">
        <f>D66</f>
        <v>DUMPROCK SUBGRADE IMPROVEMENT</v>
      </c>
      <c r="E14" s="57"/>
      <c r="F14" s="238"/>
      <c r="G14" s="57"/>
      <c r="H14" s="56"/>
      <c r="I14" s="342">
        <f>AREAS(Rates3_1EL)-COUNTA(Rates3_1EL)</f>
        <v>1</v>
      </c>
      <c r="J14" s="339">
        <f>J66</f>
        <v>0</v>
      </c>
      <c r="K14" s="18"/>
    </row>
    <row r="15" spans="1:11" ht="30" customHeight="1" x14ac:dyDescent="0.35">
      <c r="A15" s="18"/>
      <c r="B15" s="170"/>
      <c r="C15" s="213" t="str">
        <f>C70</f>
        <v>F</v>
      </c>
      <c r="D15" s="214" t="str">
        <f>D70</f>
        <v>PROTECTION WORKS</v>
      </c>
      <c r="E15" s="215"/>
      <c r="F15" s="239"/>
      <c r="G15" s="215"/>
      <c r="H15" s="214"/>
      <c r="I15" s="346" cm="1">
        <f t="array" ref="I15">AREAS(Rates3_1F)-COUNTA(Rates3_1F)</f>
        <v>4</v>
      </c>
      <c r="J15" s="339">
        <f>J70</f>
        <v>0</v>
      </c>
      <c r="K15" s="18"/>
    </row>
    <row r="16" spans="1:11" ht="30" customHeight="1" x14ac:dyDescent="0.35">
      <c r="A16" s="18"/>
      <c r="B16" s="166"/>
      <c r="C16" s="58" t="str">
        <f>C77</f>
        <v>PG</v>
      </c>
      <c r="D16" s="56" t="str">
        <f>D77</f>
        <v>NON PRESSURE PIPELINES and PC CULVERTS</v>
      </c>
      <c r="E16" s="57"/>
      <c r="F16" s="238"/>
      <c r="G16" s="57"/>
      <c r="H16" s="56"/>
      <c r="I16" s="342" cm="1">
        <f t="array" ref="I16">AREAS(Rates3_1PG)-COUNTA(Rates3_1PG)</f>
        <v>7</v>
      </c>
      <c r="J16" s="339">
        <f>J77</f>
        <v>0</v>
      </c>
      <c r="K16" s="18"/>
    </row>
    <row r="17" spans="1:11" ht="30" customHeight="1" x14ac:dyDescent="0.35">
      <c r="A17" s="18"/>
      <c r="B17" s="170"/>
      <c r="C17" s="213" t="str">
        <f>C87</f>
        <v>PH</v>
      </c>
      <c r="D17" s="214" t="str">
        <f>D87</f>
        <v>MANHOLES and APPURTENANT DRAINAGE WORKS</v>
      </c>
      <c r="E17" s="215"/>
      <c r="F17" s="239"/>
      <c r="G17" s="215"/>
      <c r="H17" s="214"/>
      <c r="I17" s="346" cm="1">
        <f t="array" ref="I17">AREAS(Rates3_1PH)-COUNTA(Rates3_1PH)</f>
        <v>9</v>
      </c>
      <c r="J17" s="339">
        <f>J87</f>
        <v>0</v>
      </c>
      <c r="K17" s="18"/>
    </row>
    <row r="18" spans="1:11" ht="30" customHeight="1" x14ac:dyDescent="0.35">
      <c r="A18" s="18"/>
      <c r="B18" s="54"/>
      <c r="C18" s="41"/>
      <c r="D18" s="41"/>
      <c r="E18" s="42"/>
      <c r="G18" s="42"/>
      <c r="H18" s="41"/>
      <c r="I18" s="41"/>
      <c r="J18" s="41"/>
      <c r="K18" s="18"/>
    </row>
    <row r="19" spans="1:11" ht="30" customHeight="1" x14ac:dyDescent="0.35">
      <c r="A19" s="18"/>
      <c r="B19" s="48">
        <f>B99</f>
        <v>2</v>
      </c>
      <c r="C19" s="51"/>
      <c r="D19" s="50" t="str">
        <f>C99</f>
        <v>Reinstatement</v>
      </c>
      <c r="E19" s="52"/>
      <c r="F19" s="234"/>
      <c r="G19" s="52"/>
      <c r="H19" s="51"/>
      <c r="I19" s="53" t="s">
        <v>256</v>
      </c>
      <c r="J19" s="334">
        <f>SUM(J20:J20)</f>
        <v>0</v>
      </c>
      <c r="K19" s="18"/>
    </row>
    <row r="20" spans="1:11" ht="30" customHeight="1" x14ac:dyDescent="0.35">
      <c r="A20" s="18"/>
      <c r="B20" s="174"/>
      <c r="C20" s="175" t="str">
        <f>C101</f>
        <v>S</v>
      </c>
      <c r="D20" s="217" t="str">
        <f>D101</f>
        <v>REINSTATEMENT</v>
      </c>
      <c r="E20" s="177"/>
      <c r="F20" s="240"/>
      <c r="G20" s="177"/>
      <c r="H20" s="176"/>
      <c r="I20" s="344" cm="1">
        <f t="array" ref="I20">AREAS(Rates3_2S)-COUNTA(Rates3_2S)</f>
        <v>5</v>
      </c>
      <c r="J20" s="340">
        <f>J101</f>
        <v>0</v>
      </c>
      <c r="K20" s="18"/>
    </row>
    <row r="21" spans="1:11" ht="19.95" customHeight="1" x14ac:dyDescent="0.35">
      <c r="A21" s="18"/>
      <c r="B21" s="178"/>
      <c r="C21" s="178"/>
      <c r="D21" s="178"/>
      <c r="E21" s="178"/>
      <c r="G21" s="42"/>
      <c r="H21" s="41"/>
      <c r="I21" s="41"/>
      <c r="J21" s="41"/>
      <c r="K21" s="18"/>
    </row>
    <row r="22" spans="1:11" ht="19.95" customHeight="1" thickBot="1" x14ac:dyDescent="0.35">
      <c r="A22" s="16"/>
      <c r="B22" s="135"/>
      <c r="C22" s="135"/>
      <c r="D22" s="137"/>
      <c r="E22" s="136"/>
      <c r="G22" s="136"/>
      <c r="H22" s="137"/>
      <c r="I22" s="137"/>
      <c r="J22" s="137"/>
      <c r="K22" s="16"/>
    </row>
    <row r="23" spans="1:11" s="4" customFormat="1" ht="30" customHeight="1" thickBot="1" x14ac:dyDescent="0.45">
      <c r="A23" s="16"/>
      <c r="B23" s="138">
        <v>1</v>
      </c>
      <c r="C23" s="139" t="s">
        <v>269</v>
      </c>
      <c r="D23" s="140"/>
      <c r="E23" s="141"/>
      <c r="F23" s="141"/>
      <c r="G23" s="141"/>
      <c r="H23" s="140"/>
      <c r="I23" s="218"/>
      <c r="J23" s="219"/>
      <c r="K23" s="16"/>
    </row>
    <row r="24" spans="1:11" customFormat="1" ht="30" customHeight="1" x14ac:dyDescent="0.3">
      <c r="A24" s="15"/>
      <c r="B24" s="17"/>
      <c r="C24" s="17"/>
      <c r="D24" s="17"/>
      <c r="E24" s="17"/>
      <c r="F24" s="17"/>
      <c r="G24" s="17"/>
      <c r="H24" s="17"/>
      <c r="I24" s="17"/>
      <c r="J24" s="17"/>
      <c r="K24" s="15"/>
    </row>
    <row r="25" spans="1:11" s="6" customFormat="1" ht="30" customHeight="1" x14ac:dyDescent="0.3">
      <c r="A25" s="14"/>
      <c r="B25" s="185" t="s">
        <v>248</v>
      </c>
      <c r="C25" s="186" t="s">
        <v>10</v>
      </c>
      <c r="D25" s="187" t="s">
        <v>11</v>
      </c>
      <c r="E25" s="188"/>
      <c r="F25" s="188"/>
      <c r="G25" s="188"/>
      <c r="H25" s="189"/>
      <c r="I25" s="190" t="s">
        <v>255</v>
      </c>
      <c r="J25" s="191">
        <f>SUM(J26:J38)</f>
        <v>0</v>
      </c>
      <c r="K25" s="14"/>
    </row>
    <row r="26" spans="1:11" ht="30" customHeight="1" x14ac:dyDescent="0.3">
      <c r="A26" s="16"/>
      <c r="B26" s="154"/>
      <c r="C26" s="155"/>
      <c r="D26" s="155" t="s">
        <v>249</v>
      </c>
      <c r="E26" s="207" t="s">
        <v>250</v>
      </c>
      <c r="F26" s="208" t="s">
        <v>251</v>
      </c>
      <c r="G26" s="126" t="s">
        <v>44</v>
      </c>
      <c r="H26" s="126" t="s">
        <v>252</v>
      </c>
      <c r="I26" s="126" t="s">
        <v>253</v>
      </c>
      <c r="J26" s="126" t="s">
        <v>254</v>
      </c>
      <c r="K26" s="16"/>
    </row>
    <row r="27" spans="1:11" ht="34.950000000000003" customHeight="1" x14ac:dyDescent="0.3">
      <c r="A27" s="16"/>
      <c r="B27" s="102">
        <v>1</v>
      </c>
      <c r="C27" s="251" t="s">
        <v>10</v>
      </c>
      <c r="D27" s="251">
        <v>1</v>
      </c>
      <c r="E27" s="252" t="s">
        <v>47</v>
      </c>
      <c r="F27" s="252" t="s">
        <v>49</v>
      </c>
      <c r="G27" s="253" t="s">
        <v>48</v>
      </c>
      <c r="H27" s="253">
        <v>500</v>
      </c>
      <c r="I27" s="283"/>
      <c r="J27" s="255">
        <f>H27*I27</f>
        <v>0</v>
      </c>
      <c r="K27" s="16"/>
    </row>
    <row r="28" spans="1:11" ht="34.950000000000003" customHeight="1" x14ac:dyDescent="0.3">
      <c r="A28" s="16"/>
      <c r="B28" s="86">
        <v>1</v>
      </c>
      <c r="C28" s="256" t="s">
        <v>10</v>
      </c>
      <c r="D28" s="256">
        <v>2</v>
      </c>
      <c r="E28" s="257" t="s">
        <v>47</v>
      </c>
      <c r="F28" s="257" t="s">
        <v>259</v>
      </c>
      <c r="G28" s="258" t="s">
        <v>48</v>
      </c>
      <c r="H28" s="258">
        <v>500</v>
      </c>
      <c r="I28" s="284"/>
      <c r="J28" s="255">
        <f t="shared" ref="J28:J33" si="0">H28*I28</f>
        <v>0</v>
      </c>
      <c r="K28" s="16"/>
    </row>
    <row r="29" spans="1:11" ht="34.950000000000003" customHeight="1" x14ac:dyDescent="0.3">
      <c r="A29" s="16"/>
      <c r="B29" s="86">
        <v>1</v>
      </c>
      <c r="C29" s="256" t="s">
        <v>10</v>
      </c>
      <c r="D29" s="256">
        <v>3</v>
      </c>
      <c r="E29" s="257" t="s">
        <v>47</v>
      </c>
      <c r="F29" s="257" t="s">
        <v>260</v>
      </c>
      <c r="G29" s="258" t="s">
        <v>48</v>
      </c>
      <c r="H29" s="258">
        <v>300</v>
      </c>
      <c r="I29" s="284"/>
      <c r="J29" s="255">
        <f t="shared" si="0"/>
        <v>0</v>
      </c>
      <c r="K29" s="16"/>
    </row>
    <row r="30" spans="1:11" ht="34.950000000000003" customHeight="1" x14ac:dyDescent="0.3">
      <c r="A30" s="16"/>
      <c r="B30" s="86">
        <v>1</v>
      </c>
      <c r="C30" s="256" t="s">
        <v>10</v>
      </c>
      <c r="D30" s="256">
        <v>4</v>
      </c>
      <c r="E30" s="257" t="s">
        <v>50</v>
      </c>
      <c r="F30" s="257" t="s">
        <v>52</v>
      </c>
      <c r="G30" s="258" t="s">
        <v>51</v>
      </c>
      <c r="H30" s="203">
        <v>1000</v>
      </c>
      <c r="I30" s="317"/>
      <c r="J30" s="255">
        <f>H30*I30</f>
        <v>0</v>
      </c>
      <c r="K30" s="16"/>
    </row>
    <row r="31" spans="1:11" ht="34.950000000000003" customHeight="1" x14ac:dyDescent="0.3">
      <c r="A31" s="16"/>
      <c r="B31" s="86">
        <v>1</v>
      </c>
      <c r="C31" s="256" t="s">
        <v>10</v>
      </c>
      <c r="D31" s="256">
        <v>5</v>
      </c>
      <c r="E31" s="257" t="s">
        <v>68</v>
      </c>
      <c r="F31" s="257" t="s">
        <v>261</v>
      </c>
      <c r="G31" s="258" t="s">
        <v>51</v>
      </c>
      <c r="H31" s="203">
        <v>1000</v>
      </c>
      <c r="I31" s="284"/>
      <c r="J31" s="255">
        <f>H31*I31</f>
        <v>0</v>
      </c>
      <c r="K31" s="16"/>
    </row>
    <row r="32" spans="1:11" ht="49.95" customHeight="1" x14ac:dyDescent="0.3">
      <c r="A32" s="16"/>
      <c r="B32" s="86">
        <v>1</v>
      </c>
      <c r="C32" s="256" t="s">
        <v>10</v>
      </c>
      <c r="D32" s="256">
        <v>6</v>
      </c>
      <c r="E32" s="257" t="s">
        <v>66</v>
      </c>
      <c r="F32" s="257" t="s">
        <v>262</v>
      </c>
      <c r="G32" s="258" t="s">
        <v>54</v>
      </c>
      <c r="H32" s="258">
        <v>500</v>
      </c>
      <c r="I32" s="284"/>
      <c r="J32" s="255">
        <f t="shared" si="0"/>
        <v>0</v>
      </c>
      <c r="K32" s="16"/>
    </row>
    <row r="33" spans="1:11" ht="34.950000000000003" customHeight="1" x14ac:dyDescent="0.3">
      <c r="A33" s="16"/>
      <c r="B33" s="86">
        <v>1</v>
      </c>
      <c r="C33" s="256" t="s">
        <v>10</v>
      </c>
      <c r="D33" s="256">
        <v>7</v>
      </c>
      <c r="E33" s="257" t="s">
        <v>64</v>
      </c>
      <c r="F33" s="257" t="s">
        <v>263</v>
      </c>
      <c r="G33" s="258" t="s">
        <v>51</v>
      </c>
      <c r="H33" s="258">
        <v>500</v>
      </c>
      <c r="I33" s="284"/>
      <c r="J33" s="255">
        <f t="shared" si="0"/>
        <v>0</v>
      </c>
      <c r="K33" s="16"/>
    </row>
    <row r="34" spans="1:11" ht="19.95" customHeight="1" x14ac:dyDescent="0.3">
      <c r="A34" s="16"/>
      <c r="B34" s="135"/>
      <c r="C34" s="135"/>
      <c r="D34" s="135"/>
      <c r="E34" s="136"/>
      <c r="G34" s="137"/>
      <c r="H34" s="137"/>
      <c r="I34" s="137"/>
      <c r="J34" s="137"/>
      <c r="K34" s="16"/>
    </row>
    <row r="35" spans="1:11" s="6" customFormat="1" ht="30" customHeight="1" x14ac:dyDescent="0.3">
      <c r="A35" s="14"/>
      <c r="B35" s="185" t="s">
        <v>248</v>
      </c>
      <c r="C35" s="186" t="s">
        <v>14</v>
      </c>
      <c r="D35" s="187" t="s">
        <v>15</v>
      </c>
      <c r="E35" s="188"/>
      <c r="F35" s="188"/>
      <c r="G35" s="188"/>
      <c r="H35" s="189"/>
      <c r="I35" s="190" t="s">
        <v>255</v>
      </c>
      <c r="J35" s="191">
        <f>SUM(J36:J48)</f>
        <v>0</v>
      </c>
      <c r="K35" s="14"/>
    </row>
    <row r="36" spans="1:11" ht="30" customHeight="1" x14ac:dyDescent="0.3">
      <c r="A36" s="16"/>
      <c r="B36" s="154"/>
      <c r="C36" s="155"/>
      <c r="D36" s="155" t="s">
        <v>249</v>
      </c>
      <c r="E36" s="207" t="s">
        <v>250</v>
      </c>
      <c r="F36" s="208" t="s">
        <v>251</v>
      </c>
      <c r="G36" s="126" t="s">
        <v>44</v>
      </c>
      <c r="H36" s="126" t="s">
        <v>252</v>
      </c>
      <c r="I36" s="126" t="s">
        <v>253</v>
      </c>
      <c r="J36" s="126" t="s">
        <v>254</v>
      </c>
      <c r="K36" s="16"/>
    </row>
    <row r="37" spans="1:11" ht="34.950000000000003" customHeight="1" x14ac:dyDescent="0.3">
      <c r="A37" s="16"/>
      <c r="B37" s="102">
        <v>1</v>
      </c>
      <c r="C37" s="251" t="s">
        <v>14</v>
      </c>
      <c r="D37" s="251">
        <v>1</v>
      </c>
      <c r="E37" s="252" t="s">
        <v>190</v>
      </c>
      <c r="F37" s="252" t="s">
        <v>270</v>
      </c>
      <c r="G37" s="253" t="s">
        <v>48</v>
      </c>
      <c r="H37" s="253">
        <v>100</v>
      </c>
      <c r="I37" s="283"/>
      <c r="J37" s="255">
        <f t="shared" ref="J37:J44" si="1">H37*I37</f>
        <v>0</v>
      </c>
      <c r="K37" s="16"/>
    </row>
    <row r="38" spans="1:11" ht="34.950000000000003" customHeight="1" x14ac:dyDescent="0.3">
      <c r="A38" s="16"/>
      <c r="B38" s="102">
        <v>1</v>
      </c>
      <c r="C38" s="251" t="s">
        <v>14</v>
      </c>
      <c r="D38" s="251">
        <v>2</v>
      </c>
      <c r="E38" s="252" t="s">
        <v>190</v>
      </c>
      <c r="F38" s="252" t="s">
        <v>297</v>
      </c>
      <c r="G38" s="253" t="s">
        <v>51</v>
      </c>
      <c r="H38" s="203">
        <v>3000</v>
      </c>
      <c r="I38" s="283"/>
      <c r="J38" s="255">
        <f t="shared" si="1"/>
        <v>0</v>
      </c>
      <c r="K38" s="16"/>
    </row>
    <row r="39" spans="1:11" ht="34.950000000000003" customHeight="1" x14ac:dyDescent="0.3">
      <c r="A39" s="16"/>
      <c r="B39" s="102">
        <v>1</v>
      </c>
      <c r="C39" s="251" t="s">
        <v>14</v>
      </c>
      <c r="D39" s="251">
        <v>3</v>
      </c>
      <c r="E39" s="252" t="s">
        <v>245</v>
      </c>
      <c r="F39" s="252" t="s">
        <v>298</v>
      </c>
      <c r="G39" s="253" t="s">
        <v>48</v>
      </c>
      <c r="H39" s="203">
        <v>1000</v>
      </c>
      <c r="I39" s="283"/>
      <c r="J39" s="255">
        <f t="shared" si="1"/>
        <v>0</v>
      </c>
      <c r="K39" s="16"/>
    </row>
    <row r="40" spans="1:11" ht="34.950000000000003" customHeight="1" x14ac:dyDescent="0.3">
      <c r="A40" s="16"/>
      <c r="B40" s="102">
        <v>1</v>
      </c>
      <c r="C40" s="251" t="s">
        <v>14</v>
      </c>
      <c r="D40" s="251">
        <v>4</v>
      </c>
      <c r="E40" s="252" t="s">
        <v>245</v>
      </c>
      <c r="F40" s="252" t="s">
        <v>247</v>
      </c>
      <c r="G40" s="253" t="s">
        <v>48</v>
      </c>
      <c r="H40" s="203">
        <v>1000</v>
      </c>
      <c r="I40" s="283"/>
      <c r="J40" s="255">
        <f t="shared" si="1"/>
        <v>0</v>
      </c>
      <c r="K40" s="16"/>
    </row>
    <row r="41" spans="1:11" ht="34.950000000000003" customHeight="1" x14ac:dyDescent="0.3">
      <c r="A41" s="16"/>
      <c r="B41" s="102">
        <v>1</v>
      </c>
      <c r="C41" s="251" t="s">
        <v>14</v>
      </c>
      <c r="D41" s="251">
        <v>5</v>
      </c>
      <c r="E41" s="252" t="s">
        <v>412</v>
      </c>
      <c r="F41" s="252" t="s">
        <v>299</v>
      </c>
      <c r="G41" s="253" t="s">
        <v>57</v>
      </c>
      <c r="H41" s="253">
        <v>20</v>
      </c>
      <c r="I41" s="283"/>
      <c r="J41" s="255">
        <f t="shared" si="1"/>
        <v>0</v>
      </c>
      <c r="K41" s="16"/>
    </row>
    <row r="42" spans="1:11" ht="34.950000000000003" customHeight="1" x14ac:dyDescent="0.3">
      <c r="A42" s="16"/>
      <c r="B42" s="102">
        <v>1</v>
      </c>
      <c r="C42" s="251" t="s">
        <v>14</v>
      </c>
      <c r="D42" s="251">
        <v>6</v>
      </c>
      <c r="E42" s="252" t="s">
        <v>592</v>
      </c>
      <c r="F42" s="252" t="s">
        <v>300</v>
      </c>
      <c r="G42" s="253" t="s">
        <v>57</v>
      </c>
      <c r="H42" s="253">
        <v>20</v>
      </c>
      <c r="I42" s="283"/>
      <c r="J42" s="255">
        <f t="shared" si="1"/>
        <v>0</v>
      </c>
      <c r="K42" s="16"/>
    </row>
    <row r="43" spans="1:11" ht="34.950000000000003" customHeight="1" x14ac:dyDescent="0.3">
      <c r="A43" s="16"/>
      <c r="B43" s="102">
        <v>1</v>
      </c>
      <c r="C43" s="251" t="s">
        <v>14</v>
      </c>
      <c r="D43" s="251">
        <v>7</v>
      </c>
      <c r="E43" s="252" t="s">
        <v>593</v>
      </c>
      <c r="F43" s="252" t="s">
        <v>301</v>
      </c>
      <c r="G43" s="253" t="s">
        <v>57</v>
      </c>
      <c r="H43" s="253">
        <v>20</v>
      </c>
      <c r="I43" s="283"/>
      <c r="J43" s="255">
        <f t="shared" si="1"/>
        <v>0</v>
      </c>
      <c r="K43" s="16"/>
    </row>
    <row r="44" spans="1:11" ht="34.950000000000003" customHeight="1" x14ac:dyDescent="0.3">
      <c r="A44" s="16"/>
      <c r="B44" s="102">
        <v>1</v>
      </c>
      <c r="C44" s="251" t="s">
        <v>14</v>
      </c>
      <c r="D44" s="251">
        <v>8</v>
      </c>
      <c r="E44" s="252" t="s">
        <v>594</v>
      </c>
      <c r="F44" s="252" t="s">
        <v>302</v>
      </c>
      <c r="G44" s="253" t="s">
        <v>57</v>
      </c>
      <c r="H44" s="253">
        <v>20</v>
      </c>
      <c r="I44" s="283"/>
      <c r="J44" s="255">
        <f t="shared" si="1"/>
        <v>0</v>
      </c>
      <c r="K44" s="16"/>
    </row>
    <row r="45" spans="1:11" ht="19.95" customHeight="1" x14ac:dyDescent="0.3">
      <c r="A45" s="16"/>
      <c r="B45" s="135"/>
      <c r="C45" s="135"/>
      <c r="D45" s="137"/>
      <c r="E45" s="136"/>
      <c r="G45" s="136"/>
      <c r="H45" s="137"/>
      <c r="I45" s="137"/>
      <c r="J45" s="137"/>
      <c r="K45" s="16"/>
    </row>
    <row r="46" spans="1:11" s="6" customFormat="1" ht="30" customHeight="1" x14ac:dyDescent="0.3">
      <c r="A46" s="14"/>
      <c r="B46" s="185" t="s">
        <v>248</v>
      </c>
      <c r="C46" s="186" t="s">
        <v>36</v>
      </c>
      <c r="D46" s="187" t="s">
        <v>37</v>
      </c>
      <c r="E46" s="188"/>
      <c r="F46" s="188"/>
      <c r="G46" s="188"/>
      <c r="H46" s="189"/>
      <c r="I46" s="190" t="s">
        <v>255</v>
      </c>
      <c r="J46" s="191">
        <f>SUM(J47:J59)</f>
        <v>0</v>
      </c>
      <c r="K46" s="14"/>
    </row>
    <row r="47" spans="1:11" ht="30" customHeight="1" x14ac:dyDescent="0.3">
      <c r="A47" s="16"/>
      <c r="B47" s="154"/>
      <c r="C47" s="155"/>
      <c r="D47" s="155" t="s">
        <v>249</v>
      </c>
      <c r="E47" s="207" t="s">
        <v>250</v>
      </c>
      <c r="F47" s="208" t="s">
        <v>251</v>
      </c>
      <c r="G47" s="126" t="s">
        <v>44</v>
      </c>
      <c r="H47" s="126" t="s">
        <v>252</v>
      </c>
      <c r="I47" s="126" t="s">
        <v>253</v>
      </c>
      <c r="J47" s="126" t="s">
        <v>254</v>
      </c>
      <c r="K47" s="16"/>
    </row>
    <row r="48" spans="1:11" ht="34.950000000000003" customHeight="1" x14ac:dyDescent="0.3">
      <c r="A48" s="16"/>
      <c r="B48" s="86">
        <v>1</v>
      </c>
      <c r="C48" s="251" t="s">
        <v>36</v>
      </c>
      <c r="D48" s="251">
        <v>1</v>
      </c>
      <c r="E48" s="252" t="s">
        <v>150</v>
      </c>
      <c r="F48" s="252" t="s">
        <v>533</v>
      </c>
      <c r="G48" s="253" t="s">
        <v>51</v>
      </c>
      <c r="H48" s="203">
        <v>1000</v>
      </c>
      <c r="I48" s="283"/>
      <c r="J48" s="255">
        <f t="shared" ref="J48:J56" si="2">H48*I48</f>
        <v>0</v>
      </c>
      <c r="K48" s="16"/>
    </row>
    <row r="49" spans="1:11" ht="34.950000000000003" customHeight="1" x14ac:dyDescent="0.3">
      <c r="A49" s="16"/>
      <c r="B49" s="86">
        <v>1</v>
      </c>
      <c r="C49" s="251" t="s">
        <v>36</v>
      </c>
      <c r="D49" s="251">
        <v>2</v>
      </c>
      <c r="E49" s="252" t="s">
        <v>150</v>
      </c>
      <c r="F49" s="252" t="s">
        <v>534</v>
      </c>
      <c r="G49" s="253" t="s">
        <v>51</v>
      </c>
      <c r="H49" s="203">
        <v>1000</v>
      </c>
      <c r="I49" s="283"/>
      <c r="J49" s="255">
        <f t="shared" si="2"/>
        <v>0</v>
      </c>
      <c r="K49" s="16"/>
    </row>
    <row r="50" spans="1:11" ht="34.950000000000003" customHeight="1" x14ac:dyDescent="0.3">
      <c r="A50" s="16"/>
      <c r="B50" s="86">
        <v>1</v>
      </c>
      <c r="C50" s="251" t="s">
        <v>36</v>
      </c>
      <c r="D50" s="251">
        <v>3</v>
      </c>
      <c r="E50" s="252" t="s">
        <v>150</v>
      </c>
      <c r="F50" s="252" t="s">
        <v>535</v>
      </c>
      <c r="G50" s="253" t="s">
        <v>51</v>
      </c>
      <c r="H50" s="203">
        <v>1000</v>
      </c>
      <c r="I50" s="283"/>
      <c r="J50" s="255">
        <f t="shared" si="2"/>
        <v>0</v>
      </c>
      <c r="K50" s="16"/>
    </row>
    <row r="51" spans="1:11" ht="34.950000000000003" customHeight="1" x14ac:dyDescent="0.3">
      <c r="A51" s="16"/>
      <c r="B51" s="86">
        <v>1</v>
      </c>
      <c r="C51" s="251" t="s">
        <v>36</v>
      </c>
      <c r="D51" s="251">
        <v>4</v>
      </c>
      <c r="E51" s="252" t="s">
        <v>150</v>
      </c>
      <c r="F51" s="252" t="s">
        <v>536</v>
      </c>
      <c r="G51" s="253" t="s">
        <v>51</v>
      </c>
      <c r="H51" s="203">
        <v>1000</v>
      </c>
      <c r="I51" s="283"/>
      <c r="J51" s="255">
        <f t="shared" si="2"/>
        <v>0</v>
      </c>
      <c r="K51" s="16"/>
    </row>
    <row r="52" spans="1:11" ht="34.950000000000003" customHeight="1" x14ac:dyDescent="0.3">
      <c r="A52" s="16"/>
      <c r="B52" s="86">
        <v>1</v>
      </c>
      <c r="C52" s="251" t="s">
        <v>36</v>
      </c>
      <c r="D52" s="251">
        <v>5</v>
      </c>
      <c r="E52" s="252" t="s">
        <v>150</v>
      </c>
      <c r="F52" s="252" t="s">
        <v>532</v>
      </c>
      <c r="G52" s="253" t="s">
        <v>51</v>
      </c>
      <c r="H52" s="203">
        <v>1000</v>
      </c>
      <c r="I52" s="283"/>
      <c r="J52" s="255">
        <f t="shared" si="2"/>
        <v>0</v>
      </c>
      <c r="K52" s="16"/>
    </row>
    <row r="53" spans="1:11" ht="34.950000000000003" customHeight="1" x14ac:dyDescent="0.3">
      <c r="A53" s="16"/>
      <c r="B53" s="86">
        <v>1</v>
      </c>
      <c r="C53" s="251" t="s">
        <v>36</v>
      </c>
      <c r="D53" s="251">
        <v>6</v>
      </c>
      <c r="E53" s="252" t="s">
        <v>271</v>
      </c>
      <c r="F53" s="252" t="s">
        <v>272</v>
      </c>
      <c r="G53" s="253" t="s">
        <v>51</v>
      </c>
      <c r="H53" s="253">
        <v>500</v>
      </c>
      <c r="I53" s="283"/>
      <c r="J53" s="255">
        <f t="shared" si="2"/>
        <v>0</v>
      </c>
      <c r="K53" s="16"/>
    </row>
    <row r="54" spans="1:11" ht="34.950000000000003" customHeight="1" x14ac:dyDescent="0.3">
      <c r="A54" s="16"/>
      <c r="B54" s="86">
        <v>1</v>
      </c>
      <c r="C54" s="256" t="s">
        <v>36</v>
      </c>
      <c r="D54" s="256">
        <v>7</v>
      </c>
      <c r="E54" s="257" t="s">
        <v>273</v>
      </c>
      <c r="F54" s="257" t="s">
        <v>274</v>
      </c>
      <c r="G54" s="258" t="s">
        <v>51</v>
      </c>
      <c r="H54" s="203">
        <v>1000</v>
      </c>
      <c r="I54" s="283"/>
      <c r="J54" s="255">
        <f t="shared" si="2"/>
        <v>0</v>
      </c>
      <c r="K54" s="16"/>
    </row>
    <row r="55" spans="1:11" ht="34.950000000000003" customHeight="1" x14ac:dyDescent="0.3">
      <c r="A55" s="16"/>
      <c r="B55" s="86">
        <v>1</v>
      </c>
      <c r="C55" s="256" t="s">
        <v>36</v>
      </c>
      <c r="D55" s="256">
        <v>8</v>
      </c>
      <c r="E55" s="257" t="s">
        <v>275</v>
      </c>
      <c r="F55" s="257" t="s">
        <v>276</v>
      </c>
      <c r="G55" s="258" t="s">
        <v>48</v>
      </c>
      <c r="H55" s="203">
        <v>1000</v>
      </c>
      <c r="I55" s="283"/>
      <c r="J55" s="255">
        <f t="shared" si="2"/>
        <v>0</v>
      </c>
      <c r="K55" s="16"/>
    </row>
    <row r="56" spans="1:11" ht="34.950000000000003" customHeight="1" x14ac:dyDescent="0.3">
      <c r="A56" s="16"/>
      <c r="B56" s="86">
        <v>1</v>
      </c>
      <c r="C56" s="251" t="s">
        <v>36</v>
      </c>
      <c r="D56" s="251">
        <v>9</v>
      </c>
      <c r="E56" s="252" t="s">
        <v>303</v>
      </c>
      <c r="F56" s="252" t="s">
        <v>595</v>
      </c>
      <c r="G56" s="253" t="s">
        <v>51</v>
      </c>
      <c r="H56" s="203">
        <v>1000</v>
      </c>
      <c r="I56" s="283"/>
      <c r="J56" s="255">
        <f t="shared" si="2"/>
        <v>0</v>
      </c>
      <c r="K56" s="16"/>
    </row>
    <row r="57" spans="1:11" ht="54.9" customHeight="1" x14ac:dyDescent="0.3">
      <c r="A57" s="16"/>
      <c r="B57" s="86">
        <v>1</v>
      </c>
      <c r="C57" s="251" t="s">
        <v>36</v>
      </c>
      <c r="D57" s="251">
        <v>10</v>
      </c>
      <c r="E57" s="252" t="s">
        <v>304</v>
      </c>
      <c r="F57" s="252" t="s">
        <v>305</v>
      </c>
      <c r="G57" s="253" t="s">
        <v>54</v>
      </c>
      <c r="H57" s="203">
        <v>1000</v>
      </c>
      <c r="I57" s="283"/>
      <c r="J57" s="255">
        <f>H57*I57</f>
        <v>0</v>
      </c>
      <c r="K57" s="16"/>
    </row>
    <row r="58" spans="1:11" ht="54.9" customHeight="1" x14ac:dyDescent="0.3">
      <c r="A58" s="16"/>
      <c r="B58" s="86">
        <v>1</v>
      </c>
      <c r="C58" s="256" t="s">
        <v>36</v>
      </c>
      <c r="D58" s="256">
        <v>11</v>
      </c>
      <c r="E58" s="257" t="s">
        <v>304</v>
      </c>
      <c r="F58" s="257" t="s">
        <v>306</v>
      </c>
      <c r="G58" s="258" t="s">
        <v>54</v>
      </c>
      <c r="H58" s="203">
        <v>1000</v>
      </c>
      <c r="I58" s="284"/>
      <c r="J58" s="255">
        <f>H58*I58</f>
        <v>0</v>
      </c>
      <c r="K58" s="16"/>
    </row>
    <row r="59" spans="1:11" ht="34.950000000000003" customHeight="1" x14ac:dyDescent="0.3">
      <c r="A59" s="16"/>
      <c r="B59" s="86">
        <v>1</v>
      </c>
      <c r="C59" s="256" t="s">
        <v>36</v>
      </c>
      <c r="D59" s="256">
        <v>12</v>
      </c>
      <c r="E59" s="257" t="s">
        <v>304</v>
      </c>
      <c r="F59" s="257" t="s">
        <v>307</v>
      </c>
      <c r="G59" s="258" t="s">
        <v>54</v>
      </c>
      <c r="H59" s="203">
        <v>1000</v>
      </c>
      <c r="I59" s="284"/>
      <c r="J59" s="255">
        <f>H59*I59</f>
        <v>0</v>
      </c>
      <c r="K59" s="16"/>
    </row>
    <row r="60" spans="1:11" ht="19.95" customHeight="1" x14ac:dyDescent="0.3">
      <c r="A60" s="16"/>
      <c r="B60" s="220"/>
      <c r="C60" s="220"/>
      <c r="D60" s="220"/>
      <c r="E60" s="221"/>
      <c r="F60" s="221"/>
      <c r="G60" s="220"/>
      <c r="H60" s="220"/>
      <c r="I60" s="220"/>
      <c r="J60" s="220"/>
      <c r="K60" s="16"/>
    </row>
    <row r="61" spans="1:11" s="6" customFormat="1" ht="30" customHeight="1" x14ac:dyDescent="0.3">
      <c r="A61" s="14"/>
      <c r="B61" s="185" t="s">
        <v>248</v>
      </c>
      <c r="C61" s="186" t="s">
        <v>22</v>
      </c>
      <c r="D61" s="187" t="s">
        <v>23</v>
      </c>
      <c r="E61" s="188"/>
      <c r="F61" s="188"/>
      <c r="G61" s="188"/>
      <c r="H61" s="189"/>
      <c r="I61" s="190" t="s">
        <v>255</v>
      </c>
      <c r="J61" s="191">
        <f>SUM(J62:J74)</f>
        <v>0</v>
      </c>
      <c r="K61" s="14"/>
    </row>
    <row r="62" spans="1:11" ht="30" customHeight="1" x14ac:dyDescent="0.3">
      <c r="A62" s="16"/>
      <c r="B62" s="154"/>
      <c r="C62" s="155"/>
      <c r="D62" s="155" t="s">
        <v>249</v>
      </c>
      <c r="E62" s="207" t="s">
        <v>250</v>
      </c>
      <c r="F62" s="208" t="s">
        <v>251</v>
      </c>
      <c r="G62" s="126" t="s">
        <v>44</v>
      </c>
      <c r="H62" s="126" t="s">
        <v>252</v>
      </c>
      <c r="I62" s="126" t="s">
        <v>253</v>
      </c>
      <c r="J62" s="126" t="s">
        <v>254</v>
      </c>
      <c r="K62" s="16"/>
    </row>
    <row r="63" spans="1:11" ht="34.950000000000003" customHeight="1" x14ac:dyDescent="0.3">
      <c r="A63" s="16"/>
      <c r="B63" s="86">
        <v>1</v>
      </c>
      <c r="C63" s="251" t="s">
        <v>22</v>
      </c>
      <c r="D63" s="251">
        <v>1</v>
      </c>
      <c r="E63" s="252" t="s">
        <v>107</v>
      </c>
      <c r="F63" s="252" t="s">
        <v>277</v>
      </c>
      <c r="G63" s="253" t="s">
        <v>54</v>
      </c>
      <c r="H63" s="253">
        <v>500</v>
      </c>
      <c r="I63" s="283"/>
      <c r="J63" s="255">
        <f t="shared" ref="J63:J64" si="3">H63*I63</f>
        <v>0</v>
      </c>
      <c r="K63" s="16"/>
    </row>
    <row r="64" spans="1:11" ht="34.950000000000003" customHeight="1" x14ac:dyDescent="0.3">
      <c r="A64" s="16"/>
      <c r="B64" s="86">
        <v>1</v>
      </c>
      <c r="C64" s="256" t="s">
        <v>22</v>
      </c>
      <c r="D64" s="256">
        <v>2</v>
      </c>
      <c r="E64" s="257" t="s">
        <v>107</v>
      </c>
      <c r="F64" s="257" t="s">
        <v>278</v>
      </c>
      <c r="G64" s="258" t="s">
        <v>54</v>
      </c>
      <c r="H64" s="258">
        <v>500</v>
      </c>
      <c r="I64" s="284"/>
      <c r="J64" s="255">
        <f t="shared" si="3"/>
        <v>0</v>
      </c>
      <c r="K64" s="16"/>
    </row>
    <row r="65" spans="1:11" ht="19.95" customHeight="1" x14ac:dyDescent="0.3">
      <c r="A65" s="16"/>
      <c r="B65" s="220"/>
      <c r="C65" s="220"/>
      <c r="D65" s="220"/>
      <c r="E65" s="221"/>
      <c r="F65" s="221"/>
      <c r="G65" s="220"/>
      <c r="H65" s="220"/>
      <c r="I65" s="220"/>
      <c r="J65" s="220"/>
      <c r="K65" s="16"/>
    </row>
    <row r="66" spans="1:11" s="6" customFormat="1" ht="30" customHeight="1" x14ac:dyDescent="0.3">
      <c r="A66" s="14"/>
      <c r="B66" s="185" t="s">
        <v>248</v>
      </c>
      <c r="C66" s="186" t="s">
        <v>28</v>
      </c>
      <c r="D66" s="187" t="s">
        <v>29</v>
      </c>
      <c r="E66" s="188"/>
      <c r="F66" s="188"/>
      <c r="G66" s="188"/>
      <c r="H66" s="189"/>
      <c r="I66" s="190" t="s">
        <v>255</v>
      </c>
      <c r="J66" s="191">
        <f>SUM(J67:J79)</f>
        <v>0</v>
      </c>
      <c r="K66" s="14"/>
    </row>
    <row r="67" spans="1:11" ht="30" customHeight="1" x14ac:dyDescent="0.3">
      <c r="A67" s="16"/>
      <c r="B67" s="154"/>
      <c r="C67" s="155"/>
      <c r="D67" s="155" t="s">
        <v>249</v>
      </c>
      <c r="E67" s="207" t="s">
        <v>250</v>
      </c>
      <c r="F67" s="208" t="s">
        <v>251</v>
      </c>
      <c r="G67" s="126" t="s">
        <v>44</v>
      </c>
      <c r="H67" s="126" t="s">
        <v>252</v>
      </c>
      <c r="I67" s="126" t="s">
        <v>253</v>
      </c>
      <c r="J67" s="126" t="s">
        <v>254</v>
      </c>
      <c r="K67" s="16"/>
    </row>
    <row r="68" spans="1:11" ht="34.950000000000003" customHeight="1" x14ac:dyDescent="0.3">
      <c r="A68" s="16"/>
      <c r="B68" s="86">
        <v>1</v>
      </c>
      <c r="C68" s="251" t="s">
        <v>28</v>
      </c>
      <c r="D68" s="251">
        <v>1</v>
      </c>
      <c r="E68" s="252" t="s">
        <v>279</v>
      </c>
      <c r="F68" s="252" t="s">
        <v>280</v>
      </c>
      <c r="G68" s="253" t="s">
        <v>51</v>
      </c>
      <c r="H68" s="203">
        <v>1000</v>
      </c>
      <c r="I68" s="283"/>
      <c r="J68" s="255">
        <f t="shared" ref="J68" si="4">H68*I68</f>
        <v>0</v>
      </c>
      <c r="K68" s="16"/>
    </row>
    <row r="69" spans="1:11" ht="19.95" customHeight="1" x14ac:dyDescent="0.3">
      <c r="A69" s="16"/>
      <c r="B69" s="220"/>
      <c r="C69" s="220"/>
      <c r="D69" s="220"/>
      <c r="E69" s="221"/>
      <c r="F69" s="221"/>
      <c r="G69" s="220"/>
      <c r="H69" s="220"/>
      <c r="I69" s="220"/>
      <c r="J69" s="220"/>
      <c r="K69" s="16"/>
    </row>
    <row r="70" spans="1:11" s="6" customFormat="1" ht="30" customHeight="1" x14ac:dyDescent="0.3">
      <c r="A70" s="14"/>
      <c r="B70" s="185" t="s">
        <v>248</v>
      </c>
      <c r="C70" s="186" t="s">
        <v>12</v>
      </c>
      <c r="D70" s="187" t="s">
        <v>13</v>
      </c>
      <c r="E70" s="188"/>
      <c r="F70" s="188"/>
      <c r="G70" s="188"/>
      <c r="H70" s="189"/>
      <c r="I70" s="190" t="s">
        <v>255</v>
      </c>
      <c r="J70" s="191">
        <f>SUM(J71:J83)</f>
        <v>0</v>
      </c>
      <c r="K70" s="14"/>
    </row>
    <row r="71" spans="1:11" ht="30" customHeight="1" x14ac:dyDescent="0.3">
      <c r="A71" s="16"/>
      <c r="B71" s="154"/>
      <c r="C71" s="155"/>
      <c r="D71" s="155" t="s">
        <v>249</v>
      </c>
      <c r="E71" s="207" t="s">
        <v>250</v>
      </c>
      <c r="F71" s="208" t="s">
        <v>251</v>
      </c>
      <c r="G71" s="126" t="s">
        <v>44</v>
      </c>
      <c r="H71" s="126" t="s">
        <v>252</v>
      </c>
      <c r="I71" s="126" t="s">
        <v>253</v>
      </c>
      <c r="J71" s="126" t="s">
        <v>254</v>
      </c>
      <c r="K71" s="16"/>
    </row>
    <row r="72" spans="1:11" ht="34.950000000000003" customHeight="1" x14ac:dyDescent="0.3">
      <c r="A72" s="16"/>
      <c r="B72" s="86">
        <v>1</v>
      </c>
      <c r="C72" s="251" t="s">
        <v>12</v>
      </c>
      <c r="D72" s="251">
        <v>1</v>
      </c>
      <c r="E72" s="252" t="s">
        <v>198</v>
      </c>
      <c r="F72" s="252" t="s">
        <v>281</v>
      </c>
      <c r="G72" s="253" t="s">
        <v>51</v>
      </c>
      <c r="H72" s="203">
        <v>1000</v>
      </c>
      <c r="I72" s="283"/>
      <c r="J72" s="255">
        <f t="shared" ref="J72:J75" si="5">H72*I72</f>
        <v>0</v>
      </c>
      <c r="K72" s="16"/>
    </row>
    <row r="73" spans="1:11" ht="34.950000000000003" customHeight="1" x14ac:dyDescent="0.3">
      <c r="A73" s="16"/>
      <c r="B73" s="86">
        <v>1</v>
      </c>
      <c r="C73" s="251" t="s">
        <v>12</v>
      </c>
      <c r="D73" s="251">
        <v>2</v>
      </c>
      <c r="E73" s="252" t="s">
        <v>198</v>
      </c>
      <c r="F73" s="252" t="s">
        <v>282</v>
      </c>
      <c r="G73" s="253" t="s">
        <v>51</v>
      </c>
      <c r="H73" s="203">
        <v>5000</v>
      </c>
      <c r="I73" s="283"/>
      <c r="J73" s="255">
        <f t="shared" si="5"/>
        <v>0</v>
      </c>
      <c r="K73" s="16"/>
    </row>
    <row r="74" spans="1:11" ht="34.950000000000003" customHeight="1" x14ac:dyDescent="0.3">
      <c r="A74" s="16"/>
      <c r="B74" s="86">
        <v>1</v>
      </c>
      <c r="C74" s="251" t="s">
        <v>12</v>
      </c>
      <c r="D74" s="251">
        <v>3</v>
      </c>
      <c r="E74" s="252" t="s">
        <v>186</v>
      </c>
      <c r="F74" s="252" t="s">
        <v>283</v>
      </c>
      <c r="G74" s="253" t="s">
        <v>48</v>
      </c>
      <c r="H74" s="203">
        <v>1000</v>
      </c>
      <c r="I74" s="283"/>
      <c r="J74" s="255">
        <f t="shared" si="5"/>
        <v>0</v>
      </c>
      <c r="K74" s="16"/>
    </row>
    <row r="75" spans="1:11" ht="34.950000000000003" customHeight="1" x14ac:dyDescent="0.3">
      <c r="A75" s="16"/>
      <c r="B75" s="86">
        <v>1</v>
      </c>
      <c r="C75" s="256" t="s">
        <v>12</v>
      </c>
      <c r="D75" s="256">
        <v>5</v>
      </c>
      <c r="E75" s="257" t="s">
        <v>596</v>
      </c>
      <c r="F75" s="257" t="s">
        <v>284</v>
      </c>
      <c r="G75" s="258" t="s">
        <v>48</v>
      </c>
      <c r="H75" s="203">
        <v>1000</v>
      </c>
      <c r="I75" s="284"/>
      <c r="J75" s="255">
        <f t="shared" si="5"/>
        <v>0</v>
      </c>
      <c r="K75" s="16"/>
    </row>
    <row r="76" spans="1:11" ht="19.95" customHeight="1" x14ac:dyDescent="0.3">
      <c r="A76" s="16"/>
      <c r="B76" s="220"/>
      <c r="C76" s="220"/>
      <c r="D76" s="220"/>
      <c r="E76" s="221"/>
      <c r="F76" s="221"/>
      <c r="G76" s="220"/>
      <c r="H76" s="220"/>
      <c r="I76" s="220"/>
      <c r="J76" s="220"/>
      <c r="K76" s="16"/>
    </row>
    <row r="77" spans="1:11" s="6" customFormat="1" ht="30" customHeight="1" x14ac:dyDescent="0.3">
      <c r="A77" s="14"/>
      <c r="B77" s="185" t="s">
        <v>248</v>
      </c>
      <c r="C77" s="186" t="s">
        <v>38</v>
      </c>
      <c r="D77" s="187" t="s">
        <v>39</v>
      </c>
      <c r="E77" s="188"/>
      <c r="F77" s="188"/>
      <c r="G77" s="188"/>
      <c r="H77" s="189"/>
      <c r="I77" s="190" t="s">
        <v>255</v>
      </c>
      <c r="J77" s="191">
        <f>SUM(J78:J90)</f>
        <v>0</v>
      </c>
      <c r="K77" s="14"/>
    </row>
    <row r="78" spans="1:11" ht="30" customHeight="1" x14ac:dyDescent="0.3">
      <c r="A78" s="16"/>
      <c r="B78" s="154"/>
      <c r="C78" s="155"/>
      <c r="D78" s="155" t="s">
        <v>249</v>
      </c>
      <c r="E78" s="207" t="s">
        <v>250</v>
      </c>
      <c r="F78" s="208" t="s">
        <v>251</v>
      </c>
      <c r="G78" s="126" t="s">
        <v>44</v>
      </c>
      <c r="H78" s="126" t="s">
        <v>252</v>
      </c>
      <c r="I78" s="126" t="s">
        <v>253</v>
      </c>
      <c r="J78" s="126" t="s">
        <v>254</v>
      </c>
      <c r="K78" s="16"/>
    </row>
    <row r="79" spans="1:11" ht="34.950000000000003" customHeight="1" x14ac:dyDescent="0.3">
      <c r="A79" s="16"/>
      <c r="B79" s="86">
        <v>1</v>
      </c>
      <c r="C79" s="251" t="s">
        <v>38</v>
      </c>
      <c r="D79" s="251">
        <v>1</v>
      </c>
      <c r="E79" s="252" t="s">
        <v>155</v>
      </c>
      <c r="F79" s="252" t="s">
        <v>285</v>
      </c>
      <c r="G79" s="253" t="s">
        <v>54</v>
      </c>
      <c r="H79" s="203">
        <v>1000</v>
      </c>
      <c r="I79" s="283"/>
      <c r="J79" s="255">
        <f t="shared" ref="J79:J85" si="6">H79*I79</f>
        <v>0</v>
      </c>
      <c r="K79" s="16"/>
    </row>
    <row r="80" spans="1:11" ht="34.950000000000003" customHeight="1" x14ac:dyDescent="0.3">
      <c r="A80" s="16"/>
      <c r="B80" s="86">
        <v>1</v>
      </c>
      <c r="C80" s="256" t="s">
        <v>38</v>
      </c>
      <c r="D80" s="256">
        <v>2</v>
      </c>
      <c r="E80" s="257" t="s">
        <v>155</v>
      </c>
      <c r="F80" s="257" t="s">
        <v>286</v>
      </c>
      <c r="G80" s="258" t="s">
        <v>54</v>
      </c>
      <c r="H80" s="203">
        <v>1000</v>
      </c>
      <c r="I80" s="284"/>
      <c r="J80" s="255">
        <f t="shared" si="6"/>
        <v>0</v>
      </c>
      <c r="K80" s="16"/>
    </row>
    <row r="81" spans="1:11" ht="34.950000000000003" customHeight="1" x14ac:dyDescent="0.3">
      <c r="A81" s="16"/>
      <c r="B81" s="86">
        <v>1</v>
      </c>
      <c r="C81" s="256" t="s">
        <v>38</v>
      </c>
      <c r="D81" s="256">
        <v>3</v>
      </c>
      <c r="E81" s="257" t="s">
        <v>155</v>
      </c>
      <c r="F81" s="257" t="s">
        <v>287</v>
      </c>
      <c r="G81" s="258" t="s">
        <v>54</v>
      </c>
      <c r="H81" s="203">
        <v>1000</v>
      </c>
      <c r="I81" s="284"/>
      <c r="J81" s="255">
        <f t="shared" si="6"/>
        <v>0</v>
      </c>
      <c r="K81" s="16"/>
    </row>
    <row r="82" spans="1:11" ht="34.950000000000003" customHeight="1" x14ac:dyDescent="0.3">
      <c r="A82" s="16"/>
      <c r="B82" s="86">
        <v>1</v>
      </c>
      <c r="C82" s="256" t="s">
        <v>38</v>
      </c>
      <c r="D82" s="256">
        <v>4</v>
      </c>
      <c r="E82" s="257" t="s">
        <v>155</v>
      </c>
      <c r="F82" s="257" t="s">
        <v>288</v>
      </c>
      <c r="G82" s="258" t="s">
        <v>54</v>
      </c>
      <c r="H82" s="203">
        <v>1000</v>
      </c>
      <c r="I82" s="284"/>
      <c r="J82" s="255">
        <f t="shared" si="6"/>
        <v>0</v>
      </c>
      <c r="K82" s="16"/>
    </row>
    <row r="83" spans="1:11" ht="34.950000000000003" customHeight="1" x14ac:dyDescent="0.3">
      <c r="A83" s="16"/>
      <c r="B83" s="86">
        <v>1</v>
      </c>
      <c r="C83" s="256" t="s">
        <v>38</v>
      </c>
      <c r="D83" s="256">
        <v>5</v>
      </c>
      <c r="E83" s="257" t="s">
        <v>155</v>
      </c>
      <c r="F83" s="257" t="s">
        <v>289</v>
      </c>
      <c r="G83" s="258" t="s">
        <v>54</v>
      </c>
      <c r="H83" s="258">
        <v>500</v>
      </c>
      <c r="I83" s="284"/>
      <c r="J83" s="255">
        <f t="shared" si="6"/>
        <v>0</v>
      </c>
      <c r="K83" s="16"/>
    </row>
    <row r="84" spans="1:11" ht="34.950000000000003" customHeight="1" x14ac:dyDescent="0.3">
      <c r="A84" s="16"/>
      <c r="B84" s="86">
        <v>1</v>
      </c>
      <c r="C84" s="256" t="s">
        <v>38</v>
      </c>
      <c r="D84" s="256">
        <v>6</v>
      </c>
      <c r="E84" s="257" t="s">
        <v>155</v>
      </c>
      <c r="F84" s="257" t="s">
        <v>290</v>
      </c>
      <c r="G84" s="258" t="s">
        <v>54</v>
      </c>
      <c r="H84" s="258">
        <v>500</v>
      </c>
      <c r="I84" s="284"/>
      <c r="J84" s="255">
        <f t="shared" si="6"/>
        <v>0</v>
      </c>
      <c r="K84" s="16"/>
    </row>
    <row r="85" spans="1:11" ht="34.950000000000003" customHeight="1" x14ac:dyDescent="0.3">
      <c r="A85" s="16"/>
      <c r="B85" s="86">
        <v>1</v>
      </c>
      <c r="C85" s="256" t="s">
        <v>38</v>
      </c>
      <c r="D85" s="256">
        <v>7</v>
      </c>
      <c r="E85" s="257" t="s">
        <v>155</v>
      </c>
      <c r="F85" s="257" t="s">
        <v>291</v>
      </c>
      <c r="G85" s="258" t="s">
        <v>54</v>
      </c>
      <c r="H85" s="258">
        <v>500</v>
      </c>
      <c r="I85" s="284"/>
      <c r="J85" s="255">
        <f t="shared" si="6"/>
        <v>0</v>
      </c>
      <c r="K85" s="16"/>
    </row>
    <row r="86" spans="1:11" ht="19.95" customHeight="1" x14ac:dyDescent="0.3">
      <c r="A86" s="16"/>
      <c r="B86" s="220"/>
      <c r="C86" s="220"/>
      <c r="D86" s="220"/>
      <c r="E86" s="221"/>
      <c r="F86" s="221"/>
      <c r="G86" s="220"/>
      <c r="H86" s="220"/>
      <c r="I86" s="220"/>
      <c r="J86" s="220"/>
      <c r="K86" s="16"/>
    </row>
    <row r="87" spans="1:11" s="6" customFormat="1" ht="30" customHeight="1" x14ac:dyDescent="0.3">
      <c r="A87" s="14"/>
      <c r="B87" s="185" t="s">
        <v>248</v>
      </c>
      <c r="C87" s="186" t="s">
        <v>40</v>
      </c>
      <c r="D87" s="187" t="s">
        <v>41</v>
      </c>
      <c r="E87" s="188"/>
      <c r="F87" s="188"/>
      <c r="G87" s="188"/>
      <c r="H87" s="189"/>
      <c r="I87" s="190" t="s">
        <v>255</v>
      </c>
      <c r="J87" s="191">
        <f>SUM(J88:J100)</f>
        <v>0</v>
      </c>
      <c r="K87" s="14"/>
    </row>
    <row r="88" spans="1:11" ht="30" customHeight="1" x14ac:dyDescent="0.3">
      <c r="A88" s="16"/>
      <c r="B88" s="154"/>
      <c r="C88" s="155"/>
      <c r="D88" s="155" t="s">
        <v>249</v>
      </c>
      <c r="E88" s="207" t="s">
        <v>250</v>
      </c>
      <c r="F88" s="208" t="s">
        <v>251</v>
      </c>
      <c r="G88" s="126" t="s">
        <v>44</v>
      </c>
      <c r="H88" s="126" t="s">
        <v>252</v>
      </c>
      <c r="I88" s="126" t="s">
        <v>253</v>
      </c>
      <c r="J88" s="126" t="s">
        <v>254</v>
      </c>
      <c r="K88" s="16"/>
    </row>
    <row r="89" spans="1:11" ht="34.950000000000003" customHeight="1" x14ac:dyDescent="0.3">
      <c r="A89" s="16"/>
      <c r="B89" s="86">
        <v>1</v>
      </c>
      <c r="C89" s="251" t="s">
        <v>40</v>
      </c>
      <c r="D89" s="251">
        <v>1</v>
      </c>
      <c r="E89" s="252" t="s">
        <v>292</v>
      </c>
      <c r="F89" s="252" t="s">
        <v>537</v>
      </c>
      <c r="G89" s="253" t="s">
        <v>57</v>
      </c>
      <c r="H89" s="253">
        <v>20</v>
      </c>
      <c r="I89" s="283"/>
      <c r="J89" s="255">
        <f t="shared" ref="J89:J96" si="7">H89*I89</f>
        <v>0</v>
      </c>
      <c r="K89" s="16"/>
    </row>
    <row r="90" spans="1:11" ht="34.950000000000003" customHeight="1" x14ac:dyDescent="0.3">
      <c r="A90" s="16"/>
      <c r="B90" s="86">
        <v>1</v>
      </c>
      <c r="C90" s="251" t="s">
        <v>40</v>
      </c>
      <c r="D90" s="251">
        <v>2</v>
      </c>
      <c r="E90" s="252" t="s">
        <v>292</v>
      </c>
      <c r="F90" s="252" t="s">
        <v>538</v>
      </c>
      <c r="G90" s="253" t="s">
        <v>57</v>
      </c>
      <c r="H90" s="253">
        <v>20</v>
      </c>
      <c r="I90" s="283"/>
      <c r="J90" s="255">
        <f t="shared" si="7"/>
        <v>0</v>
      </c>
      <c r="K90" s="16"/>
    </row>
    <row r="91" spans="1:11" ht="34.950000000000003" customHeight="1" x14ac:dyDescent="0.3">
      <c r="A91" s="16"/>
      <c r="B91" s="86">
        <v>1</v>
      </c>
      <c r="C91" s="251" t="s">
        <v>40</v>
      </c>
      <c r="D91" s="251">
        <v>3</v>
      </c>
      <c r="E91" s="252" t="s">
        <v>292</v>
      </c>
      <c r="F91" s="252" t="s">
        <v>539</v>
      </c>
      <c r="G91" s="253" t="s">
        <v>57</v>
      </c>
      <c r="H91" s="253">
        <v>20</v>
      </c>
      <c r="I91" s="283"/>
      <c r="J91" s="255">
        <f t="shared" si="7"/>
        <v>0</v>
      </c>
      <c r="K91" s="16"/>
    </row>
    <row r="92" spans="1:11" ht="34.950000000000003" customHeight="1" x14ac:dyDescent="0.3">
      <c r="A92" s="16"/>
      <c r="B92" s="86">
        <v>1</v>
      </c>
      <c r="C92" s="251" t="s">
        <v>40</v>
      </c>
      <c r="D92" s="251">
        <v>4</v>
      </c>
      <c r="E92" s="252" t="s">
        <v>292</v>
      </c>
      <c r="F92" s="252" t="s">
        <v>540</v>
      </c>
      <c r="G92" s="253" t="s">
        <v>57</v>
      </c>
      <c r="H92" s="253">
        <v>20</v>
      </c>
      <c r="I92" s="283"/>
      <c r="J92" s="255">
        <f t="shared" si="7"/>
        <v>0</v>
      </c>
      <c r="K92" s="16"/>
    </row>
    <row r="93" spans="1:11" ht="34.950000000000003" customHeight="1" x14ac:dyDescent="0.3">
      <c r="A93" s="16"/>
      <c r="B93" s="86">
        <v>1</v>
      </c>
      <c r="C93" s="251" t="s">
        <v>40</v>
      </c>
      <c r="D93" s="251">
        <v>5</v>
      </c>
      <c r="E93" s="252" t="s">
        <v>292</v>
      </c>
      <c r="F93" s="252" t="s">
        <v>541</v>
      </c>
      <c r="G93" s="253" t="s">
        <v>57</v>
      </c>
      <c r="H93" s="253">
        <v>20</v>
      </c>
      <c r="I93" s="283"/>
      <c r="J93" s="255">
        <f t="shared" si="7"/>
        <v>0</v>
      </c>
      <c r="K93" s="16"/>
    </row>
    <row r="94" spans="1:11" ht="34.950000000000003" customHeight="1" x14ac:dyDescent="0.3">
      <c r="A94" s="16"/>
      <c r="B94" s="86">
        <v>1</v>
      </c>
      <c r="C94" s="251" t="s">
        <v>40</v>
      </c>
      <c r="D94" s="251">
        <v>6</v>
      </c>
      <c r="E94" s="252" t="s">
        <v>170</v>
      </c>
      <c r="F94" s="252" t="s">
        <v>293</v>
      </c>
      <c r="G94" s="253" t="s">
        <v>57</v>
      </c>
      <c r="H94" s="253">
        <v>20</v>
      </c>
      <c r="I94" s="283"/>
      <c r="J94" s="255">
        <f t="shared" si="7"/>
        <v>0</v>
      </c>
      <c r="K94" s="16"/>
    </row>
    <row r="95" spans="1:11" ht="34.950000000000003" customHeight="1" x14ac:dyDescent="0.3">
      <c r="A95" s="16"/>
      <c r="B95" s="86">
        <v>1</v>
      </c>
      <c r="C95" s="251" t="s">
        <v>40</v>
      </c>
      <c r="D95" s="251">
        <v>7</v>
      </c>
      <c r="E95" s="252" t="s">
        <v>170</v>
      </c>
      <c r="F95" s="252" t="s">
        <v>294</v>
      </c>
      <c r="G95" s="253" t="s">
        <v>57</v>
      </c>
      <c r="H95" s="253">
        <v>20</v>
      </c>
      <c r="I95" s="283"/>
      <c r="J95" s="255">
        <f t="shared" si="7"/>
        <v>0</v>
      </c>
      <c r="K95" s="16"/>
    </row>
    <row r="96" spans="1:11" ht="34.950000000000003" customHeight="1" x14ac:dyDescent="0.3">
      <c r="A96" s="16"/>
      <c r="B96" s="86">
        <v>1</v>
      </c>
      <c r="C96" s="251" t="s">
        <v>40</v>
      </c>
      <c r="D96" s="251">
        <v>8</v>
      </c>
      <c r="E96" s="252" t="s">
        <v>170</v>
      </c>
      <c r="F96" s="252" t="s">
        <v>295</v>
      </c>
      <c r="G96" s="253" t="s">
        <v>57</v>
      </c>
      <c r="H96" s="253">
        <v>20</v>
      </c>
      <c r="I96" s="283"/>
      <c r="J96" s="255">
        <f t="shared" si="7"/>
        <v>0</v>
      </c>
      <c r="K96" s="16"/>
    </row>
    <row r="97" spans="1:11" ht="34.950000000000003" customHeight="1" x14ac:dyDescent="0.3">
      <c r="A97" s="16"/>
      <c r="B97" s="86">
        <v>1</v>
      </c>
      <c r="C97" s="256" t="s">
        <v>40</v>
      </c>
      <c r="D97" s="256">
        <v>9</v>
      </c>
      <c r="E97" s="252" t="s">
        <v>170</v>
      </c>
      <c r="F97" s="257" t="s">
        <v>296</v>
      </c>
      <c r="G97" s="258" t="s">
        <v>57</v>
      </c>
      <c r="H97" s="258">
        <v>20</v>
      </c>
      <c r="I97" s="284"/>
      <c r="J97" s="255">
        <f t="shared" ref="J97" si="8">H97*I97</f>
        <v>0</v>
      </c>
      <c r="K97" s="16"/>
    </row>
    <row r="98" spans="1:11" ht="19.95" customHeight="1" thickBot="1" x14ac:dyDescent="0.35">
      <c r="A98" s="16"/>
      <c r="B98" s="137"/>
      <c r="C98" s="137"/>
      <c r="D98" s="137"/>
      <c r="E98" s="136"/>
      <c r="G98" s="137"/>
      <c r="H98" s="137"/>
      <c r="I98" s="137"/>
      <c r="J98" s="137"/>
      <c r="K98" s="16"/>
    </row>
    <row r="99" spans="1:11" s="4" customFormat="1" ht="30" customHeight="1" thickBot="1" x14ac:dyDescent="0.45">
      <c r="A99" s="16"/>
      <c r="B99" s="138">
        <v>2</v>
      </c>
      <c r="C99" s="139" t="s">
        <v>308</v>
      </c>
      <c r="D99" s="140"/>
      <c r="E99" s="141"/>
      <c r="F99" s="141"/>
      <c r="G99" s="141"/>
      <c r="H99" s="140"/>
      <c r="I99" s="140"/>
      <c r="J99" s="219"/>
      <c r="K99" s="16"/>
    </row>
    <row r="100" spans="1:11" customFormat="1" ht="19.95" customHeight="1" x14ac:dyDescent="0.3">
      <c r="A100" s="15"/>
      <c r="B100" s="17"/>
      <c r="C100" s="17"/>
      <c r="D100" s="17"/>
      <c r="E100" s="17"/>
      <c r="F100" s="17"/>
      <c r="G100" s="17"/>
      <c r="H100" s="17"/>
      <c r="I100" s="17"/>
      <c r="J100" s="17"/>
      <c r="K100" s="15"/>
    </row>
    <row r="101" spans="1:11" s="6" customFormat="1" ht="30" customHeight="1" x14ac:dyDescent="0.3">
      <c r="A101" s="14"/>
      <c r="B101" s="185" t="s">
        <v>248</v>
      </c>
      <c r="C101" s="186" t="s">
        <v>30</v>
      </c>
      <c r="D101" s="187" t="s">
        <v>31</v>
      </c>
      <c r="E101" s="188"/>
      <c r="F101" s="188"/>
      <c r="G101" s="188"/>
      <c r="H101" s="189"/>
      <c r="I101" s="190" t="s">
        <v>255</v>
      </c>
      <c r="J101" s="191">
        <f>SUM(J102:J114)</f>
        <v>0</v>
      </c>
      <c r="K101" s="14"/>
    </row>
    <row r="102" spans="1:11" ht="30" customHeight="1" x14ac:dyDescent="0.3">
      <c r="A102" s="16"/>
      <c r="B102" s="154"/>
      <c r="C102" s="155"/>
      <c r="D102" s="155" t="s">
        <v>249</v>
      </c>
      <c r="E102" s="207" t="s">
        <v>250</v>
      </c>
      <c r="F102" s="208" t="s">
        <v>251</v>
      </c>
      <c r="G102" s="126" t="s">
        <v>44</v>
      </c>
      <c r="H102" s="222" t="s">
        <v>252</v>
      </c>
      <c r="I102" s="126" t="s">
        <v>253</v>
      </c>
      <c r="J102" s="157" t="s">
        <v>254</v>
      </c>
      <c r="K102" s="16"/>
    </row>
    <row r="103" spans="1:11" ht="49.95" customHeight="1" x14ac:dyDescent="0.3">
      <c r="A103" s="16"/>
      <c r="B103" s="102">
        <v>2</v>
      </c>
      <c r="C103" s="251" t="s">
        <v>30</v>
      </c>
      <c r="D103" s="251">
        <v>1</v>
      </c>
      <c r="E103" s="252" t="s">
        <v>123</v>
      </c>
      <c r="F103" s="252" t="s">
        <v>309</v>
      </c>
      <c r="G103" s="253" t="s">
        <v>48</v>
      </c>
      <c r="H103" s="301">
        <v>300</v>
      </c>
      <c r="I103" s="283"/>
      <c r="J103" s="255">
        <f t="shared" ref="J103:J107" si="9">H103*I103</f>
        <v>0</v>
      </c>
      <c r="K103" s="16"/>
    </row>
    <row r="104" spans="1:11" ht="34.950000000000003" customHeight="1" x14ac:dyDescent="0.3">
      <c r="A104" s="16"/>
      <c r="B104" s="102">
        <v>2</v>
      </c>
      <c r="C104" s="251" t="s">
        <v>30</v>
      </c>
      <c r="D104" s="251">
        <v>2</v>
      </c>
      <c r="E104" s="252" t="s">
        <v>123</v>
      </c>
      <c r="F104" s="252" t="s">
        <v>310</v>
      </c>
      <c r="G104" s="253" t="s">
        <v>48</v>
      </c>
      <c r="H104" s="301">
        <v>300</v>
      </c>
      <c r="I104" s="283"/>
      <c r="J104" s="255">
        <f t="shared" si="9"/>
        <v>0</v>
      </c>
      <c r="K104" s="16"/>
    </row>
    <row r="105" spans="1:11" ht="34.950000000000003" customHeight="1" x14ac:dyDescent="0.3">
      <c r="A105" s="16"/>
      <c r="B105" s="102">
        <v>2</v>
      </c>
      <c r="C105" s="256" t="s">
        <v>30</v>
      </c>
      <c r="D105" s="256">
        <v>3</v>
      </c>
      <c r="E105" s="257"/>
      <c r="F105" s="257" t="s">
        <v>311</v>
      </c>
      <c r="G105" s="258" t="s">
        <v>51</v>
      </c>
      <c r="H105" s="203">
        <v>2000</v>
      </c>
      <c r="I105" s="284"/>
      <c r="J105" s="255">
        <f t="shared" si="9"/>
        <v>0</v>
      </c>
      <c r="K105" s="16"/>
    </row>
    <row r="106" spans="1:11" ht="34.950000000000003" customHeight="1" x14ac:dyDescent="0.3">
      <c r="A106" s="16"/>
      <c r="B106" s="102">
        <v>2</v>
      </c>
      <c r="C106" s="256" t="s">
        <v>30</v>
      </c>
      <c r="D106" s="256">
        <v>4</v>
      </c>
      <c r="E106" s="257"/>
      <c r="F106" s="257" t="s">
        <v>312</v>
      </c>
      <c r="G106" s="258" t="s">
        <v>48</v>
      </c>
      <c r="H106" s="303">
        <v>500</v>
      </c>
      <c r="I106" s="284"/>
      <c r="J106" s="255">
        <f t="shared" si="9"/>
        <v>0</v>
      </c>
      <c r="K106" s="16"/>
    </row>
    <row r="107" spans="1:11" ht="34.950000000000003" customHeight="1" x14ac:dyDescent="0.3">
      <c r="A107" s="16"/>
      <c r="B107" s="102">
        <v>2</v>
      </c>
      <c r="C107" s="256" t="s">
        <v>30</v>
      </c>
      <c r="D107" s="256">
        <v>5</v>
      </c>
      <c r="E107" s="257"/>
      <c r="F107" s="257" t="s">
        <v>313</v>
      </c>
      <c r="G107" s="258" t="s">
        <v>51</v>
      </c>
      <c r="H107" s="203">
        <v>1000</v>
      </c>
      <c r="I107" s="284"/>
      <c r="J107" s="255">
        <f t="shared" si="9"/>
        <v>0</v>
      </c>
      <c r="K107" s="16"/>
    </row>
    <row r="108" spans="1:11" ht="15" customHeight="1" x14ac:dyDescent="0.3">
      <c r="A108" s="16"/>
      <c r="B108" s="137"/>
      <c r="C108" s="137"/>
      <c r="D108" s="137"/>
      <c r="E108" s="136"/>
      <c r="G108" s="136"/>
      <c r="H108" s="137"/>
      <c r="I108" s="137"/>
      <c r="J108" s="137"/>
      <c r="K108" s="16"/>
    </row>
    <row r="109" spans="1:11" x14ac:dyDescent="0.3">
      <c r="A109" s="16"/>
      <c r="B109" s="137"/>
      <c r="C109" s="137"/>
      <c r="D109" s="137"/>
      <c r="E109" s="136"/>
      <c r="G109" s="136"/>
      <c r="H109" s="137"/>
      <c r="I109" s="137"/>
      <c r="J109" s="137"/>
      <c r="K109" s="16"/>
    </row>
    <row r="110" spans="1:11" x14ac:dyDescent="0.3">
      <c r="A110" s="16"/>
      <c r="B110" s="137"/>
      <c r="C110" s="137"/>
      <c r="D110" s="137"/>
      <c r="E110" s="136"/>
      <c r="G110" s="136"/>
      <c r="H110" s="137"/>
      <c r="I110" s="137"/>
      <c r="J110" s="137"/>
      <c r="K110" s="16"/>
    </row>
    <row r="111" spans="1:11" x14ac:dyDescent="0.3">
      <c r="A111" s="16"/>
      <c r="B111" s="137"/>
      <c r="C111" s="137"/>
      <c r="D111" s="137"/>
      <c r="E111" s="136"/>
      <c r="G111" s="136"/>
      <c r="H111" s="137"/>
      <c r="I111" s="137"/>
      <c r="J111" s="137"/>
      <c r="K111" s="16"/>
    </row>
    <row r="112" spans="1:11" x14ac:dyDescent="0.3">
      <c r="A112" s="16"/>
      <c r="B112" s="137"/>
      <c r="C112" s="137"/>
      <c r="D112" s="137"/>
      <c r="E112" s="136"/>
      <c r="G112" s="136"/>
      <c r="H112" s="137"/>
      <c r="I112" s="137"/>
      <c r="J112" s="137"/>
      <c r="K112" s="16"/>
    </row>
    <row r="113" spans="1:11" x14ac:dyDescent="0.3">
      <c r="A113" s="16"/>
      <c r="B113" s="137"/>
      <c r="C113" s="137"/>
      <c r="D113" s="137"/>
      <c r="E113" s="136"/>
      <c r="G113" s="136"/>
      <c r="H113" s="137"/>
      <c r="I113" s="137"/>
      <c r="J113" s="137"/>
      <c r="K113" s="16"/>
    </row>
    <row r="114" spans="1:11" x14ac:dyDescent="0.3">
      <c r="A114" s="16"/>
      <c r="B114" s="137"/>
      <c r="C114" s="137"/>
      <c r="D114" s="137"/>
      <c r="E114" s="136"/>
      <c r="G114" s="136"/>
      <c r="H114" s="137"/>
      <c r="I114" s="137"/>
      <c r="J114" s="137"/>
      <c r="K114" s="16"/>
    </row>
    <row r="115" spans="1:11" x14ac:dyDescent="0.3">
      <c r="A115" s="16"/>
      <c r="B115" s="137"/>
      <c r="C115" s="137"/>
      <c r="D115" s="137"/>
      <c r="E115" s="136"/>
      <c r="G115" s="136"/>
      <c r="H115" s="137"/>
      <c r="I115" s="137"/>
      <c r="J115" s="137"/>
      <c r="K115" s="16"/>
    </row>
    <row r="116" spans="1:11" x14ac:dyDescent="0.3">
      <c r="A116" s="16"/>
      <c r="B116" s="137"/>
      <c r="C116" s="137"/>
      <c r="D116" s="137"/>
      <c r="E116" s="136"/>
      <c r="G116" s="136"/>
      <c r="H116" s="137"/>
      <c r="I116" s="137"/>
      <c r="J116" s="137"/>
      <c r="K116" s="16"/>
    </row>
    <row r="117" spans="1:11" x14ac:dyDescent="0.3">
      <c r="A117" s="16"/>
      <c r="B117" s="137"/>
      <c r="C117" s="137"/>
      <c r="D117" s="137"/>
      <c r="E117" s="136"/>
      <c r="G117" s="136"/>
      <c r="H117" s="137"/>
      <c r="I117" s="137"/>
      <c r="J117" s="137"/>
      <c r="K117" s="16"/>
    </row>
    <row r="118" spans="1:11" x14ac:dyDescent="0.3">
      <c r="A118" s="16"/>
      <c r="B118" s="137"/>
      <c r="C118" s="137"/>
      <c r="D118" s="137"/>
      <c r="E118" s="136"/>
      <c r="G118" s="136"/>
      <c r="H118" s="137"/>
      <c r="I118" s="137"/>
      <c r="J118" s="137"/>
      <c r="K118" s="16"/>
    </row>
    <row r="119" spans="1:11" x14ac:dyDescent="0.3">
      <c r="A119" s="16"/>
      <c r="B119" s="137"/>
      <c r="C119" s="137"/>
      <c r="D119" s="137"/>
      <c r="E119" s="136"/>
      <c r="G119" s="136"/>
      <c r="H119" s="137"/>
      <c r="I119" s="137"/>
      <c r="J119" s="137"/>
      <c r="K119" s="16"/>
    </row>
    <row r="120" spans="1:11" x14ac:dyDescent="0.3">
      <c r="A120" s="16"/>
      <c r="B120" s="137"/>
      <c r="C120" s="137"/>
      <c r="D120" s="137"/>
      <c r="E120" s="136"/>
      <c r="G120" s="136"/>
      <c r="H120" s="137"/>
      <c r="I120" s="137"/>
      <c r="J120" s="137"/>
      <c r="K120" s="16"/>
    </row>
    <row r="121" spans="1:11" x14ac:dyDescent="0.3">
      <c r="A121" s="16"/>
      <c r="B121" s="137"/>
      <c r="C121" s="137"/>
      <c r="D121" s="137"/>
      <c r="E121" s="136"/>
      <c r="G121" s="136"/>
      <c r="H121" s="137"/>
      <c r="I121" s="137"/>
      <c r="J121" s="137"/>
      <c r="K121" s="16"/>
    </row>
    <row r="122" spans="1:11" x14ac:dyDescent="0.3">
      <c r="A122" s="16"/>
      <c r="B122" s="137"/>
      <c r="C122" s="137"/>
      <c r="D122" s="137"/>
      <c r="E122" s="136"/>
      <c r="G122" s="136"/>
      <c r="H122" s="137"/>
      <c r="I122" s="137"/>
      <c r="J122" s="137"/>
      <c r="K122" s="16"/>
    </row>
    <row r="123" spans="1:11" x14ac:dyDescent="0.3">
      <c r="A123" s="16"/>
      <c r="B123" s="137"/>
      <c r="C123" s="137"/>
      <c r="D123" s="137"/>
      <c r="E123" s="136"/>
      <c r="G123" s="136"/>
      <c r="H123" s="137"/>
      <c r="I123" s="137"/>
      <c r="J123" s="137"/>
      <c r="K123" s="16"/>
    </row>
    <row r="124" spans="1:11" x14ac:dyDescent="0.3">
      <c r="A124" s="16"/>
      <c r="B124" s="137"/>
      <c r="C124" s="137"/>
      <c r="D124" s="137"/>
      <c r="E124" s="136"/>
      <c r="G124" s="136"/>
      <c r="H124" s="137"/>
      <c r="I124" s="137"/>
      <c r="J124" s="137"/>
      <c r="K124" s="16"/>
    </row>
    <row r="125" spans="1:11" x14ac:dyDescent="0.3">
      <c r="A125" s="16"/>
      <c r="B125" s="137"/>
      <c r="C125" s="137"/>
      <c r="D125" s="137"/>
      <c r="E125" s="136"/>
      <c r="G125" s="136"/>
      <c r="H125" s="137"/>
      <c r="I125" s="137"/>
      <c r="J125" s="137"/>
      <c r="K125" s="16"/>
    </row>
    <row r="126" spans="1:11" x14ac:dyDescent="0.3">
      <c r="A126" s="16"/>
      <c r="B126" s="137"/>
      <c r="C126" s="137"/>
      <c r="D126" s="137"/>
      <c r="E126" s="136"/>
      <c r="G126" s="136"/>
      <c r="H126" s="137"/>
      <c r="I126" s="137"/>
      <c r="J126" s="137"/>
      <c r="K126" s="16"/>
    </row>
    <row r="127" spans="1:11" x14ac:dyDescent="0.3">
      <c r="A127" s="16"/>
      <c r="B127" s="137"/>
      <c r="C127" s="137"/>
      <c r="D127" s="137"/>
      <c r="E127" s="136"/>
      <c r="G127" s="136"/>
      <c r="H127" s="137"/>
      <c r="I127" s="137"/>
      <c r="J127" s="137"/>
      <c r="K127" s="16"/>
    </row>
    <row r="128" spans="1:11" x14ac:dyDescent="0.3">
      <c r="A128" s="16"/>
      <c r="B128" s="137"/>
      <c r="C128" s="137"/>
      <c r="D128" s="137"/>
      <c r="E128" s="136"/>
      <c r="G128" s="136"/>
      <c r="H128" s="137"/>
      <c r="I128" s="137"/>
      <c r="J128" s="137"/>
      <c r="K128" s="16"/>
    </row>
    <row r="129" spans="1:11" x14ac:dyDescent="0.3">
      <c r="A129" s="16"/>
      <c r="B129" s="137"/>
      <c r="C129" s="137"/>
      <c r="D129" s="137"/>
      <c r="E129" s="136"/>
      <c r="G129" s="136"/>
      <c r="H129" s="137"/>
      <c r="I129" s="137"/>
      <c r="J129" s="137"/>
      <c r="K129" s="16"/>
    </row>
    <row r="130" spans="1:11" x14ac:dyDescent="0.3">
      <c r="A130" s="16"/>
      <c r="B130" s="137"/>
      <c r="C130" s="137"/>
      <c r="D130" s="137"/>
      <c r="E130" s="136"/>
      <c r="G130" s="136"/>
      <c r="H130" s="137"/>
      <c r="I130" s="137"/>
      <c r="J130" s="137"/>
      <c r="K130" s="16"/>
    </row>
    <row r="131" spans="1:11" x14ac:dyDescent="0.3">
      <c r="A131" s="16"/>
      <c r="B131" s="137"/>
      <c r="C131" s="137"/>
      <c r="D131" s="137"/>
      <c r="E131" s="136"/>
      <c r="G131" s="136"/>
      <c r="H131" s="137"/>
      <c r="I131" s="137"/>
      <c r="J131" s="137"/>
      <c r="K131" s="16"/>
    </row>
    <row r="132" spans="1:11" x14ac:dyDescent="0.3">
      <c r="A132" s="16"/>
      <c r="B132" s="137"/>
      <c r="C132" s="137"/>
      <c r="D132" s="137"/>
      <c r="E132" s="136"/>
      <c r="G132" s="136"/>
      <c r="H132" s="137"/>
      <c r="I132" s="137"/>
      <c r="J132" s="137"/>
      <c r="K132" s="16"/>
    </row>
    <row r="133" spans="1:11" x14ac:dyDescent="0.3">
      <c r="A133" s="16"/>
      <c r="B133" s="137"/>
      <c r="C133" s="137"/>
      <c r="D133" s="137"/>
      <c r="E133" s="136"/>
      <c r="G133" s="136"/>
      <c r="H133" s="137"/>
      <c r="I133" s="137"/>
      <c r="J133" s="137"/>
      <c r="K133" s="16"/>
    </row>
    <row r="134" spans="1:11" x14ac:dyDescent="0.3">
      <c r="A134" s="16"/>
      <c r="B134" s="137"/>
      <c r="C134" s="137"/>
      <c r="D134" s="137"/>
      <c r="E134" s="136"/>
      <c r="G134" s="136"/>
      <c r="H134" s="137"/>
      <c r="I134" s="137"/>
      <c r="J134" s="137"/>
      <c r="K134" s="16"/>
    </row>
    <row r="135" spans="1:11" x14ac:dyDescent="0.3">
      <c r="A135" s="16"/>
      <c r="B135" s="137"/>
      <c r="C135" s="137"/>
      <c r="D135" s="137"/>
      <c r="E135" s="136"/>
      <c r="G135" s="136"/>
      <c r="H135" s="137"/>
      <c r="I135" s="137"/>
      <c r="J135" s="137"/>
      <c r="K135" s="16"/>
    </row>
    <row r="136" spans="1:11" x14ac:dyDescent="0.3">
      <c r="A136" s="16"/>
      <c r="B136" s="137"/>
      <c r="C136" s="137"/>
      <c r="D136" s="137"/>
      <c r="E136" s="136"/>
      <c r="G136" s="136"/>
      <c r="H136" s="137"/>
      <c r="I136" s="137"/>
      <c r="J136" s="137"/>
      <c r="K136" s="16"/>
    </row>
    <row r="137" spans="1:11" x14ac:dyDescent="0.3">
      <c r="A137" s="16"/>
      <c r="B137" s="137"/>
      <c r="C137" s="137"/>
      <c r="D137" s="137"/>
      <c r="E137" s="136"/>
      <c r="G137" s="136"/>
      <c r="H137" s="137"/>
      <c r="I137" s="137"/>
      <c r="J137" s="137"/>
      <c r="K137" s="16"/>
    </row>
    <row r="138" spans="1:11" x14ac:dyDescent="0.3">
      <c r="A138" s="16"/>
      <c r="B138" s="137"/>
      <c r="C138" s="137"/>
      <c r="D138" s="137"/>
      <c r="E138" s="136"/>
      <c r="G138" s="136"/>
      <c r="H138" s="137"/>
      <c r="I138" s="137"/>
      <c r="J138" s="137"/>
      <c r="K138" s="16"/>
    </row>
    <row r="139" spans="1:11" x14ac:dyDescent="0.3">
      <c r="A139" s="16"/>
      <c r="B139" s="137"/>
      <c r="C139" s="137"/>
      <c r="D139" s="137"/>
      <c r="E139" s="136"/>
      <c r="G139" s="136"/>
      <c r="H139" s="137"/>
      <c r="I139" s="137"/>
      <c r="J139" s="137"/>
      <c r="K139" s="16"/>
    </row>
    <row r="140" spans="1:11" x14ac:dyDescent="0.3">
      <c r="A140" s="16"/>
      <c r="B140" s="137"/>
      <c r="C140" s="137"/>
      <c r="D140" s="137"/>
      <c r="E140" s="136"/>
      <c r="G140" s="136"/>
      <c r="H140" s="137"/>
      <c r="I140" s="137"/>
      <c r="J140" s="137"/>
      <c r="K140" s="16"/>
    </row>
    <row r="141" spans="1:11" x14ac:dyDescent="0.3">
      <c r="A141" s="16"/>
      <c r="B141" s="137"/>
      <c r="C141" s="137"/>
      <c r="D141" s="137"/>
      <c r="E141" s="136"/>
      <c r="G141" s="136"/>
      <c r="H141" s="137"/>
      <c r="I141" s="137"/>
      <c r="J141" s="137"/>
      <c r="K141" s="16"/>
    </row>
    <row r="142" spans="1:11" x14ac:dyDescent="0.3">
      <c r="A142" s="16"/>
      <c r="B142" s="137"/>
      <c r="C142" s="137"/>
      <c r="D142" s="137"/>
      <c r="E142" s="136"/>
      <c r="G142" s="136"/>
      <c r="H142" s="137"/>
      <c r="I142" s="137"/>
      <c r="J142" s="137"/>
      <c r="K142" s="16"/>
    </row>
    <row r="143" spans="1:11" x14ac:dyDescent="0.3">
      <c r="A143" s="16"/>
      <c r="B143" s="137"/>
      <c r="C143" s="137"/>
      <c r="D143" s="137"/>
      <c r="E143" s="136"/>
      <c r="G143" s="136"/>
      <c r="H143" s="137"/>
      <c r="I143" s="137"/>
      <c r="J143" s="137"/>
      <c r="K143" s="16"/>
    </row>
    <row r="144" spans="1:11" x14ac:dyDescent="0.3">
      <c r="A144" s="16"/>
      <c r="B144" s="137"/>
      <c r="C144" s="137"/>
      <c r="D144" s="137"/>
      <c r="E144" s="136"/>
      <c r="G144" s="136"/>
      <c r="H144" s="137"/>
      <c r="I144" s="137"/>
      <c r="J144" s="137"/>
      <c r="K144" s="16"/>
    </row>
    <row r="145" spans="1:11" x14ac:dyDescent="0.3">
      <c r="A145" s="16"/>
      <c r="B145" s="137"/>
      <c r="C145" s="137"/>
      <c r="D145" s="137"/>
      <c r="E145" s="136"/>
      <c r="G145" s="136"/>
      <c r="H145" s="137"/>
      <c r="I145" s="137"/>
      <c r="J145" s="137"/>
      <c r="K145" s="16"/>
    </row>
    <row r="146" spans="1:11" x14ac:dyDescent="0.3">
      <c r="A146" s="16"/>
      <c r="B146" s="137"/>
      <c r="C146" s="137"/>
      <c r="D146" s="137"/>
      <c r="E146" s="136"/>
      <c r="G146" s="136"/>
      <c r="H146" s="137"/>
      <c r="I146" s="137"/>
      <c r="J146" s="137"/>
      <c r="K146" s="16"/>
    </row>
    <row r="147" spans="1:11" x14ac:dyDescent="0.3">
      <c r="A147" s="16"/>
      <c r="B147" s="137"/>
      <c r="C147" s="137"/>
      <c r="D147" s="137"/>
      <c r="E147" s="136"/>
      <c r="G147" s="136"/>
      <c r="H147" s="137"/>
      <c r="I147" s="137"/>
      <c r="J147" s="137"/>
      <c r="K147" s="16"/>
    </row>
    <row r="148" spans="1:11" x14ac:dyDescent="0.3">
      <c r="A148" s="16"/>
      <c r="B148" s="137"/>
      <c r="C148" s="137"/>
      <c r="D148" s="137"/>
      <c r="E148" s="136"/>
      <c r="G148" s="136"/>
      <c r="H148" s="137"/>
      <c r="I148" s="137"/>
      <c r="J148" s="137"/>
      <c r="K148" s="16"/>
    </row>
    <row r="149" spans="1:11" x14ac:dyDescent="0.3">
      <c r="A149" s="16"/>
      <c r="B149" s="137"/>
      <c r="C149" s="137"/>
      <c r="D149" s="137"/>
      <c r="E149" s="136"/>
      <c r="G149" s="136"/>
      <c r="H149" s="137"/>
      <c r="I149" s="137"/>
      <c r="J149" s="137"/>
      <c r="K149" s="16"/>
    </row>
    <row r="150" spans="1:11" x14ac:dyDescent="0.3">
      <c r="A150" s="16"/>
      <c r="B150" s="137"/>
      <c r="C150" s="137"/>
      <c r="D150" s="137"/>
      <c r="E150" s="136"/>
      <c r="G150" s="136"/>
      <c r="H150" s="137"/>
      <c r="I150" s="137"/>
      <c r="J150" s="137"/>
      <c r="K150" s="16"/>
    </row>
    <row r="151" spans="1:11" x14ac:dyDescent="0.3">
      <c r="A151" s="16"/>
      <c r="B151" s="137"/>
      <c r="C151" s="137"/>
      <c r="D151" s="137"/>
      <c r="E151" s="136"/>
      <c r="G151" s="136"/>
      <c r="H151" s="137"/>
      <c r="I151" s="137"/>
      <c r="J151" s="137"/>
      <c r="K151" s="16"/>
    </row>
    <row r="152" spans="1:11" x14ac:dyDescent="0.3">
      <c r="A152" s="16"/>
      <c r="B152" s="137"/>
      <c r="C152" s="137"/>
      <c r="D152" s="137"/>
      <c r="E152" s="136"/>
      <c r="G152" s="136"/>
      <c r="H152" s="137"/>
      <c r="I152" s="137"/>
      <c r="J152" s="137"/>
      <c r="K152" s="16"/>
    </row>
    <row r="153" spans="1:11" x14ac:dyDescent="0.3">
      <c r="A153" s="16"/>
      <c r="B153" s="137"/>
      <c r="C153" s="137"/>
      <c r="D153" s="137"/>
      <c r="E153" s="136"/>
      <c r="G153" s="136"/>
      <c r="H153" s="137"/>
      <c r="I153" s="137"/>
      <c r="J153" s="137"/>
      <c r="K153" s="16"/>
    </row>
    <row r="154" spans="1:11" x14ac:dyDescent="0.3">
      <c r="A154" s="16"/>
      <c r="B154" s="137"/>
      <c r="C154" s="137"/>
      <c r="D154" s="137"/>
      <c r="E154" s="136"/>
      <c r="G154" s="136"/>
      <c r="H154" s="137"/>
      <c r="I154" s="137"/>
      <c r="J154" s="137"/>
      <c r="K154" s="16"/>
    </row>
    <row r="155" spans="1:11" x14ac:dyDescent="0.3">
      <c r="A155" s="16"/>
      <c r="B155" s="137"/>
      <c r="C155" s="137"/>
      <c r="D155" s="137"/>
      <c r="E155" s="136"/>
      <c r="G155" s="136"/>
      <c r="H155" s="137"/>
      <c r="I155" s="137"/>
      <c r="J155" s="137"/>
      <c r="K155" s="16"/>
    </row>
    <row r="156" spans="1:11" x14ac:dyDescent="0.3">
      <c r="A156" s="16"/>
      <c r="B156" s="137"/>
      <c r="C156" s="137"/>
      <c r="D156" s="137"/>
      <c r="E156" s="136"/>
      <c r="G156" s="136"/>
      <c r="H156" s="137"/>
      <c r="I156" s="137"/>
      <c r="J156" s="137"/>
      <c r="K156" s="16"/>
    </row>
    <row r="157" spans="1:11" x14ac:dyDescent="0.3">
      <c r="A157" s="16"/>
      <c r="B157" s="137"/>
      <c r="C157" s="137"/>
      <c r="D157" s="137"/>
      <c r="E157" s="136"/>
      <c r="G157" s="136"/>
      <c r="H157" s="137"/>
      <c r="I157" s="137"/>
      <c r="J157" s="137"/>
      <c r="K157" s="16"/>
    </row>
    <row r="158" spans="1:11" x14ac:dyDescent="0.3">
      <c r="A158" s="16"/>
      <c r="B158" s="137"/>
      <c r="C158" s="137"/>
      <c r="D158" s="137"/>
      <c r="E158" s="136"/>
      <c r="G158" s="136"/>
      <c r="H158" s="137"/>
      <c r="I158" s="137"/>
      <c r="J158" s="137"/>
      <c r="K158" s="16"/>
    </row>
    <row r="159" spans="1:11" x14ac:dyDescent="0.3">
      <c r="A159" s="16"/>
      <c r="B159" s="137"/>
      <c r="C159" s="137"/>
      <c r="D159" s="137"/>
      <c r="E159" s="136"/>
      <c r="G159" s="136"/>
      <c r="H159" s="137"/>
      <c r="I159" s="137"/>
      <c r="J159" s="137"/>
      <c r="K159" s="16"/>
    </row>
    <row r="160" spans="1:11" x14ac:dyDescent="0.3">
      <c r="A160" s="16"/>
      <c r="B160" s="137"/>
      <c r="C160" s="137"/>
      <c r="D160" s="137"/>
      <c r="E160" s="136"/>
      <c r="G160" s="136"/>
      <c r="H160" s="137"/>
      <c r="I160" s="137"/>
      <c r="J160" s="137"/>
      <c r="K160" s="16"/>
    </row>
    <row r="161" spans="1:11" x14ac:dyDescent="0.3">
      <c r="A161" s="16"/>
      <c r="B161" s="137"/>
      <c r="C161" s="137"/>
      <c r="D161" s="137"/>
      <c r="E161" s="136"/>
      <c r="G161" s="136"/>
      <c r="H161" s="137"/>
      <c r="I161" s="137"/>
      <c r="J161" s="137"/>
      <c r="K161" s="16"/>
    </row>
    <row r="162" spans="1:11" x14ac:dyDescent="0.3">
      <c r="A162" s="16"/>
      <c r="B162" s="137"/>
      <c r="C162" s="137"/>
      <c r="D162" s="137"/>
      <c r="E162" s="136"/>
      <c r="G162" s="136"/>
      <c r="H162" s="137"/>
      <c r="I162" s="137"/>
      <c r="J162" s="137"/>
      <c r="K162" s="16"/>
    </row>
    <row r="163" spans="1:11" x14ac:dyDescent="0.3">
      <c r="A163" s="16"/>
      <c r="B163" s="137"/>
      <c r="C163" s="137"/>
      <c r="D163" s="137"/>
      <c r="E163" s="136"/>
      <c r="G163" s="136"/>
      <c r="H163" s="137"/>
      <c r="I163" s="137"/>
      <c r="J163" s="137"/>
      <c r="K163" s="16"/>
    </row>
    <row r="164" spans="1:11" x14ac:dyDescent="0.3">
      <c r="A164" s="16"/>
      <c r="B164" s="137"/>
      <c r="C164" s="137"/>
      <c r="D164" s="137"/>
      <c r="E164" s="136"/>
      <c r="G164" s="136"/>
      <c r="H164" s="137"/>
      <c r="I164" s="137"/>
      <c r="J164" s="137"/>
      <c r="K164" s="16"/>
    </row>
    <row r="165" spans="1:11" x14ac:dyDescent="0.3">
      <c r="A165" s="16"/>
      <c r="B165" s="137"/>
      <c r="C165" s="137"/>
      <c r="D165" s="137"/>
      <c r="E165" s="136"/>
      <c r="G165" s="136"/>
      <c r="H165" s="137"/>
      <c r="I165" s="137"/>
      <c r="J165" s="137"/>
      <c r="K165" s="16"/>
    </row>
    <row r="166" spans="1:11" x14ac:dyDescent="0.3">
      <c r="A166" s="16"/>
      <c r="B166" s="137"/>
      <c r="C166" s="137"/>
      <c r="D166" s="137"/>
      <c r="E166" s="136"/>
      <c r="G166" s="136"/>
      <c r="H166" s="137"/>
      <c r="I166" s="137"/>
      <c r="J166" s="137"/>
      <c r="K166" s="16"/>
    </row>
    <row r="167" spans="1:11" x14ac:dyDescent="0.3">
      <c r="A167" s="16"/>
      <c r="B167" s="137"/>
      <c r="C167" s="137"/>
      <c r="D167" s="137"/>
      <c r="E167" s="136"/>
      <c r="G167" s="136"/>
      <c r="H167" s="137"/>
      <c r="I167" s="137"/>
      <c r="J167" s="137"/>
      <c r="K167" s="16"/>
    </row>
    <row r="168" spans="1:11" x14ac:dyDescent="0.3">
      <c r="A168" s="16"/>
      <c r="B168" s="137"/>
      <c r="C168" s="137"/>
      <c r="D168" s="137"/>
      <c r="E168" s="136"/>
      <c r="G168" s="136"/>
      <c r="H168" s="137"/>
      <c r="I168" s="137"/>
      <c r="J168" s="137"/>
      <c r="K168" s="16"/>
    </row>
    <row r="169" spans="1:11" x14ac:dyDescent="0.3">
      <c r="A169" s="16"/>
      <c r="B169" s="137"/>
      <c r="C169" s="137"/>
      <c r="D169" s="137"/>
      <c r="E169" s="136"/>
      <c r="G169" s="136"/>
      <c r="H169" s="137"/>
      <c r="I169" s="137"/>
      <c r="J169" s="137"/>
      <c r="K169" s="16"/>
    </row>
    <row r="170" spans="1:11" x14ac:dyDescent="0.3">
      <c r="A170" s="16"/>
      <c r="B170" s="137"/>
      <c r="C170" s="137"/>
      <c r="D170" s="137"/>
      <c r="E170" s="136"/>
      <c r="G170" s="136"/>
      <c r="H170" s="137"/>
      <c r="I170" s="137"/>
      <c r="J170" s="137"/>
      <c r="K170" s="16"/>
    </row>
    <row r="171" spans="1:11" x14ac:dyDescent="0.3">
      <c r="A171" s="16"/>
      <c r="B171" s="137"/>
      <c r="C171" s="137"/>
      <c r="D171" s="137"/>
      <c r="E171" s="136"/>
      <c r="G171" s="136"/>
      <c r="H171" s="137"/>
      <c r="I171" s="137"/>
      <c r="J171" s="137"/>
      <c r="K171" s="16"/>
    </row>
    <row r="172" spans="1:11" x14ac:dyDescent="0.3">
      <c r="A172" s="16"/>
      <c r="B172" s="137"/>
      <c r="C172" s="137"/>
      <c r="D172" s="137"/>
      <c r="E172" s="136"/>
      <c r="G172" s="136"/>
      <c r="H172" s="137"/>
      <c r="I172" s="137"/>
      <c r="J172" s="137"/>
      <c r="K172" s="16"/>
    </row>
    <row r="173" spans="1:11" x14ac:dyDescent="0.3">
      <c r="A173" s="16"/>
      <c r="B173" s="137"/>
      <c r="C173" s="137"/>
      <c r="D173" s="137"/>
      <c r="E173" s="136"/>
      <c r="G173" s="136"/>
      <c r="H173" s="137"/>
      <c r="I173" s="137"/>
      <c r="J173" s="137"/>
      <c r="K173" s="16"/>
    </row>
    <row r="174" spans="1:11" x14ac:dyDescent="0.3">
      <c r="A174" s="16"/>
      <c r="B174" s="137"/>
      <c r="C174" s="137"/>
      <c r="D174" s="137"/>
      <c r="E174" s="136"/>
      <c r="G174" s="136"/>
      <c r="H174" s="137"/>
      <c r="I174" s="137"/>
      <c r="J174" s="137"/>
      <c r="K174" s="16"/>
    </row>
    <row r="175" spans="1:11" x14ac:dyDescent="0.3">
      <c r="A175" s="16"/>
      <c r="B175" s="137"/>
      <c r="C175" s="137"/>
      <c r="D175" s="137"/>
      <c r="E175" s="136"/>
      <c r="G175" s="136"/>
      <c r="H175" s="137"/>
      <c r="I175" s="137"/>
      <c r="J175" s="137"/>
      <c r="K175" s="16"/>
    </row>
    <row r="176" spans="1:11" x14ac:dyDescent="0.3">
      <c r="A176" s="16"/>
      <c r="B176" s="137"/>
      <c r="C176" s="137"/>
      <c r="D176" s="137"/>
      <c r="E176" s="136"/>
      <c r="G176" s="136"/>
      <c r="H176" s="137"/>
      <c r="I176" s="137"/>
      <c r="J176" s="137"/>
      <c r="K176" s="16"/>
    </row>
    <row r="177" spans="1:11" x14ac:dyDescent="0.3">
      <c r="A177" s="16"/>
      <c r="B177" s="137"/>
      <c r="C177" s="137"/>
      <c r="D177" s="137"/>
      <c r="E177" s="136"/>
      <c r="G177" s="136"/>
      <c r="H177" s="137"/>
      <c r="I177" s="137"/>
      <c r="J177" s="137"/>
      <c r="K177" s="16"/>
    </row>
    <row r="178" spans="1:11" x14ac:dyDescent="0.3">
      <c r="A178" s="16"/>
      <c r="B178" s="137"/>
      <c r="C178" s="137"/>
      <c r="D178" s="137"/>
      <c r="E178" s="136"/>
      <c r="G178" s="136"/>
      <c r="H178" s="137"/>
      <c r="I178" s="137"/>
      <c r="J178" s="137"/>
      <c r="K178" s="16"/>
    </row>
    <row r="179" spans="1:11" x14ac:dyDescent="0.3">
      <c r="A179" s="16"/>
      <c r="B179" s="137"/>
      <c r="C179" s="137"/>
      <c r="D179" s="137"/>
      <c r="E179" s="136"/>
      <c r="G179" s="136"/>
      <c r="H179" s="137"/>
      <c r="I179" s="137"/>
      <c r="J179" s="137"/>
      <c r="K179" s="16"/>
    </row>
    <row r="180" spans="1:11" x14ac:dyDescent="0.3">
      <c r="A180" s="16"/>
      <c r="B180" s="137"/>
      <c r="C180" s="137"/>
      <c r="D180" s="137"/>
      <c r="E180" s="136"/>
      <c r="G180" s="136"/>
      <c r="H180" s="137"/>
      <c r="I180" s="137"/>
      <c r="J180" s="137"/>
      <c r="K180" s="16"/>
    </row>
    <row r="181" spans="1:11" x14ac:dyDescent="0.3">
      <c r="A181" s="16"/>
      <c r="B181" s="137"/>
      <c r="C181" s="137"/>
      <c r="D181" s="137"/>
      <c r="E181" s="136"/>
      <c r="G181" s="136"/>
      <c r="H181" s="137"/>
      <c r="I181" s="137"/>
      <c r="J181" s="137"/>
      <c r="K181" s="16"/>
    </row>
    <row r="182" spans="1:11" x14ac:dyDescent="0.3">
      <c r="A182" s="16"/>
      <c r="B182" s="137"/>
      <c r="C182" s="137"/>
      <c r="D182" s="137"/>
      <c r="E182" s="136"/>
      <c r="G182" s="136"/>
      <c r="H182" s="137"/>
      <c r="I182" s="137"/>
      <c r="J182" s="137"/>
      <c r="K182" s="16"/>
    </row>
    <row r="183" spans="1:11" x14ac:dyDescent="0.3">
      <c r="A183" s="16"/>
      <c r="B183" s="137"/>
      <c r="C183" s="137"/>
      <c r="D183" s="137"/>
      <c r="E183" s="136"/>
      <c r="G183" s="136"/>
      <c r="H183" s="137"/>
      <c r="I183" s="137"/>
      <c r="J183" s="137"/>
      <c r="K183" s="16"/>
    </row>
    <row r="184" spans="1:11" x14ac:dyDescent="0.3">
      <c r="A184" s="16"/>
      <c r="B184" s="137"/>
      <c r="C184" s="137"/>
      <c r="D184" s="137"/>
      <c r="E184" s="136"/>
      <c r="G184" s="136"/>
      <c r="H184" s="137"/>
      <c r="I184" s="137"/>
      <c r="J184" s="137"/>
      <c r="K184" s="16"/>
    </row>
    <row r="185" spans="1:11" x14ac:dyDescent="0.3">
      <c r="A185" s="16"/>
      <c r="B185" s="137"/>
      <c r="C185" s="137"/>
      <c r="D185" s="137"/>
      <c r="E185" s="136"/>
      <c r="G185" s="136"/>
      <c r="H185" s="137"/>
      <c r="I185" s="137"/>
      <c r="J185" s="137"/>
      <c r="K185" s="16"/>
    </row>
    <row r="186" spans="1:11" x14ac:dyDescent="0.3">
      <c r="A186" s="16"/>
      <c r="B186" s="137"/>
      <c r="C186" s="137"/>
      <c r="D186" s="137"/>
      <c r="E186" s="136"/>
      <c r="G186" s="136"/>
      <c r="H186" s="137"/>
      <c r="I186" s="137"/>
      <c r="J186" s="137"/>
      <c r="K186" s="16"/>
    </row>
    <row r="187" spans="1:11" x14ac:dyDescent="0.3">
      <c r="A187" s="16"/>
      <c r="B187" s="137"/>
      <c r="C187" s="137"/>
      <c r="D187" s="137"/>
      <c r="E187" s="136"/>
      <c r="G187" s="136"/>
      <c r="H187" s="137"/>
      <c r="I187" s="137"/>
      <c r="J187" s="137"/>
      <c r="K187" s="16"/>
    </row>
    <row r="188" spans="1:11" x14ac:dyDescent="0.3">
      <c r="A188" s="16"/>
      <c r="B188" s="137"/>
      <c r="C188" s="137"/>
      <c r="D188" s="137"/>
      <c r="E188" s="136"/>
      <c r="G188" s="136"/>
      <c r="H188" s="137"/>
      <c r="I188" s="137"/>
      <c r="J188" s="137"/>
      <c r="K188" s="16"/>
    </row>
    <row r="189" spans="1:11" x14ac:dyDescent="0.3">
      <c r="A189" s="16"/>
      <c r="B189" s="137"/>
      <c r="C189" s="137"/>
      <c r="D189" s="137"/>
      <c r="E189" s="136"/>
      <c r="G189" s="136"/>
      <c r="H189" s="137"/>
      <c r="I189" s="137"/>
      <c r="J189" s="137"/>
      <c r="K189" s="16"/>
    </row>
    <row r="190" spans="1:11" x14ac:dyDescent="0.3">
      <c r="A190" s="16"/>
      <c r="B190" s="137"/>
      <c r="C190" s="137"/>
      <c r="D190" s="137"/>
      <c r="E190" s="136"/>
      <c r="G190" s="136"/>
      <c r="H190" s="137"/>
      <c r="I190" s="137"/>
      <c r="J190" s="137"/>
      <c r="K190" s="16"/>
    </row>
    <row r="191" spans="1:11" x14ac:dyDescent="0.3">
      <c r="A191" s="16"/>
      <c r="B191" s="137"/>
      <c r="C191" s="137"/>
      <c r="D191" s="137"/>
      <c r="E191" s="136"/>
      <c r="G191" s="136"/>
      <c r="H191" s="137"/>
      <c r="I191" s="137"/>
      <c r="J191" s="137"/>
      <c r="K191" s="16"/>
    </row>
    <row r="192" spans="1:11" x14ac:dyDescent="0.3">
      <c r="A192" s="16"/>
      <c r="B192" s="137"/>
      <c r="C192" s="137"/>
      <c r="D192" s="137"/>
      <c r="E192" s="136"/>
      <c r="G192" s="136"/>
      <c r="H192" s="137"/>
      <c r="I192" s="137"/>
      <c r="J192" s="137"/>
      <c r="K192" s="16"/>
    </row>
    <row r="193" spans="1:11" x14ac:dyDescent="0.3">
      <c r="A193" s="16"/>
      <c r="B193" s="137"/>
      <c r="C193" s="137"/>
      <c r="D193" s="137"/>
      <c r="E193" s="136"/>
      <c r="G193" s="136"/>
      <c r="H193" s="137"/>
      <c r="I193" s="137"/>
      <c r="J193" s="137"/>
      <c r="K193" s="16"/>
    </row>
    <row r="194" spans="1:11" x14ac:dyDescent="0.3">
      <c r="A194" s="16"/>
      <c r="B194" s="137"/>
      <c r="C194" s="137"/>
      <c r="D194" s="137"/>
      <c r="E194" s="136"/>
      <c r="G194" s="136"/>
      <c r="H194" s="137"/>
      <c r="I194" s="137"/>
      <c r="J194" s="137"/>
      <c r="K194" s="16"/>
    </row>
    <row r="195" spans="1:11" x14ac:dyDescent="0.3">
      <c r="A195" s="16"/>
      <c r="B195" s="137"/>
      <c r="C195" s="137"/>
      <c r="D195" s="137"/>
      <c r="E195" s="136"/>
      <c r="G195" s="136"/>
      <c r="H195" s="137"/>
      <c r="I195" s="137"/>
      <c r="J195" s="137"/>
      <c r="K195" s="16"/>
    </row>
    <row r="196" spans="1:11" x14ac:dyDescent="0.3">
      <c r="A196" s="16"/>
      <c r="B196" s="137"/>
      <c r="C196" s="137"/>
      <c r="D196" s="137"/>
      <c r="E196" s="136"/>
      <c r="G196" s="136"/>
      <c r="H196" s="137"/>
      <c r="I196" s="137"/>
      <c r="J196" s="137"/>
      <c r="K196" s="16"/>
    </row>
    <row r="197" spans="1:11" x14ac:dyDescent="0.3">
      <c r="A197" s="16"/>
      <c r="B197" s="137"/>
      <c r="C197" s="137"/>
      <c r="D197" s="137"/>
      <c r="E197" s="136"/>
      <c r="G197" s="136"/>
      <c r="H197" s="137"/>
      <c r="I197" s="137"/>
      <c r="J197" s="137"/>
      <c r="K197" s="16"/>
    </row>
    <row r="198" spans="1:11" x14ac:dyDescent="0.3">
      <c r="A198" s="16"/>
      <c r="B198" s="137"/>
      <c r="C198" s="137"/>
      <c r="D198" s="137"/>
      <c r="E198" s="136"/>
      <c r="G198" s="136"/>
      <c r="H198" s="137"/>
      <c r="I198" s="137"/>
      <c r="J198" s="137"/>
      <c r="K198" s="16"/>
    </row>
    <row r="199" spans="1:11" x14ac:dyDescent="0.3">
      <c r="A199" s="16"/>
      <c r="B199" s="137"/>
      <c r="C199" s="137"/>
      <c r="D199" s="137"/>
      <c r="E199" s="136"/>
      <c r="G199" s="136"/>
      <c r="H199" s="137"/>
      <c r="I199" s="137"/>
      <c r="J199" s="137"/>
      <c r="K199" s="16"/>
    </row>
    <row r="200" spans="1:11" x14ac:dyDescent="0.3">
      <c r="A200" s="16"/>
      <c r="B200" s="137"/>
      <c r="C200" s="137"/>
      <c r="D200" s="137"/>
      <c r="E200" s="136"/>
      <c r="G200" s="136"/>
      <c r="H200" s="137"/>
      <c r="I200" s="137"/>
      <c r="J200" s="137"/>
      <c r="K200" s="16"/>
    </row>
    <row r="201" spans="1:11" x14ac:dyDescent="0.3">
      <c r="A201" s="16"/>
      <c r="B201" s="137"/>
      <c r="C201" s="137"/>
      <c r="D201" s="137"/>
      <c r="E201" s="136"/>
      <c r="G201" s="136"/>
      <c r="H201" s="137"/>
      <c r="I201" s="137"/>
      <c r="J201" s="137"/>
      <c r="K201" s="16"/>
    </row>
    <row r="202" spans="1:11" x14ac:dyDescent="0.3">
      <c r="A202" s="16"/>
      <c r="B202" s="137"/>
      <c r="C202" s="137"/>
      <c r="D202" s="137"/>
      <c r="E202" s="136"/>
      <c r="G202" s="136"/>
      <c r="H202" s="137"/>
      <c r="I202" s="137"/>
      <c r="J202" s="137"/>
      <c r="K202" s="16"/>
    </row>
    <row r="203" spans="1:11" x14ac:dyDescent="0.3">
      <c r="A203" s="16"/>
      <c r="B203" s="137"/>
      <c r="C203" s="137"/>
      <c r="D203" s="137"/>
      <c r="E203" s="136"/>
      <c r="G203" s="136"/>
      <c r="H203" s="137"/>
      <c r="I203" s="137"/>
      <c r="J203" s="137"/>
      <c r="K203" s="16"/>
    </row>
    <row r="204" spans="1:11" x14ac:dyDescent="0.3">
      <c r="A204" s="16"/>
      <c r="B204" s="137"/>
      <c r="C204" s="137"/>
      <c r="D204" s="137"/>
      <c r="E204" s="136"/>
      <c r="G204" s="136"/>
      <c r="H204" s="137"/>
      <c r="I204" s="137"/>
      <c r="J204" s="137"/>
      <c r="K204" s="16"/>
    </row>
    <row r="205" spans="1:11" x14ac:dyDescent="0.3">
      <c r="A205" s="16"/>
      <c r="B205" s="137"/>
      <c r="C205" s="137"/>
      <c r="D205" s="137"/>
      <c r="E205" s="136"/>
      <c r="G205" s="136"/>
      <c r="H205" s="137"/>
      <c r="I205" s="137"/>
      <c r="J205" s="137"/>
      <c r="K205" s="16"/>
    </row>
    <row r="206" spans="1:11" x14ac:dyDescent="0.3">
      <c r="A206" s="16"/>
      <c r="B206" s="137"/>
      <c r="C206" s="137"/>
      <c r="D206" s="137"/>
      <c r="E206" s="136"/>
      <c r="G206" s="136"/>
      <c r="H206" s="137"/>
      <c r="I206" s="137"/>
      <c r="J206" s="137"/>
      <c r="K206" s="16"/>
    </row>
    <row r="207" spans="1:11" x14ac:dyDescent="0.3">
      <c r="A207" s="16"/>
      <c r="B207" s="137"/>
      <c r="C207" s="137"/>
      <c r="D207" s="137"/>
      <c r="E207" s="136"/>
      <c r="G207" s="136"/>
      <c r="H207" s="137"/>
      <c r="I207" s="137"/>
      <c r="J207" s="137"/>
      <c r="K207" s="16"/>
    </row>
    <row r="208" spans="1:11" x14ac:dyDescent="0.3">
      <c r="A208" s="16"/>
      <c r="B208" s="137"/>
      <c r="C208" s="137"/>
      <c r="D208" s="137"/>
      <c r="E208" s="136"/>
      <c r="G208" s="136"/>
      <c r="H208" s="137"/>
      <c r="I208" s="137"/>
      <c r="J208" s="137"/>
      <c r="K208" s="16"/>
    </row>
    <row r="209" spans="1:11" x14ac:dyDescent="0.3">
      <c r="A209" s="16"/>
      <c r="B209" s="137"/>
      <c r="C209" s="137"/>
      <c r="D209" s="137"/>
      <c r="E209" s="136"/>
      <c r="G209" s="136"/>
      <c r="H209" s="137"/>
      <c r="I209" s="137"/>
      <c r="J209" s="137"/>
      <c r="K209" s="16"/>
    </row>
    <row r="210" spans="1:11" x14ac:dyDescent="0.3">
      <c r="A210" s="16"/>
      <c r="B210" s="137"/>
      <c r="C210" s="137"/>
      <c r="D210" s="137"/>
      <c r="E210" s="136"/>
      <c r="G210" s="136"/>
      <c r="H210" s="137"/>
      <c r="I210" s="137"/>
      <c r="J210" s="137"/>
      <c r="K210" s="16"/>
    </row>
    <row r="211" spans="1:11" x14ac:dyDescent="0.3">
      <c r="A211" s="16"/>
      <c r="B211" s="137"/>
      <c r="C211" s="137"/>
      <c r="D211" s="137"/>
      <c r="E211" s="136"/>
      <c r="G211" s="136"/>
      <c r="H211" s="137"/>
      <c r="I211" s="137"/>
      <c r="J211" s="137"/>
      <c r="K211" s="16"/>
    </row>
    <row r="212" spans="1:11" x14ac:dyDescent="0.3">
      <c r="A212" s="16"/>
      <c r="B212" s="137"/>
      <c r="C212" s="137"/>
      <c r="D212" s="137"/>
      <c r="E212" s="136"/>
      <c r="G212" s="136"/>
      <c r="H212" s="137"/>
      <c r="I212" s="137"/>
      <c r="J212" s="137"/>
      <c r="K212" s="16"/>
    </row>
    <row r="213" spans="1:11" x14ac:dyDescent="0.3">
      <c r="A213" s="16"/>
      <c r="B213" s="137"/>
      <c r="C213" s="137"/>
      <c r="D213" s="137"/>
      <c r="E213" s="136"/>
      <c r="G213" s="136"/>
      <c r="H213" s="137"/>
      <c r="I213" s="137"/>
      <c r="J213" s="137"/>
      <c r="K213" s="16"/>
    </row>
    <row r="214" spans="1:11" x14ac:dyDescent="0.3">
      <c r="A214" s="16"/>
      <c r="B214" s="137"/>
      <c r="C214" s="137"/>
      <c r="D214" s="137"/>
      <c r="E214" s="136"/>
      <c r="G214" s="136"/>
      <c r="H214" s="137"/>
      <c r="I214" s="137"/>
      <c r="J214" s="137"/>
      <c r="K214" s="16"/>
    </row>
    <row r="215" spans="1:11" x14ac:dyDescent="0.3">
      <c r="A215" s="16"/>
      <c r="B215" s="137"/>
      <c r="C215" s="137"/>
      <c r="D215" s="137"/>
      <c r="E215" s="136"/>
      <c r="G215" s="136"/>
      <c r="H215" s="137"/>
      <c r="I215" s="137"/>
      <c r="J215" s="137"/>
      <c r="K215" s="16"/>
    </row>
    <row r="216" spans="1:11" x14ac:dyDescent="0.3">
      <c r="A216" s="16"/>
      <c r="B216" s="137"/>
      <c r="C216" s="137"/>
      <c r="D216" s="137"/>
      <c r="E216" s="136"/>
      <c r="G216" s="136"/>
      <c r="H216" s="137"/>
      <c r="I216" s="137"/>
      <c r="J216" s="137"/>
      <c r="K216" s="16"/>
    </row>
    <row r="217" spans="1:11" x14ac:dyDescent="0.3">
      <c r="A217" s="16"/>
      <c r="B217" s="137"/>
      <c r="C217" s="137"/>
      <c r="D217" s="137"/>
      <c r="E217" s="136"/>
      <c r="G217" s="136"/>
      <c r="H217" s="137"/>
      <c r="I217" s="137"/>
      <c r="J217" s="137"/>
      <c r="K217" s="16"/>
    </row>
    <row r="218" spans="1:11" x14ac:dyDescent="0.3">
      <c r="A218" s="16"/>
      <c r="B218" s="137"/>
      <c r="C218" s="137"/>
      <c r="D218" s="137"/>
      <c r="E218" s="136"/>
      <c r="G218" s="136"/>
      <c r="H218" s="137"/>
      <c r="I218" s="137"/>
      <c r="J218" s="137"/>
      <c r="K218" s="16"/>
    </row>
    <row r="219" spans="1:11" x14ac:dyDescent="0.3">
      <c r="A219" s="16"/>
      <c r="B219" s="137"/>
      <c r="C219" s="137"/>
      <c r="D219" s="137"/>
      <c r="E219" s="136"/>
      <c r="G219" s="136"/>
      <c r="H219" s="137"/>
      <c r="I219" s="137"/>
      <c r="J219" s="137"/>
      <c r="K219" s="16"/>
    </row>
    <row r="220" spans="1:11" x14ac:dyDescent="0.3">
      <c r="A220" s="16"/>
      <c r="B220" s="137"/>
      <c r="C220" s="137"/>
      <c r="D220" s="137"/>
      <c r="E220" s="136"/>
      <c r="G220" s="136"/>
      <c r="H220" s="137"/>
      <c r="I220" s="137"/>
      <c r="J220" s="137"/>
      <c r="K220" s="16"/>
    </row>
    <row r="221" spans="1:11" x14ac:dyDescent="0.3">
      <c r="A221" s="16"/>
      <c r="B221" s="137"/>
      <c r="C221" s="137"/>
      <c r="D221" s="137"/>
      <c r="E221" s="136"/>
      <c r="G221" s="136"/>
      <c r="H221" s="137"/>
      <c r="I221" s="137"/>
      <c r="J221" s="137"/>
      <c r="K221" s="16"/>
    </row>
    <row r="222" spans="1:11" x14ac:dyDescent="0.3">
      <c r="A222" s="16"/>
      <c r="B222" s="137"/>
      <c r="C222" s="137"/>
      <c r="D222" s="137"/>
      <c r="E222" s="136"/>
      <c r="G222" s="136"/>
      <c r="H222" s="137"/>
      <c r="I222" s="137"/>
      <c r="J222" s="137"/>
      <c r="K222" s="16"/>
    </row>
    <row r="223" spans="1:11" x14ac:dyDescent="0.3">
      <c r="A223" s="16"/>
      <c r="B223" s="137"/>
      <c r="C223" s="137"/>
      <c r="D223" s="137"/>
      <c r="E223" s="136"/>
      <c r="G223" s="136"/>
      <c r="H223" s="137"/>
      <c r="I223" s="137"/>
      <c r="J223" s="137"/>
      <c r="K223" s="16"/>
    </row>
    <row r="224" spans="1:11" x14ac:dyDescent="0.3">
      <c r="A224" s="16"/>
      <c r="B224" s="137"/>
      <c r="C224" s="137"/>
      <c r="D224" s="137"/>
      <c r="E224" s="136"/>
      <c r="G224" s="136"/>
      <c r="H224" s="137"/>
      <c r="I224" s="137"/>
      <c r="J224" s="137"/>
      <c r="K224" s="16"/>
    </row>
    <row r="225" spans="1:11" x14ac:dyDescent="0.3">
      <c r="A225" s="16"/>
      <c r="B225" s="137"/>
      <c r="C225" s="137"/>
      <c r="D225" s="137"/>
      <c r="E225" s="136"/>
      <c r="G225" s="136"/>
      <c r="H225" s="137"/>
      <c r="I225" s="137"/>
      <c r="J225" s="137"/>
      <c r="K225" s="16"/>
    </row>
    <row r="226" spans="1:11" x14ac:dyDescent="0.3">
      <c r="A226" s="16"/>
      <c r="B226" s="137"/>
      <c r="C226" s="137"/>
      <c r="D226" s="137"/>
      <c r="E226" s="136"/>
      <c r="G226" s="136"/>
      <c r="H226" s="137"/>
      <c r="I226" s="137"/>
      <c r="J226" s="137"/>
      <c r="K226" s="16"/>
    </row>
    <row r="227" spans="1:11" x14ac:dyDescent="0.3">
      <c r="A227" s="16"/>
      <c r="B227" s="137"/>
      <c r="C227" s="137"/>
      <c r="D227" s="137"/>
      <c r="E227" s="136"/>
      <c r="G227" s="136"/>
      <c r="H227" s="137"/>
      <c r="I227" s="137"/>
      <c r="J227" s="137"/>
      <c r="K227" s="16"/>
    </row>
    <row r="228" spans="1:11" x14ac:dyDescent="0.3">
      <c r="A228" s="16"/>
      <c r="B228" s="137"/>
      <c r="C228" s="137"/>
      <c r="D228" s="137"/>
      <c r="E228" s="136"/>
      <c r="G228" s="136"/>
      <c r="H228" s="137"/>
      <c r="I228" s="137"/>
      <c r="J228" s="137"/>
      <c r="K228" s="16"/>
    </row>
    <row r="229" spans="1:11" x14ac:dyDescent="0.3">
      <c r="A229" s="16"/>
      <c r="B229" s="137"/>
      <c r="C229" s="137"/>
      <c r="D229" s="137"/>
      <c r="E229" s="136"/>
      <c r="G229" s="136"/>
      <c r="H229" s="137"/>
      <c r="I229" s="137"/>
      <c r="J229" s="137"/>
      <c r="K229" s="16"/>
    </row>
    <row r="230" spans="1:11" x14ac:dyDescent="0.3">
      <c r="A230" s="16"/>
      <c r="B230" s="137"/>
      <c r="C230" s="137"/>
      <c r="D230" s="137"/>
      <c r="E230" s="136"/>
      <c r="G230" s="136"/>
      <c r="H230" s="137"/>
      <c r="I230" s="137"/>
      <c r="J230" s="137"/>
      <c r="K230" s="16"/>
    </row>
    <row r="231" spans="1:11" x14ac:dyDescent="0.3">
      <c r="A231" s="16"/>
      <c r="B231" s="137"/>
      <c r="C231" s="137"/>
      <c r="D231" s="137"/>
      <c r="E231" s="136"/>
      <c r="G231" s="136"/>
      <c r="H231" s="137"/>
      <c r="I231" s="137"/>
      <c r="J231" s="137"/>
      <c r="K231" s="16"/>
    </row>
    <row r="232" spans="1:11" x14ac:dyDescent="0.3">
      <c r="A232" s="16"/>
      <c r="B232" s="137"/>
      <c r="C232" s="137"/>
      <c r="D232" s="137"/>
      <c r="E232" s="136"/>
      <c r="G232" s="136"/>
      <c r="H232" s="137"/>
      <c r="I232" s="137"/>
      <c r="J232" s="137"/>
      <c r="K232" s="16"/>
    </row>
  </sheetData>
  <sheetProtection algorithmName="SHA-512" hashValue="w1mYHymnWytrlE60UmLhFC+mqiVALplL5+YzmVt5Wxx0Q33oyzjPzbh2177tnRyvQMgf0DhWATsNTfC1KissYQ==" saltValue="cD9NGtn+On77FXf1WTr1Ag==" spinCount="100000" sheet="1" objects="1" scenarios="1" selectLockedCells="1"/>
  <mergeCells count="3">
    <mergeCell ref="B2:J2"/>
    <mergeCell ref="B3:J3"/>
    <mergeCell ref="B4:J4"/>
  </mergeCells>
  <conditionalFormatting sqref="H27:H33 H37:H44 H48:H59 H63:H64 H68 H72:H75 H79:H85 H89:H97 H103:H107">
    <cfRule type="expression" dxfId="56" priority="14">
      <formula>$I27=""</formula>
    </cfRule>
  </conditionalFormatting>
  <conditionalFormatting sqref="J7">
    <cfRule type="expression" dxfId="55" priority="13">
      <formula>SUM($I$10:$I$17,$I$20)&lt;&gt;0</formula>
    </cfRule>
  </conditionalFormatting>
  <conditionalFormatting sqref="J9">
    <cfRule type="expression" dxfId="54" priority="12">
      <formula>SUM($I$10:$I$17)&lt;&gt;0</formula>
    </cfRule>
  </conditionalFormatting>
  <conditionalFormatting sqref="J10:J17 J20">
    <cfRule type="expression" dxfId="53" priority="1">
      <formula>I10&lt;&gt;0</formula>
    </cfRule>
  </conditionalFormatting>
  <conditionalFormatting sqref="J19">
    <cfRule type="expression" dxfId="52" priority="11">
      <formula>$I$20&lt;&gt;0</formula>
    </cfRule>
  </conditionalFormatting>
  <conditionalFormatting sqref="J25">
    <cfRule type="expression" dxfId="51" priority="10">
      <formula>$I10&lt;&gt;0</formula>
    </cfRule>
  </conditionalFormatting>
  <conditionalFormatting sqref="J35">
    <cfRule type="expression" dxfId="50" priority="9">
      <formula>$I11&lt;&gt;0</formula>
    </cfRule>
  </conditionalFormatting>
  <conditionalFormatting sqref="J46">
    <cfRule type="expression" dxfId="49" priority="8">
      <formula>$I12&lt;&gt;0</formula>
    </cfRule>
  </conditionalFormatting>
  <conditionalFormatting sqref="J61">
    <cfRule type="expression" dxfId="48" priority="7">
      <formula>$I13&lt;&gt;0</formula>
    </cfRule>
  </conditionalFormatting>
  <conditionalFormatting sqref="J66">
    <cfRule type="expression" dxfId="47" priority="6">
      <formula>$I14&lt;&gt;0</formula>
    </cfRule>
  </conditionalFormatting>
  <conditionalFormatting sqref="J70">
    <cfRule type="expression" dxfId="46" priority="5">
      <formula>$I15&lt;&gt;0</formula>
    </cfRule>
  </conditionalFormatting>
  <conditionalFormatting sqref="J77">
    <cfRule type="expression" dxfId="45" priority="4">
      <formula>$I16&lt;&gt;0</formula>
    </cfRule>
  </conditionalFormatting>
  <conditionalFormatting sqref="J87">
    <cfRule type="expression" dxfId="44" priority="3">
      <formula>$I17&lt;&gt;0</formula>
    </cfRule>
  </conditionalFormatting>
  <conditionalFormatting sqref="J101">
    <cfRule type="expression" dxfId="43" priority="2">
      <formula>$I20&lt;&gt;0</formula>
    </cfRule>
  </conditionalFormatting>
  <printOptions horizontalCentered="1"/>
  <pageMargins left="0.39370078740157483" right="0.39370078740157483" top="0.78740157480314965" bottom="0.6692913385826772" header="0.39370078740157483" footer="0.39370078740157483"/>
  <pageSetup paperSize="9" scale="74" fitToHeight="0" orientation="portrait" r:id="rId1"/>
  <headerFooter>
    <oddHeader>&amp;C&amp;"Aptos,Bold"&amp;12SECTION 3 : COASTAL and CATCHMENT MANAGEMENT (CSCM) SCHEDULE</oddHeader>
    <oddFooter>&amp;C&amp;"Aptos,Bold"BoQ : &amp;P of &amp;N</oddFooter>
  </headerFooter>
  <rowBreaks count="4" manualBreakCount="4">
    <brk id="21" max="10" man="1"/>
    <brk id="45" max="10" man="1"/>
    <brk id="69" max="10" man="1"/>
    <brk id="97"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88328-0BFB-413E-80B5-DA9F155EB3B9}">
  <sheetPr>
    <pageSetUpPr fitToPage="1"/>
  </sheetPr>
  <dimension ref="A1:K284"/>
  <sheetViews>
    <sheetView view="pageBreakPreview" zoomScaleNormal="65" zoomScaleSheetLayoutView="100" workbookViewId="0"/>
  </sheetViews>
  <sheetFormatPr defaultColWidth="9.109375" defaultRowHeight="14.4" x14ac:dyDescent="0.3"/>
  <cols>
    <col min="1" max="1" width="1.6640625" style="1" customWidth="1"/>
    <col min="2" max="3" width="6.6640625" style="39" customWidth="1"/>
    <col min="4" max="4" width="7.6640625" style="39" customWidth="1"/>
    <col min="5" max="5" width="12.6640625" style="40" customWidth="1"/>
    <col min="6" max="6" width="42.6640625" style="40" customWidth="1"/>
    <col min="7" max="7" width="12.6640625" style="40" customWidth="1"/>
    <col min="8" max="8" width="10.6640625" style="39" customWidth="1"/>
    <col min="9" max="9" width="18.6640625" style="39" customWidth="1"/>
    <col min="10" max="10" width="20.6640625" style="39" customWidth="1"/>
    <col min="11" max="11" width="1.6640625" style="1" customWidth="1"/>
    <col min="12" max="16384" width="9.109375" style="1"/>
  </cols>
  <sheetData>
    <row r="1" spans="1:11" ht="15" customHeight="1" x14ac:dyDescent="0.3">
      <c r="A1" s="13"/>
      <c r="B1" s="37"/>
      <c r="C1" s="37"/>
      <c r="D1" s="37"/>
      <c r="E1" s="38"/>
      <c r="F1" s="38"/>
      <c r="G1" s="38"/>
      <c r="H1" s="37"/>
      <c r="I1" s="37"/>
      <c r="J1" s="37"/>
    </row>
    <row r="2" spans="1:11" ht="49.95" customHeight="1" x14ac:dyDescent="0.3">
      <c r="A2" s="7"/>
      <c r="B2" s="364" t="s">
        <v>875</v>
      </c>
      <c r="C2" s="364"/>
      <c r="D2" s="364"/>
      <c r="E2" s="364"/>
      <c r="F2" s="364"/>
      <c r="G2" s="364"/>
      <c r="H2" s="364"/>
      <c r="I2" s="364"/>
      <c r="J2" s="364"/>
    </row>
    <row r="3" spans="1:11" ht="49.95" customHeight="1" x14ac:dyDescent="0.3">
      <c r="A3" s="7"/>
      <c r="B3" s="364" t="s">
        <v>257</v>
      </c>
      <c r="C3" s="364"/>
      <c r="D3" s="364"/>
      <c r="E3" s="364"/>
      <c r="F3" s="364"/>
      <c r="G3" s="364"/>
      <c r="H3" s="364"/>
      <c r="I3" s="364"/>
      <c r="J3" s="364"/>
    </row>
    <row r="4" spans="1:11" customFormat="1" ht="75" customHeight="1" x14ac:dyDescent="0.3">
      <c r="B4" s="363" t="s">
        <v>890</v>
      </c>
      <c r="C4" s="363"/>
      <c r="D4" s="363"/>
      <c r="E4" s="363"/>
      <c r="F4" s="363"/>
      <c r="G4" s="363"/>
      <c r="H4" s="363"/>
      <c r="I4" s="363"/>
      <c r="J4" s="363"/>
    </row>
    <row r="5" spans="1:11" ht="15" customHeight="1" x14ac:dyDescent="0.3"/>
    <row r="6" spans="1:11" ht="15" customHeight="1" x14ac:dyDescent="0.35">
      <c r="A6" s="18"/>
      <c r="B6" s="41"/>
      <c r="C6" s="41"/>
      <c r="D6" s="41"/>
      <c r="E6" s="42"/>
      <c r="F6" s="42"/>
      <c r="G6" s="42"/>
      <c r="H6" s="41"/>
      <c r="I6" s="41"/>
      <c r="J6" s="41"/>
      <c r="K6" s="18"/>
    </row>
    <row r="7" spans="1:11" ht="30" customHeight="1" x14ac:dyDescent="0.35">
      <c r="A7" s="18"/>
      <c r="B7" s="43" t="s">
        <v>314</v>
      </c>
      <c r="C7" s="44"/>
      <c r="D7" s="44"/>
      <c r="E7" s="45"/>
      <c r="F7" s="45"/>
      <c r="G7" s="45"/>
      <c r="H7" s="44"/>
      <c r="I7" s="46" t="s">
        <v>561</v>
      </c>
      <c r="J7" s="335">
        <f>J9+J12+J16+J19+J22+J25+J28+J31+J34+J37</f>
        <v>60000</v>
      </c>
      <c r="K7" s="18"/>
    </row>
    <row r="8" spans="1:11" ht="30" customHeight="1" x14ac:dyDescent="0.35">
      <c r="A8" s="18"/>
      <c r="B8" s="47"/>
      <c r="C8" s="41"/>
      <c r="D8" s="41"/>
      <c r="E8" s="42"/>
      <c r="F8" s="42"/>
      <c r="G8" s="42"/>
      <c r="H8" s="41"/>
      <c r="I8" s="41"/>
      <c r="J8" s="41"/>
      <c r="K8" s="18"/>
    </row>
    <row r="9" spans="1:11" ht="30" customHeight="1" x14ac:dyDescent="0.35">
      <c r="A9" s="18"/>
      <c r="B9" s="48">
        <f>B41</f>
        <v>1</v>
      </c>
      <c r="C9" s="49"/>
      <c r="D9" s="50" t="str">
        <f>C41</f>
        <v>Clearing and Grubbing</v>
      </c>
      <c r="E9" s="51"/>
      <c r="F9" s="52"/>
      <c r="G9" s="52"/>
      <c r="H9" s="51"/>
      <c r="I9" s="53" t="s">
        <v>256</v>
      </c>
      <c r="J9" s="334">
        <f>SUM(J10:J10)</f>
        <v>0</v>
      </c>
      <c r="K9" s="18"/>
    </row>
    <row r="10" spans="1:11" ht="30" customHeight="1" x14ac:dyDescent="0.35">
      <c r="A10" s="18"/>
      <c r="B10" s="170"/>
      <c r="C10" s="171" t="str">
        <f>C44</f>
        <v>B</v>
      </c>
      <c r="D10" s="172" t="str">
        <f>D44</f>
        <v>SITE CLEARANCE</v>
      </c>
      <c r="E10" s="173"/>
      <c r="F10" s="173"/>
      <c r="G10" s="173"/>
      <c r="H10" s="172"/>
      <c r="I10" s="346" cm="1">
        <f t="array" ref="I10">AREAS(RATES4_1B)-COUNTA(RATES4_1B)</f>
        <v>8</v>
      </c>
      <c r="J10" s="341">
        <f>J44</f>
        <v>0</v>
      </c>
      <c r="K10" s="18"/>
    </row>
    <row r="11" spans="1:11" ht="20.100000000000001" customHeight="1" x14ac:dyDescent="0.35">
      <c r="A11" s="18"/>
      <c r="B11" s="54"/>
      <c r="C11" s="55"/>
      <c r="D11" s="41"/>
      <c r="E11" s="42"/>
      <c r="F11" s="42"/>
      <c r="G11" s="42"/>
      <c r="H11" s="41"/>
      <c r="I11" s="41"/>
      <c r="J11" s="41"/>
      <c r="K11" s="18"/>
    </row>
    <row r="12" spans="1:11" ht="30" customHeight="1" x14ac:dyDescent="0.35">
      <c r="A12" s="18"/>
      <c r="B12" s="48">
        <f>B54</f>
        <v>2</v>
      </c>
      <c r="C12" s="49"/>
      <c r="D12" s="50" t="str">
        <f>C54</f>
        <v>Drains and Subsoil Drainage</v>
      </c>
      <c r="E12" s="52"/>
      <c r="F12" s="52"/>
      <c r="G12" s="52"/>
      <c r="H12" s="51"/>
      <c r="I12" s="53" t="s">
        <v>256</v>
      </c>
      <c r="J12" s="334">
        <f>SUM(J13:J13)</f>
        <v>0</v>
      </c>
      <c r="K12" s="18"/>
    </row>
    <row r="13" spans="1:11" ht="30" customHeight="1" x14ac:dyDescent="0.35">
      <c r="A13" s="18"/>
      <c r="B13" s="166"/>
      <c r="C13" s="58" t="str">
        <f>C57</f>
        <v>AB</v>
      </c>
      <c r="D13" s="59" t="str">
        <f>D57</f>
        <v>GENERAL SPECIFICATIONS</v>
      </c>
      <c r="E13" s="57"/>
      <c r="F13" s="57"/>
      <c r="G13" s="57"/>
      <c r="H13" s="56"/>
      <c r="I13" s="346" cm="1">
        <f t="array" ref="I13">AREAS(RATES4_2AB)-COUNTA(RATES4_2AB)</f>
        <v>6</v>
      </c>
      <c r="J13" s="341">
        <f>J57</f>
        <v>0</v>
      </c>
      <c r="K13" s="18"/>
    </row>
    <row r="14" spans="1:11" ht="30" customHeight="1" x14ac:dyDescent="0.35">
      <c r="A14" s="18"/>
      <c r="B14" s="170"/>
      <c r="C14" s="213" t="str">
        <f>C66</f>
        <v>DC</v>
      </c>
      <c r="D14" s="216" t="str">
        <f>D66</f>
        <v>EARTHWORKS FOR CONCRETE LINED CANALS</v>
      </c>
      <c r="E14" s="215"/>
      <c r="F14" s="215"/>
      <c r="G14" s="215"/>
      <c r="H14" s="214"/>
      <c r="I14" s="346" cm="1">
        <f t="array" ref="I14">AREAS(RATES4_2DC)-COUNTA(RATES4_2DC)</f>
        <v>11</v>
      </c>
      <c r="J14" s="341">
        <f>J66</f>
        <v>0</v>
      </c>
      <c r="K14" s="18"/>
    </row>
    <row r="15" spans="1:11" ht="20.100000000000001" customHeight="1" x14ac:dyDescent="0.35">
      <c r="A15" s="18"/>
      <c r="B15" s="54"/>
      <c r="C15" s="56"/>
      <c r="D15" s="56"/>
      <c r="E15" s="57"/>
      <c r="F15" s="57"/>
      <c r="G15" s="57"/>
      <c r="H15" s="56"/>
      <c r="I15" s="56"/>
      <c r="J15" s="56"/>
      <c r="K15" s="18"/>
    </row>
    <row r="16" spans="1:11" ht="30" customHeight="1" x14ac:dyDescent="0.35">
      <c r="A16" s="18"/>
      <c r="B16" s="48">
        <f>B84</f>
        <v>3</v>
      </c>
      <c r="C16" s="51"/>
      <c r="D16" s="50" t="str">
        <f>C84</f>
        <v>Stormwater Structures</v>
      </c>
      <c r="E16" s="52"/>
      <c r="F16" s="52"/>
      <c r="G16" s="52"/>
      <c r="H16" s="51"/>
      <c r="I16" s="53" t="s">
        <v>256</v>
      </c>
      <c r="J16" s="334">
        <f>SUM(J17:J17)</f>
        <v>0</v>
      </c>
      <c r="K16" s="18"/>
    </row>
    <row r="17" spans="1:11" ht="30" customHeight="1" x14ac:dyDescent="0.35">
      <c r="A17" s="18"/>
      <c r="B17" s="170"/>
      <c r="C17" s="213" t="str">
        <f>C87</f>
        <v>GM</v>
      </c>
      <c r="D17" s="216" t="str">
        <f>D87</f>
        <v>GRAVEL ROAD MAINTENANCE</v>
      </c>
      <c r="E17" s="215"/>
      <c r="F17" s="215"/>
      <c r="G17" s="215"/>
      <c r="H17" s="214"/>
      <c r="I17" s="346" cm="1">
        <f t="array" ref="I17">AREAS(RATES4_3GM)-COUNTA(RATES4_3GM)</f>
        <v>38</v>
      </c>
      <c r="J17" s="341">
        <f>J87</f>
        <v>0</v>
      </c>
      <c r="K17" s="18"/>
    </row>
    <row r="18" spans="1:11" ht="20.100000000000001" customHeight="1" x14ac:dyDescent="0.35">
      <c r="A18" s="18"/>
      <c r="B18" s="54"/>
      <c r="C18" s="58"/>
      <c r="D18" s="59"/>
      <c r="E18" s="57"/>
      <c r="F18" s="57"/>
      <c r="G18" s="57"/>
      <c r="H18" s="56"/>
      <c r="I18" s="56"/>
      <c r="J18" s="60"/>
      <c r="K18" s="18"/>
    </row>
    <row r="19" spans="1:11" ht="30" customHeight="1" x14ac:dyDescent="0.35">
      <c r="A19" s="18"/>
      <c r="B19" s="48">
        <f>B163</f>
        <v>4</v>
      </c>
      <c r="C19" s="49"/>
      <c r="D19" s="50" t="str">
        <f>C163</f>
        <v>Bulk Earthworks</v>
      </c>
      <c r="E19" s="52"/>
      <c r="F19" s="52"/>
      <c r="G19" s="52"/>
      <c r="H19" s="51"/>
      <c r="I19" s="53" t="s">
        <v>256</v>
      </c>
      <c r="J19" s="334">
        <f>SUM(J20:J20)</f>
        <v>0</v>
      </c>
      <c r="K19" s="18"/>
    </row>
    <row r="20" spans="1:11" ht="30" customHeight="1" x14ac:dyDescent="0.35">
      <c r="A20" s="18"/>
      <c r="B20" s="174"/>
      <c r="C20" s="175" t="str">
        <f>C166</f>
        <v>DA</v>
      </c>
      <c r="D20" s="217" t="str">
        <f>D166</f>
        <v>Bulk Earthworks</v>
      </c>
      <c r="E20" s="177"/>
      <c r="F20" s="177"/>
      <c r="G20" s="177"/>
      <c r="H20" s="176"/>
      <c r="I20" s="346" cm="1">
        <f t="array" ref="I20">AREAS(RATES4_4DA)-COUNTA(RATES4_4DA)</f>
        <v>6</v>
      </c>
      <c r="J20" s="341">
        <f>J166</f>
        <v>0</v>
      </c>
      <c r="K20" s="18"/>
    </row>
    <row r="21" spans="1:11" ht="20.100000000000001" customHeight="1" x14ac:dyDescent="0.35">
      <c r="A21" s="18"/>
      <c r="B21" s="54"/>
      <c r="C21" s="56"/>
      <c r="D21" s="56"/>
      <c r="E21" s="57"/>
      <c r="F21" s="57"/>
      <c r="G21" s="57"/>
      <c r="H21" s="56"/>
      <c r="I21" s="56"/>
      <c r="J21" s="56"/>
      <c r="K21" s="18"/>
    </row>
    <row r="22" spans="1:11" ht="30" customHeight="1" x14ac:dyDescent="0.35">
      <c r="A22" s="18"/>
      <c r="B22" s="48">
        <f>B175</f>
        <v>5</v>
      </c>
      <c r="C22" s="51"/>
      <c r="D22" s="50" t="str">
        <f>C175</f>
        <v>CONCRETE SURFACE TO ROADS</v>
      </c>
      <c r="E22" s="52"/>
      <c r="F22" s="52"/>
      <c r="G22" s="52"/>
      <c r="H22" s="51"/>
      <c r="I22" s="53" t="s">
        <v>256</v>
      </c>
      <c r="J22" s="334">
        <f>SUM(J23:J23)</f>
        <v>0</v>
      </c>
      <c r="K22" s="18"/>
    </row>
    <row r="23" spans="1:11" ht="30" customHeight="1" x14ac:dyDescent="0.35">
      <c r="A23" s="18"/>
      <c r="B23" s="170"/>
      <c r="C23" s="213" t="str">
        <f>C178</f>
        <v>EM</v>
      </c>
      <c r="D23" s="216" t="str">
        <f>D178</f>
        <v>CONCRETE SURFACE TO ROADS</v>
      </c>
      <c r="E23" s="215"/>
      <c r="F23" s="215"/>
      <c r="G23" s="215"/>
      <c r="H23" s="214"/>
      <c r="I23" s="346">
        <f>AREAS(Rates4_5EM)-COUNTA(Rates4_5EM)</f>
        <v>1</v>
      </c>
      <c r="J23" s="341">
        <f>J178</f>
        <v>0</v>
      </c>
      <c r="K23" s="18"/>
    </row>
    <row r="24" spans="1:11" ht="20.100000000000001" customHeight="1" x14ac:dyDescent="0.35">
      <c r="A24" s="18"/>
      <c r="B24" s="54"/>
      <c r="C24" s="56"/>
      <c r="D24" s="56"/>
      <c r="E24" s="57"/>
      <c r="F24" s="57"/>
      <c r="G24" s="57"/>
      <c r="H24" s="56"/>
      <c r="I24" s="56"/>
      <c r="J24" s="56"/>
      <c r="K24" s="18"/>
    </row>
    <row r="25" spans="1:11" ht="30" customHeight="1" x14ac:dyDescent="0.35">
      <c r="A25" s="18"/>
      <c r="B25" s="48">
        <f>B181</f>
        <v>6</v>
      </c>
      <c r="C25" s="51"/>
      <c r="D25" s="50" t="str">
        <f>C181</f>
        <v>GRAVEL ROAD MAINTENANCE: Heavy Regravelling</v>
      </c>
      <c r="E25" s="52"/>
      <c r="F25" s="52"/>
      <c r="G25" s="52"/>
      <c r="H25" s="51"/>
      <c r="I25" s="53" t="s">
        <v>256</v>
      </c>
      <c r="J25" s="334">
        <f>SUM(J26:J26)</f>
        <v>0</v>
      </c>
      <c r="K25" s="18"/>
    </row>
    <row r="26" spans="1:11" ht="30" customHeight="1" x14ac:dyDescent="0.35">
      <c r="A26" s="18"/>
      <c r="B26" s="170"/>
      <c r="C26" s="213" t="str">
        <f>C184</f>
        <v>GM</v>
      </c>
      <c r="D26" s="216" t="str">
        <f>D184</f>
        <v>Heavy Regravelling</v>
      </c>
      <c r="E26" s="215"/>
      <c r="F26" s="215"/>
      <c r="G26" s="215"/>
      <c r="H26" s="214"/>
      <c r="I26" s="346" cm="1">
        <f t="array" ref="I26">AREAS(Rates4_6GM)-COUNTA(Rates4_6GM)</f>
        <v>4</v>
      </c>
      <c r="J26" s="341">
        <f>J184</f>
        <v>0</v>
      </c>
      <c r="K26" s="18"/>
    </row>
    <row r="27" spans="1:11" ht="20.100000000000001" customHeight="1" x14ac:dyDescent="0.35">
      <c r="A27" s="18"/>
      <c r="B27" s="54"/>
      <c r="C27" s="56"/>
      <c r="D27" s="56"/>
      <c r="E27" s="57"/>
      <c r="F27" s="57"/>
      <c r="G27" s="57"/>
      <c r="H27" s="56"/>
      <c r="I27" s="56"/>
      <c r="J27" s="56"/>
      <c r="K27" s="18"/>
    </row>
    <row r="28" spans="1:11" ht="30" customHeight="1" x14ac:dyDescent="0.35">
      <c r="A28" s="18"/>
      <c r="B28" s="48">
        <f>B190</f>
        <v>7</v>
      </c>
      <c r="C28" s="51"/>
      <c r="D28" s="50" t="str">
        <f>C190</f>
        <v>Pitching, Stonework and protection against erosion</v>
      </c>
      <c r="E28" s="52"/>
      <c r="F28" s="52"/>
      <c r="G28" s="52"/>
      <c r="H28" s="51"/>
      <c r="I28" s="53" t="s">
        <v>256</v>
      </c>
      <c r="J28" s="334">
        <f>SUM(J29:J29)</f>
        <v>0</v>
      </c>
      <c r="K28" s="18"/>
    </row>
    <row r="29" spans="1:11" ht="30" customHeight="1" x14ac:dyDescent="0.35">
      <c r="A29" s="18"/>
      <c r="B29" s="170"/>
      <c r="C29" s="213" t="str">
        <f>C193</f>
        <v>F</v>
      </c>
      <c r="D29" s="216" t="str">
        <f>D193</f>
        <v>PROTECTION WORKS</v>
      </c>
      <c r="E29" s="215"/>
      <c r="F29" s="215"/>
      <c r="G29" s="215"/>
      <c r="H29" s="214"/>
      <c r="I29" s="346" cm="1">
        <f t="array" ref="I29">AREAS(Rates4_7F)-COUNTA(Rates4_7F)</f>
        <v>6</v>
      </c>
      <c r="J29" s="341">
        <f>J193</f>
        <v>0</v>
      </c>
      <c r="K29" s="18"/>
    </row>
    <row r="30" spans="1:11" ht="20.100000000000001" customHeight="1" x14ac:dyDescent="0.35">
      <c r="A30" s="18"/>
      <c r="B30" s="54"/>
      <c r="C30" s="56"/>
      <c r="D30" s="56"/>
      <c r="E30" s="57"/>
      <c r="F30" s="57"/>
      <c r="G30" s="57"/>
      <c r="H30" s="56"/>
      <c r="I30" s="56"/>
      <c r="J30" s="56"/>
      <c r="K30" s="18"/>
    </row>
    <row r="31" spans="1:11" ht="30" customHeight="1" x14ac:dyDescent="0.35">
      <c r="A31" s="18"/>
      <c r="B31" s="48">
        <f>B201</f>
        <v>8</v>
      </c>
      <c r="C31" s="51"/>
      <c r="D31" s="50" t="str">
        <f>C201</f>
        <v>Roads &amp; Sidewalks</v>
      </c>
      <c r="E31" s="52"/>
      <c r="F31" s="52"/>
      <c r="G31" s="52"/>
      <c r="H31" s="51"/>
      <c r="I31" s="53" t="s">
        <v>256</v>
      </c>
      <c r="J31" s="334">
        <f>SUM(J32:J32)</f>
        <v>0</v>
      </c>
      <c r="K31" s="18"/>
    </row>
    <row r="32" spans="1:11" ht="30" customHeight="1" x14ac:dyDescent="0.35">
      <c r="A32" s="18"/>
      <c r="B32" s="170"/>
      <c r="C32" s="213" t="str">
        <f>C204</f>
        <v>ED</v>
      </c>
      <c r="D32" s="216" t="str">
        <f>D204</f>
        <v>ROAD ASPHALT</v>
      </c>
      <c r="E32" s="215"/>
      <c r="F32" s="215"/>
      <c r="G32" s="215"/>
      <c r="H32" s="214"/>
      <c r="I32" s="346" cm="1">
        <f t="array" ref="I32">AREAS(Rates4_8ED)-COUNTA(Rates4_8ED)</f>
        <v>14</v>
      </c>
      <c r="J32" s="341">
        <f>J204</f>
        <v>0</v>
      </c>
      <c r="K32" s="18"/>
    </row>
    <row r="33" spans="1:11" ht="20.100000000000001" customHeight="1" x14ac:dyDescent="0.35">
      <c r="A33" s="18"/>
      <c r="B33" s="54"/>
      <c r="C33" s="56"/>
      <c r="D33" s="56"/>
      <c r="E33" s="57"/>
      <c r="F33" s="57"/>
      <c r="G33" s="57"/>
      <c r="H33" s="56"/>
      <c r="I33" s="56"/>
      <c r="J33" s="56"/>
      <c r="K33" s="18"/>
    </row>
    <row r="34" spans="1:11" ht="30" customHeight="1" x14ac:dyDescent="0.35">
      <c r="A34" s="18"/>
      <c r="B34" s="48">
        <f>B224</f>
        <v>9</v>
      </c>
      <c r="C34" s="51"/>
      <c r="D34" s="50" t="str">
        <f>C224</f>
        <v>Insitu Cold Recycling &amp; static plant cold recycling</v>
      </c>
      <c r="E34" s="52"/>
      <c r="F34" s="52"/>
      <c r="G34" s="52"/>
      <c r="H34" s="51"/>
      <c r="I34" s="53" t="s">
        <v>256</v>
      </c>
      <c r="J34" s="334">
        <f>SUM(J35:J35)</f>
        <v>60000</v>
      </c>
      <c r="K34" s="18"/>
    </row>
    <row r="35" spans="1:11" ht="30" customHeight="1" x14ac:dyDescent="0.35">
      <c r="A35" s="18"/>
      <c r="B35" s="170"/>
      <c r="C35" s="213" t="str">
        <f>C227</f>
        <v>PC</v>
      </c>
      <c r="D35" s="216" t="str">
        <f>D227</f>
        <v xml:space="preserve">STABILISATION OF GRAVEL BASE  </v>
      </c>
      <c r="E35" s="215"/>
      <c r="F35" s="215"/>
      <c r="G35" s="215"/>
      <c r="H35" s="214"/>
      <c r="I35" s="346" cm="1">
        <f t="array" ref="I35">AREAS(Rates4_9PC)-COUNTA(Rates4_9PC)</f>
        <v>12</v>
      </c>
      <c r="J35" s="341">
        <f>J227</f>
        <v>60000</v>
      </c>
      <c r="K35" s="18"/>
    </row>
    <row r="36" spans="1:11" ht="20.100000000000001" customHeight="1" x14ac:dyDescent="0.35">
      <c r="A36" s="18"/>
      <c r="B36" s="54"/>
      <c r="C36" s="56"/>
      <c r="D36" s="56"/>
      <c r="E36" s="57"/>
      <c r="F36" s="57"/>
      <c r="G36" s="57"/>
      <c r="H36" s="56"/>
      <c r="I36" s="56"/>
      <c r="J36" s="56"/>
      <c r="K36" s="18"/>
    </row>
    <row r="37" spans="1:11" ht="30" customHeight="1" x14ac:dyDescent="0.35">
      <c r="A37" s="18"/>
      <c r="B37" s="48">
        <f>B249</f>
        <v>10</v>
      </c>
      <c r="C37" s="51"/>
      <c r="D37" s="50" t="str">
        <f>C249</f>
        <v>DAYWORKS</v>
      </c>
      <c r="E37" s="52"/>
      <c r="F37" s="52"/>
      <c r="G37" s="52"/>
      <c r="H37" s="51"/>
      <c r="I37" s="53" t="s">
        <v>256</v>
      </c>
      <c r="J37" s="334">
        <f>SUM(J38:J38)</f>
        <v>0</v>
      </c>
      <c r="K37" s="18"/>
    </row>
    <row r="38" spans="1:11" ht="30" customHeight="1" x14ac:dyDescent="0.35">
      <c r="A38" s="18"/>
      <c r="B38" s="170"/>
      <c r="C38" s="213" t="str">
        <f>C252</f>
        <v>GM</v>
      </c>
      <c r="D38" s="216" t="str">
        <f>D252</f>
        <v>GRAVEL ROAD MAINTENANCE</v>
      </c>
      <c r="E38" s="215"/>
      <c r="F38" s="215"/>
      <c r="G38" s="215"/>
      <c r="H38" s="214"/>
      <c r="I38" s="346" cm="1">
        <f t="array" ref="I38">AREAS(Rates4_10GM)-COUNTA(Rates4_10GM)</f>
        <v>26</v>
      </c>
      <c r="J38" s="341">
        <f>J210</f>
        <v>0</v>
      </c>
      <c r="K38" s="18"/>
    </row>
    <row r="39" spans="1:11" ht="19.95" customHeight="1" x14ac:dyDescent="0.35">
      <c r="A39" s="18"/>
      <c r="B39" s="54"/>
      <c r="C39" s="58"/>
      <c r="D39" s="59"/>
      <c r="E39" s="57"/>
      <c r="F39" s="57"/>
      <c r="G39" s="57"/>
      <c r="H39" s="56"/>
      <c r="I39" s="56"/>
      <c r="J39" s="61"/>
      <c r="K39" s="18"/>
    </row>
    <row r="40" spans="1:11" ht="19.95" customHeight="1" thickBot="1" x14ac:dyDescent="0.35">
      <c r="B40" s="62"/>
      <c r="C40" s="62"/>
    </row>
    <row r="41" spans="1:11" s="4" customFormat="1" ht="30" customHeight="1" thickBot="1" x14ac:dyDescent="0.45">
      <c r="B41" s="63">
        <v>1</v>
      </c>
      <c r="C41" s="64" t="s">
        <v>315</v>
      </c>
      <c r="D41" s="65"/>
      <c r="E41" s="66"/>
      <c r="F41" s="66"/>
      <c r="G41" s="66"/>
      <c r="H41" s="65"/>
      <c r="I41" s="241"/>
      <c r="J41" s="242"/>
    </row>
    <row r="42" spans="1:11" customFormat="1" ht="19.95" customHeight="1" x14ac:dyDescent="0.3">
      <c r="B42" s="243"/>
      <c r="C42" s="243"/>
      <c r="D42" s="243"/>
      <c r="E42" s="243"/>
      <c r="F42" s="243"/>
      <c r="G42" s="243"/>
      <c r="H42" s="243"/>
      <c r="I42" s="243"/>
      <c r="J42" s="243"/>
    </row>
    <row r="43" spans="1:11" ht="30" customHeight="1" x14ac:dyDescent="0.3">
      <c r="B43" s="154"/>
      <c r="C43" s="155"/>
      <c r="D43" s="155" t="s">
        <v>249</v>
      </c>
      <c r="E43" s="207" t="s">
        <v>250</v>
      </c>
      <c r="F43" s="208" t="s">
        <v>251</v>
      </c>
      <c r="G43" s="126" t="s">
        <v>44</v>
      </c>
      <c r="H43" s="126" t="s">
        <v>252</v>
      </c>
      <c r="I43" s="126" t="s">
        <v>253</v>
      </c>
      <c r="J43" s="126" t="s">
        <v>254</v>
      </c>
    </row>
    <row r="44" spans="1:11" s="6" customFormat="1" ht="30" customHeight="1" x14ac:dyDescent="0.3">
      <c r="B44" s="227" t="s">
        <v>248</v>
      </c>
      <c r="C44" s="228" t="s">
        <v>10</v>
      </c>
      <c r="D44" s="229" t="s">
        <v>11</v>
      </c>
      <c r="E44" s="230"/>
      <c r="F44" s="230"/>
      <c r="G44" s="230"/>
      <c r="H44" s="231"/>
      <c r="I44" s="190" t="s">
        <v>255</v>
      </c>
      <c r="J44" s="191">
        <f>SUM(J45:J52)</f>
        <v>0</v>
      </c>
    </row>
    <row r="45" spans="1:11" ht="34.950000000000003" customHeight="1" x14ac:dyDescent="0.3">
      <c r="B45" s="102">
        <v>1</v>
      </c>
      <c r="C45" s="251" t="s">
        <v>10</v>
      </c>
      <c r="D45" s="251">
        <v>1</v>
      </c>
      <c r="E45" s="252" t="s">
        <v>47</v>
      </c>
      <c r="F45" s="252" t="s">
        <v>316</v>
      </c>
      <c r="G45" s="253" t="s">
        <v>48</v>
      </c>
      <c r="H45" s="199">
        <v>8000</v>
      </c>
      <c r="I45" s="283"/>
      <c r="J45" s="255">
        <f>H45*I45</f>
        <v>0</v>
      </c>
    </row>
    <row r="46" spans="1:11" ht="34.950000000000003" customHeight="1" x14ac:dyDescent="0.3">
      <c r="B46" s="86">
        <v>1</v>
      </c>
      <c r="C46" s="256" t="s">
        <v>10</v>
      </c>
      <c r="D46" s="256">
        <v>2</v>
      </c>
      <c r="E46" s="257" t="s">
        <v>56</v>
      </c>
      <c r="F46" s="257" t="s">
        <v>317</v>
      </c>
      <c r="G46" s="258" t="s">
        <v>57</v>
      </c>
      <c r="H46" s="258">
        <v>25</v>
      </c>
      <c r="I46" s="284"/>
      <c r="J46" s="255">
        <f t="shared" ref="J46:J52" si="0">H46*I46</f>
        <v>0</v>
      </c>
    </row>
    <row r="47" spans="1:11" ht="34.950000000000003" customHeight="1" x14ac:dyDescent="0.3">
      <c r="B47" s="86">
        <v>1</v>
      </c>
      <c r="C47" s="256" t="s">
        <v>10</v>
      </c>
      <c r="D47" s="256">
        <v>3</v>
      </c>
      <c r="E47" s="257" t="s">
        <v>204</v>
      </c>
      <c r="F47" s="257" t="s">
        <v>318</v>
      </c>
      <c r="G47" s="258" t="s">
        <v>54</v>
      </c>
      <c r="H47" s="258">
        <v>150</v>
      </c>
      <c r="I47" s="284"/>
      <c r="J47" s="255">
        <f t="shared" ref="J47:J48" si="1">H47*I47</f>
        <v>0</v>
      </c>
    </row>
    <row r="48" spans="1:11" ht="34.950000000000003" customHeight="1" x14ac:dyDescent="0.3">
      <c r="B48" s="86">
        <v>1</v>
      </c>
      <c r="C48" s="256" t="s">
        <v>10</v>
      </c>
      <c r="D48" s="256">
        <v>4</v>
      </c>
      <c r="E48" s="257" t="s">
        <v>319</v>
      </c>
      <c r="F48" s="257" t="s">
        <v>320</v>
      </c>
      <c r="G48" s="258" t="s">
        <v>51</v>
      </c>
      <c r="H48" s="316">
        <v>18</v>
      </c>
      <c r="I48" s="317"/>
      <c r="J48" s="255">
        <f t="shared" si="1"/>
        <v>0</v>
      </c>
    </row>
    <row r="49" spans="2:10" ht="34.950000000000003" customHeight="1" x14ac:dyDescent="0.3">
      <c r="B49" s="86">
        <v>1</v>
      </c>
      <c r="C49" s="256" t="s">
        <v>10</v>
      </c>
      <c r="D49" s="256">
        <v>5</v>
      </c>
      <c r="E49" s="257" t="s">
        <v>50</v>
      </c>
      <c r="F49" s="257" t="s">
        <v>52</v>
      </c>
      <c r="G49" s="258" t="s">
        <v>51</v>
      </c>
      <c r="H49" s="258">
        <v>12</v>
      </c>
      <c r="I49" s="284"/>
      <c r="J49" s="255">
        <f t="shared" si="0"/>
        <v>0</v>
      </c>
    </row>
    <row r="50" spans="2:10" ht="34.950000000000003" customHeight="1" x14ac:dyDescent="0.3">
      <c r="B50" s="86">
        <v>1</v>
      </c>
      <c r="C50" s="256" t="s">
        <v>10</v>
      </c>
      <c r="D50" s="256">
        <v>6</v>
      </c>
      <c r="E50" s="257" t="s">
        <v>68</v>
      </c>
      <c r="F50" s="257" t="s">
        <v>261</v>
      </c>
      <c r="G50" s="258" t="s">
        <v>51</v>
      </c>
      <c r="H50" s="258">
        <v>8</v>
      </c>
      <c r="I50" s="284"/>
      <c r="J50" s="255">
        <f t="shared" si="0"/>
        <v>0</v>
      </c>
    </row>
    <row r="51" spans="2:10" ht="34.950000000000003" customHeight="1" x14ac:dyDescent="0.3">
      <c r="B51" s="86">
        <v>1</v>
      </c>
      <c r="C51" s="256" t="s">
        <v>10</v>
      </c>
      <c r="D51" s="256">
        <v>7</v>
      </c>
      <c r="E51" s="257" t="s">
        <v>597</v>
      </c>
      <c r="F51" s="257" t="s">
        <v>321</v>
      </c>
      <c r="G51" s="258" t="s">
        <v>51</v>
      </c>
      <c r="H51" s="258">
        <v>25</v>
      </c>
      <c r="I51" s="284"/>
      <c r="J51" s="255">
        <f t="shared" si="0"/>
        <v>0</v>
      </c>
    </row>
    <row r="52" spans="2:10" ht="34.950000000000003" customHeight="1" x14ac:dyDescent="0.3">
      <c r="B52" s="86">
        <v>1</v>
      </c>
      <c r="C52" s="256" t="s">
        <v>10</v>
      </c>
      <c r="D52" s="256">
        <v>8</v>
      </c>
      <c r="E52" s="257" t="s">
        <v>598</v>
      </c>
      <c r="F52" s="257" t="s">
        <v>322</v>
      </c>
      <c r="G52" s="258" t="s">
        <v>54</v>
      </c>
      <c r="H52" s="258">
        <v>150</v>
      </c>
      <c r="I52" s="284"/>
      <c r="J52" s="255">
        <f t="shared" si="0"/>
        <v>0</v>
      </c>
    </row>
    <row r="53" spans="2:10" ht="19.95" customHeight="1" thickBot="1" x14ac:dyDescent="0.35">
      <c r="B53" s="135"/>
      <c r="C53" s="135"/>
      <c r="D53" s="137"/>
      <c r="E53" s="136"/>
      <c r="F53" s="136"/>
      <c r="G53" s="136"/>
      <c r="H53" s="137"/>
      <c r="I53" s="137"/>
      <c r="J53" s="137"/>
    </row>
    <row r="54" spans="2:10" s="4" customFormat="1" ht="30" customHeight="1" thickBot="1" x14ac:dyDescent="0.45">
      <c r="B54" s="138">
        <v>2</v>
      </c>
      <c r="C54" s="139" t="s">
        <v>323</v>
      </c>
      <c r="D54" s="140"/>
      <c r="E54" s="141"/>
      <c r="F54" s="141"/>
      <c r="G54" s="141"/>
      <c r="H54" s="140"/>
      <c r="I54" s="140"/>
      <c r="J54" s="219"/>
    </row>
    <row r="55" spans="2:10" customFormat="1" ht="19.95" customHeight="1" x14ac:dyDescent="0.3">
      <c r="B55" s="17"/>
      <c r="C55" s="17"/>
      <c r="D55" s="17"/>
      <c r="E55" s="17"/>
      <c r="F55" s="17"/>
      <c r="G55" s="17"/>
      <c r="H55" s="17"/>
      <c r="I55" s="17"/>
      <c r="J55" s="17"/>
    </row>
    <row r="56" spans="2:10" ht="30" customHeight="1" x14ac:dyDescent="0.3">
      <c r="B56" s="154"/>
      <c r="C56" s="155"/>
      <c r="D56" s="155" t="s">
        <v>249</v>
      </c>
      <c r="E56" s="207" t="s">
        <v>250</v>
      </c>
      <c r="F56" s="208" t="s">
        <v>251</v>
      </c>
      <c r="G56" s="126" t="s">
        <v>44</v>
      </c>
      <c r="H56" s="126" t="s">
        <v>252</v>
      </c>
      <c r="I56" s="126" t="s">
        <v>253</v>
      </c>
      <c r="J56" s="126" t="s">
        <v>254</v>
      </c>
    </row>
    <row r="57" spans="2:10" s="6" customFormat="1" ht="30" customHeight="1" x14ac:dyDescent="0.3">
      <c r="B57" s="227" t="s">
        <v>248</v>
      </c>
      <c r="C57" s="228" t="s">
        <v>6</v>
      </c>
      <c r="D57" s="229" t="s">
        <v>7</v>
      </c>
      <c r="E57" s="230"/>
      <c r="F57" s="230"/>
      <c r="G57" s="230"/>
      <c r="H57" s="231"/>
      <c r="I57" s="190" t="s">
        <v>255</v>
      </c>
      <c r="J57" s="191">
        <f>SUM(J58:J63)</f>
        <v>0</v>
      </c>
    </row>
    <row r="58" spans="2:10" ht="34.950000000000003" customHeight="1" x14ac:dyDescent="0.3">
      <c r="B58" s="102">
        <v>2</v>
      </c>
      <c r="C58" s="251" t="s">
        <v>6</v>
      </c>
      <c r="D58" s="251">
        <v>1</v>
      </c>
      <c r="E58" s="252" t="s">
        <v>599</v>
      </c>
      <c r="F58" s="252" t="s">
        <v>324</v>
      </c>
      <c r="G58" s="253" t="s">
        <v>57</v>
      </c>
      <c r="H58" s="253">
        <v>6</v>
      </c>
      <c r="I58" s="283"/>
      <c r="J58" s="255">
        <f t="shared" ref="J58:J63" si="2">H58*I58</f>
        <v>0</v>
      </c>
    </row>
    <row r="59" spans="2:10" ht="34.950000000000003" customHeight="1" x14ac:dyDescent="0.3">
      <c r="B59" s="102">
        <v>2</v>
      </c>
      <c r="C59" s="251" t="s">
        <v>6</v>
      </c>
      <c r="D59" s="251">
        <v>2</v>
      </c>
      <c r="E59" s="252" t="s">
        <v>599</v>
      </c>
      <c r="F59" s="252" t="s">
        <v>325</v>
      </c>
      <c r="G59" s="253" t="s">
        <v>57</v>
      </c>
      <c r="H59" s="253">
        <v>3</v>
      </c>
      <c r="I59" s="283"/>
      <c r="J59" s="255">
        <f t="shared" si="2"/>
        <v>0</v>
      </c>
    </row>
    <row r="60" spans="2:10" ht="34.950000000000003" customHeight="1" x14ac:dyDescent="0.3">
      <c r="B60" s="102">
        <v>2</v>
      </c>
      <c r="C60" s="251" t="s">
        <v>6</v>
      </c>
      <c r="D60" s="251">
        <v>3</v>
      </c>
      <c r="E60" s="252" t="s">
        <v>599</v>
      </c>
      <c r="F60" s="252" t="s">
        <v>326</v>
      </c>
      <c r="G60" s="253" t="s">
        <v>57</v>
      </c>
      <c r="H60" s="253">
        <v>4</v>
      </c>
      <c r="I60" s="283"/>
      <c r="J60" s="255">
        <f t="shared" si="2"/>
        <v>0</v>
      </c>
    </row>
    <row r="61" spans="2:10" ht="34.950000000000003" customHeight="1" x14ac:dyDescent="0.3">
      <c r="B61" s="102">
        <v>2</v>
      </c>
      <c r="C61" s="251" t="s">
        <v>6</v>
      </c>
      <c r="D61" s="251">
        <v>4</v>
      </c>
      <c r="E61" s="252" t="s">
        <v>600</v>
      </c>
      <c r="F61" s="252" t="s">
        <v>327</v>
      </c>
      <c r="G61" s="253" t="s">
        <v>54</v>
      </c>
      <c r="H61" s="253">
        <v>10</v>
      </c>
      <c r="I61" s="283"/>
      <c r="J61" s="255">
        <f t="shared" si="2"/>
        <v>0</v>
      </c>
    </row>
    <row r="62" spans="2:10" ht="34.950000000000003" customHeight="1" x14ac:dyDescent="0.3">
      <c r="B62" s="102">
        <v>2</v>
      </c>
      <c r="C62" s="251" t="s">
        <v>6</v>
      </c>
      <c r="D62" s="256">
        <v>5</v>
      </c>
      <c r="E62" s="252" t="s">
        <v>600</v>
      </c>
      <c r="F62" s="257" t="s">
        <v>328</v>
      </c>
      <c r="G62" s="258" t="s">
        <v>54</v>
      </c>
      <c r="H62" s="258">
        <v>8</v>
      </c>
      <c r="I62" s="284"/>
      <c r="J62" s="255">
        <f t="shared" si="2"/>
        <v>0</v>
      </c>
    </row>
    <row r="63" spans="2:10" ht="34.950000000000003" customHeight="1" x14ac:dyDescent="0.3">
      <c r="B63" s="102">
        <v>2</v>
      </c>
      <c r="C63" s="251" t="s">
        <v>6</v>
      </c>
      <c r="D63" s="256">
        <v>6</v>
      </c>
      <c r="E63" s="252" t="s">
        <v>600</v>
      </c>
      <c r="F63" s="257" t="s">
        <v>329</v>
      </c>
      <c r="G63" s="258" t="s">
        <v>54</v>
      </c>
      <c r="H63" s="258">
        <v>15</v>
      </c>
      <c r="I63" s="284"/>
      <c r="J63" s="255">
        <f t="shared" si="2"/>
        <v>0</v>
      </c>
    </row>
    <row r="64" spans="2:10" ht="19.95" customHeight="1" x14ac:dyDescent="0.3">
      <c r="B64" s="220"/>
      <c r="C64" s="220"/>
      <c r="D64" s="220"/>
      <c r="E64" s="221"/>
      <c r="F64" s="221"/>
      <c r="G64" s="220"/>
      <c r="H64" s="220"/>
      <c r="I64" s="220"/>
      <c r="J64" s="220"/>
    </row>
    <row r="65" spans="2:10" ht="30" customHeight="1" x14ac:dyDescent="0.3">
      <c r="B65" s="154"/>
      <c r="C65" s="155"/>
      <c r="D65" s="155" t="s">
        <v>249</v>
      </c>
      <c r="E65" s="207" t="s">
        <v>250</v>
      </c>
      <c r="F65" s="208" t="s">
        <v>251</v>
      </c>
      <c r="G65" s="126" t="s">
        <v>44</v>
      </c>
      <c r="H65" s="126" t="s">
        <v>252</v>
      </c>
      <c r="I65" s="126" t="s">
        <v>253</v>
      </c>
      <c r="J65" s="126" t="s">
        <v>254</v>
      </c>
    </row>
    <row r="66" spans="2:10" s="6" customFormat="1" ht="30" customHeight="1" x14ac:dyDescent="0.3">
      <c r="B66" s="227" t="s">
        <v>248</v>
      </c>
      <c r="C66" s="228" t="s">
        <v>330</v>
      </c>
      <c r="D66" s="229" t="s">
        <v>331</v>
      </c>
      <c r="E66" s="230"/>
      <c r="F66" s="230"/>
      <c r="G66" s="230"/>
      <c r="H66" s="231"/>
      <c r="I66" s="190" t="s">
        <v>255</v>
      </c>
      <c r="J66" s="191">
        <f>SUM(J68:J82)</f>
        <v>0</v>
      </c>
    </row>
    <row r="67" spans="2:10" ht="34.950000000000003" customHeight="1" x14ac:dyDescent="0.3">
      <c r="B67" s="196"/>
      <c r="C67" s="197"/>
      <c r="D67" s="197"/>
      <c r="E67" s="198"/>
      <c r="F67" s="368" t="s">
        <v>542</v>
      </c>
      <c r="G67" s="369"/>
      <c r="H67" s="369"/>
      <c r="I67" s="370"/>
      <c r="J67" s="85"/>
    </row>
    <row r="68" spans="2:10" ht="34.950000000000003" customHeight="1" x14ac:dyDescent="0.3">
      <c r="B68" s="102">
        <v>2</v>
      </c>
      <c r="C68" s="251" t="s">
        <v>330</v>
      </c>
      <c r="D68" s="251">
        <v>1</v>
      </c>
      <c r="E68" s="252" t="s">
        <v>332</v>
      </c>
      <c r="F68" s="252" t="s">
        <v>333</v>
      </c>
      <c r="G68" s="253" t="s">
        <v>51</v>
      </c>
      <c r="H68" s="253">
        <v>950</v>
      </c>
      <c r="I68" s="283"/>
      <c r="J68" s="255">
        <f t="shared" ref="J68:J82" si="3">H68*I68</f>
        <v>0</v>
      </c>
    </row>
    <row r="69" spans="2:10" ht="34.950000000000003" customHeight="1" x14ac:dyDescent="0.3">
      <c r="B69" s="86">
        <v>2</v>
      </c>
      <c r="C69" s="251" t="s">
        <v>330</v>
      </c>
      <c r="D69" s="256">
        <v>2</v>
      </c>
      <c r="E69" s="257" t="s">
        <v>332</v>
      </c>
      <c r="F69" s="257" t="s">
        <v>334</v>
      </c>
      <c r="G69" s="258" t="s">
        <v>51</v>
      </c>
      <c r="H69" s="258">
        <v>450</v>
      </c>
      <c r="I69" s="284"/>
      <c r="J69" s="255">
        <f t="shared" si="3"/>
        <v>0</v>
      </c>
    </row>
    <row r="70" spans="2:10" ht="34.950000000000003" customHeight="1" x14ac:dyDescent="0.3">
      <c r="B70" s="86">
        <v>2</v>
      </c>
      <c r="C70" s="251" t="s">
        <v>330</v>
      </c>
      <c r="D70" s="256">
        <v>3</v>
      </c>
      <c r="E70" s="257" t="s">
        <v>332</v>
      </c>
      <c r="F70" s="257" t="s">
        <v>335</v>
      </c>
      <c r="G70" s="258" t="s">
        <v>51</v>
      </c>
      <c r="H70" s="258">
        <v>90</v>
      </c>
      <c r="I70" s="284"/>
      <c r="J70" s="255">
        <f t="shared" si="3"/>
        <v>0</v>
      </c>
    </row>
    <row r="71" spans="2:10" ht="34.950000000000003" customHeight="1" x14ac:dyDescent="0.3">
      <c r="B71" s="200"/>
      <c r="C71" s="197"/>
      <c r="D71" s="201"/>
      <c r="E71" s="202"/>
      <c r="F71" s="371" t="s">
        <v>507</v>
      </c>
      <c r="G71" s="372"/>
      <c r="H71" s="372"/>
      <c r="I71" s="370"/>
      <c r="J71" s="85"/>
    </row>
    <row r="72" spans="2:10" ht="34.950000000000003" customHeight="1" x14ac:dyDescent="0.3">
      <c r="B72" s="86">
        <v>2</v>
      </c>
      <c r="C72" s="251" t="s">
        <v>330</v>
      </c>
      <c r="D72" s="256">
        <v>4</v>
      </c>
      <c r="E72" s="257" t="s">
        <v>336</v>
      </c>
      <c r="F72" s="257" t="s">
        <v>337</v>
      </c>
      <c r="G72" s="258" t="s">
        <v>51</v>
      </c>
      <c r="H72" s="258">
        <v>120</v>
      </c>
      <c r="I72" s="284"/>
      <c r="J72" s="255">
        <f t="shared" si="3"/>
        <v>0</v>
      </c>
    </row>
    <row r="73" spans="2:10" ht="34.950000000000003" customHeight="1" x14ac:dyDescent="0.3">
      <c r="B73" s="86">
        <v>2</v>
      </c>
      <c r="C73" s="251" t="s">
        <v>330</v>
      </c>
      <c r="D73" s="256">
        <v>5</v>
      </c>
      <c r="E73" s="257" t="s">
        <v>336</v>
      </c>
      <c r="F73" s="257" t="s">
        <v>338</v>
      </c>
      <c r="G73" s="258" t="s">
        <v>51</v>
      </c>
      <c r="H73" s="258">
        <v>250</v>
      </c>
      <c r="I73" s="284"/>
      <c r="J73" s="255">
        <f t="shared" si="3"/>
        <v>0</v>
      </c>
    </row>
    <row r="74" spans="2:10" ht="34.950000000000003" customHeight="1" x14ac:dyDescent="0.3">
      <c r="B74" s="86">
        <v>2</v>
      </c>
      <c r="C74" s="251" t="s">
        <v>330</v>
      </c>
      <c r="D74" s="256">
        <v>6</v>
      </c>
      <c r="E74" s="257" t="s">
        <v>336</v>
      </c>
      <c r="F74" s="257" t="s">
        <v>524</v>
      </c>
      <c r="G74" s="258" t="s">
        <v>51</v>
      </c>
      <c r="H74" s="258">
        <v>80</v>
      </c>
      <c r="I74" s="284"/>
      <c r="J74" s="255">
        <f>H74*I74</f>
        <v>0</v>
      </c>
    </row>
    <row r="75" spans="2:10" ht="34.950000000000003" customHeight="1" x14ac:dyDescent="0.3">
      <c r="B75" s="200"/>
      <c r="C75" s="197"/>
      <c r="D75" s="201"/>
      <c r="E75" s="202"/>
      <c r="F75" s="371" t="s">
        <v>508</v>
      </c>
      <c r="G75" s="372"/>
      <c r="H75" s="372"/>
      <c r="I75" s="370"/>
      <c r="J75" s="85"/>
    </row>
    <row r="76" spans="2:10" ht="49.95" customHeight="1" x14ac:dyDescent="0.3">
      <c r="B76" s="86">
        <v>2</v>
      </c>
      <c r="C76" s="251" t="s">
        <v>330</v>
      </c>
      <c r="D76" s="256">
        <v>7</v>
      </c>
      <c r="E76" s="257" t="s">
        <v>603</v>
      </c>
      <c r="F76" s="257" t="s">
        <v>339</v>
      </c>
      <c r="G76" s="258" t="s">
        <v>54</v>
      </c>
      <c r="H76" s="258">
        <v>300</v>
      </c>
      <c r="I76" s="284"/>
      <c r="J76" s="255">
        <f t="shared" si="3"/>
        <v>0</v>
      </c>
    </row>
    <row r="77" spans="2:10" ht="30" customHeight="1" x14ac:dyDescent="0.3">
      <c r="B77" s="154"/>
      <c r="C77" s="155"/>
      <c r="D77" s="155" t="s">
        <v>249</v>
      </c>
      <c r="E77" s="207" t="s">
        <v>250</v>
      </c>
      <c r="F77" s="208" t="s">
        <v>251</v>
      </c>
      <c r="G77" s="126" t="s">
        <v>44</v>
      </c>
      <c r="H77" s="126" t="s">
        <v>252</v>
      </c>
      <c r="I77" s="126" t="s">
        <v>253</v>
      </c>
      <c r="J77" s="126" t="s">
        <v>254</v>
      </c>
    </row>
    <row r="78" spans="2:10" ht="34.950000000000003" customHeight="1" x14ac:dyDescent="0.3">
      <c r="B78" s="200"/>
      <c r="C78" s="197"/>
      <c r="D78" s="201"/>
      <c r="E78" s="202"/>
      <c r="F78" s="371" t="s">
        <v>509</v>
      </c>
      <c r="G78" s="372"/>
      <c r="H78" s="372"/>
      <c r="I78" s="370"/>
      <c r="J78" s="85"/>
    </row>
    <row r="79" spans="2:10" ht="50.1" customHeight="1" x14ac:dyDescent="0.3">
      <c r="B79" s="86">
        <v>2</v>
      </c>
      <c r="C79" s="251" t="s">
        <v>330</v>
      </c>
      <c r="D79" s="256">
        <v>8</v>
      </c>
      <c r="E79" s="257" t="s">
        <v>601</v>
      </c>
      <c r="F79" s="257" t="s">
        <v>340</v>
      </c>
      <c r="G79" s="258" t="s">
        <v>51</v>
      </c>
      <c r="H79" s="258">
        <v>450</v>
      </c>
      <c r="I79" s="284"/>
      <c r="J79" s="255">
        <f t="shared" si="3"/>
        <v>0</v>
      </c>
    </row>
    <row r="80" spans="2:10" ht="34.950000000000003" customHeight="1" x14ac:dyDescent="0.3">
      <c r="B80" s="86">
        <v>2</v>
      </c>
      <c r="C80" s="251" t="s">
        <v>330</v>
      </c>
      <c r="D80" s="256">
        <v>9</v>
      </c>
      <c r="E80" s="257" t="s">
        <v>242</v>
      </c>
      <c r="F80" s="257" t="s">
        <v>341</v>
      </c>
      <c r="G80" s="258" t="s">
        <v>48</v>
      </c>
      <c r="H80" s="203">
        <v>2650</v>
      </c>
      <c r="I80" s="284"/>
      <c r="J80" s="255">
        <f t="shared" si="3"/>
        <v>0</v>
      </c>
    </row>
    <row r="81" spans="2:10" ht="64.95" customHeight="1" x14ac:dyDescent="0.3">
      <c r="B81" s="86">
        <v>2</v>
      </c>
      <c r="C81" s="251" t="s">
        <v>330</v>
      </c>
      <c r="D81" s="256">
        <v>10</v>
      </c>
      <c r="E81" s="257" t="s">
        <v>245</v>
      </c>
      <c r="F81" s="257" t="s">
        <v>342</v>
      </c>
      <c r="G81" s="258" t="s">
        <v>48</v>
      </c>
      <c r="H81" s="258">
        <v>920</v>
      </c>
      <c r="I81" s="284"/>
      <c r="J81" s="255">
        <f t="shared" si="3"/>
        <v>0</v>
      </c>
    </row>
    <row r="82" spans="2:10" ht="34.950000000000003" customHeight="1" x14ac:dyDescent="0.3">
      <c r="B82" s="86">
        <v>2</v>
      </c>
      <c r="C82" s="251" t="s">
        <v>330</v>
      </c>
      <c r="D82" s="256">
        <v>11</v>
      </c>
      <c r="E82" s="257" t="s">
        <v>602</v>
      </c>
      <c r="F82" s="257" t="s">
        <v>344</v>
      </c>
      <c r="G82" s="258" t="s">
        <v>54</v>
      </c>
      <c r="H82" s="203">
        <v>2200</v>
      </c>
      <c r="I82" s="284"/>
      <c r="J82" s="255">
        <f t="shared" si="3"/>
        <v>0</v>
      </c>
    </row>
    <row r="83" spans="2:10" ht="19.95" customHeight="1" thickBot="1" x14ac:dyDescent="0.35">
      <c r="B83" s="135"/>
      <c r="C83" s="135"/>
      <c r="D83" s="137"/>
      <c r="E83" s="136"/>
      <c r="F83" s="136"/>
      <c r="G83" s="136"/>
      <c r="H83" s="137"/>
      <c r="I83" s="137"/>
      <c r="J83" s="137"/>
    </row>
    <row r="84" spans="2:10" s="4" customFormat="1" ht="30" customHeight="1" thickBot="1" x14ac:dyDescent="0.45">
      <c r="B84" s="138">
        <v>3</v>
      </c>
      <c r="C84" s="139" t="s">
        <v>345</v>
      </c>
      <c r="D84" s="140"/>
      <c r="E84" s="141"/>
      <c r="F84" s="141"/>
      <c r="G84" s="141"/>
      <c r="H84" s="140"/>
      <c r="I84" s="140"/>
      <c r="J84" s="219"/>
    </row>
    <row r="85" spans="2:10" customFormat="1" ht="19.95" customHeight="1" x14ac:dyDescent="0.3">
      <c r="B85" s="17"/>
      <c r="C85" s="17"/>
      <c r="D85" s="17"/>
      <c r="E85" s="17"/>
      <c r="F85" s="17"/>
      <c r="G85" s="17"/>
      <c r="H85" s="17"/>
      <c r="I85" s="17"/>
      <c r="J85" s="17"/>
    </row>
    <row r="86" spans="2:10" ht="30" customHeight="1" x14ac:dyDescent="0.3">
      <c r="B86" s="154"/>
      <c r="C86" s="155"/>
      <c r="D86" s="155" t="s">
        <v>249</v>
      </c>
      <c r="E86" s="207" t="s">
        <v>250</v>
      </c>
      <c r="F86" s="208" t="s">
        <v>251</v>
      </c>
      <c r="G86" s="126" t="s">
        <v>44</v>
      </c>
      <c r="H86" s="126" t="s">
        <v>252</v>
      </c>
      <c r="I86" s="126" t="s">
        <v>253</v>
      </c>
      <c r="J86" s="126" t="s">
        <v>254</v>
      </c>
    </row>
    <row r="87" spans="2:10" s="6" customFormat="1" ht="30" customHeight="1" x14ac:dyDescent="0.3">
      <c r="B87" s="227" t="s">
        <v>248</v>
      </c>
      <c r="C87" s="228" t="s">
        <v>346</v>
      </c>
      <c r="D87" s="229" t="s">
        <v>347</v>
      </c>
      <c r="E87" s="230"/>
      <c r="F87" s="230"/>
      <c r="G87" s="230"/>
      <c r="H87" s="231"/>
      <c r="I87" s="190" t="s">
        <v>255</v>
      </c>
      <c r="J87" s="191">
        <f>SUM(J88:J161)</f>
        <v>0</v>
      </c>
    </row>
    <row r="88" spans="2:10" ht="34.950000000000003" customHeight="1" x14ac:dyDescent="0.3">
      <c r="B88" s="196"/>
      <c r="C88" s="197"/>
      <c r="D88" s="197"/>
      <c r="E88" s="376" t="s">
        <v>348</v>
      </c>
      <c r="F88" s="376"/>
      <c r="G88" s="376"/>
      <c r="H88" s="376"/>
      <c r="I88" s="377"/>
      <c r="J88" s="85"/>
    </row>
    <row r="89" spans="2:10" ht="34.950000000000003" customHeight="1" x14ac:dyDescent="0.3">
      <c r="B89" s="102">
        <v>3</v>
      </c>
      <c r="C89" s="251" t="s">
        <v>346</v>
      </c>
      <c r="D89" s="251">
        <v>1</v>
      </c>
      <c r="E89" s="252" t="s">
        <v>349</v>
      </c>
      <c r="F89" s="252" t="s">
        <v>350</v>
      </c>
      <c r="G89" s="253" t="s">
        <v>57</v>
      </c>
      <c r="H89" s="253">
        <v>8</v>
      </c>
      <c r="I89" s="283"/>
      <c r="J89" s="255">
        <f>H89*I89</f>
        <v>0</v>
      </c>
    </row>
    <row r="90" spans="2:10" ht="34.950000000000003" customHeight="1" x14ac:dyDescent="0.3">
      <c r="B90" s="102">
        <v>3</v>
      </c>
      <c r="C90" s="251" t="s">
        <v>346</v>
      </c>
      <c r="D90" s="251">
        <v>2</v>
      </c>
      <c r="E90" s="252" t="s">
        <v>351</v>
      </c>
      <c r="F90" s="252" t="s">
        <v>352</v>
      </c>
      <c r="G90" s="253" t="s">
        <v>51</v>
      </c>
      <c r="H90" s="253">
        <v>10</v>
      </c>
      <c r="I90" s="283"/>
      <c r="J90" s="255">
        <f t="shared" ref="J90:J156" si="4">H90*I90</f>
        <v>0</v>
      </c>
    </row>
    <row r="91" spans="2:10" ht="34.950000000000003" customHeight="1" x14ac:dyDescent="0.3">
      <c r="B91" s="102">
        <v>3</v>
      </c>
      <c r="C91" s="251" t="s">
        <v>346</v>
      </c>
      <c r="D91" s="251">
        <v>3</v>
      </c>
      <c r="E91" s="252" t="s">
        <v>353</v>
      </c>
      <c r="F91" s="252" t="s">
        <v>354</v>
      </c>
      <c r="G91" s="253" t="s">
        <v>54</v>
      </c>
      <c r="H91" s="253">
        <v>60</v>
      </c>
      <c r="I91" s="283"/>
      <c r="J91" s="255">
        <f t="shared" si="4"/>
        <v>0</v>
      </c>
    </row>
    <row r="92" spans="2:10" ht="34.950000000000003" customHeight="1" x14ac:dyDescent="0.3">
      <c r="B92" s="196"/>
      <c r="C92" s="197"/>
      <c r="D92" s="197"/>
      <c r="E92" s="366" t="s">
        <v>355</v>
      </c>
      <c r="F92" s="366"/>
      <c r="G92" s="366"/>
      <c r="H92" s="366"/>
      <c r="I92" s="367"/>
      <c r="J92" s="85"/>
    </row>
    <row r="93" spans="2:10" ht="30" customHeight="1" x14ac:dyDescent="0.3">
      <c r="B93" s="102">
        <v>3</v>
      </c>
      <c r="C93" s="251" t="s">
        <v>346</v>
      </c>
      <c r="D93" s="251">
        <v>4</v>
      </c>
      <c r="E93" s="252" t="s">
        <v>356</v>
      </c>
      <c r="F93" s="252" t="s">
        <v>357</v>
      </c>
      <c r="G93" s="253" t="s">
        <v>57</v>
      </c>
      <c r="H93" s="253">
        <v>4</v>
      </c>
      <c r="I93" s="283"/>
      <c r="J93" s="255">
        <f t="shared" si="4"/>
        <v>0</v>
      </c>
    </row>
    <row r="94" spans="2:10" ht="30" customHeight="1" x14ac:dyDescent="0.3">
      <c r="B94" s="102">
        <v>3</v>
      </c>
      <c r="C94" s="251" t="s">
        <v>346</v>
      </c>
      <c r="D94" s="251">
        <v>5</v>
      </c>
      <c r="E94" s="252" t="s">
        <v>356</v>
      </c>
      <c r="F94" s="252" t="s">
        <v>358</v>
      </c>
      <c r="G94" s="253" t="s">
        <v>57</v>
      </c>
      <c r="H94" s="253">
        <v>6</v>
      </c>
      <c r="I94" s="283"/>
      <c r="J94" s="255">
        <f t="shared" si="4"/>
        <v>0</v>
      </c>
    </row>
    <row r="95" spans="2:10" ht="30" customHeight="1" x14ac:dyDescent="0.3">
      <c r="B95" s="102">
        <v>3</v>
      </c>
      <c r="C95" s="251" t="s">
        <v>346</v>
      </c>
      <c r="D95" s="251">
        <v>6</v>
      </c>
      <c r="E95" s="252" t="s">
        <v>356</v>
      </c>
      <c r="F95" s="252" t="s">
        <v>359</v>
      </c>
      <c r="G95" s="253" t="s">
        <v>57</v>
      </c>
      <c r="H95" s="253">
        <v>4</v>
      </c>
      <c r="I95" s="283"/>
      <c r="J95" s="255">
        <f t="shared" si="4"/>
        <v>0</v>
      </c>
    </row>
    <row r="96" spans="2:10" ht="30" customHeight="1" x14ac:dyDescent="0.3">
      <c r="B96" s="102">
        <v>3</v>
      </c>
      <c r="C96" s="251" t="s">
        <v>346</v>
      </c>
      <c r="D96" s="251">
        <v>7</v>
      </c>
      <c r="E96" s="252" t="s">
        <v>356</v>
      </c>
      <c r="F96" s="252" t="s">
        <v>360</v>
      </c>
      <c r="G96" s="253" t="s">
        <v>57</v>
      </c>
      <c r="H96" s="253">
        <v>8</v>
      </c>
      <c r="I96" s="283"/>
      <c r="J96" s="255">
        <f t="shared" si="4"/>
        <v>0</v>
      </c>
    </row>
    <row r="97" spans="2:10" ht="30" customHeight="1" x14ac:dyDescent="0.3">
      <c r="B97" s="102">
        <v>3</v>
      </c>
      <c r="C97" s="251" t="s">
        <v>346</v>
      </c>
      <c r="D97" s="251">
        <v>8</v>
      </c>
      <c r="E97" s="252" t="s">
        <v>356</v>
      </c>
      <c r="F97" s="252" t="s">
        <v>361</v>
      </c>
      <c r="G97" s="253" t="s">
        <v>57</v>
      </c>
      <c r="H97" s="253">
        <v>3</v>
      </c>
      <c r="I97" s="283"/>
      <c r="J97" s="255">
        <f t="shared" si="4"/>
        <v>0</v>
      </c>
    </row>
    <row r="98" spans="2:10" ht="30" customHeight="1" x14ac:dyDescent="0.3">
      <c r="B98" s="102">
        <v>3</v>
      </c>
      <c r="C98" s="251" t="s">
        <v>346</v>
      </c>
      <c r="D98" s="251">
        <v>9</v>
      </c>
      <c r="E98" s="252"/>
      <c r="F98" s="252" t="s">
        <v>362</v>
      </c>
      <c r="G98" s="253" t="s">
        <v>54</v>
      </c>
      <c r="H98" s="253">
        <v>15</v>
      </c>
      <c r="I98" s="283"/>
      <c r="J98" s="255">
        <f t="shared" si="4"/>
        <v>0</v>
      </c>
    </row>
    <row r="99" spans="2:10" ht="34.950000000000003" customHeight="1" x14ac:dyDescent="0.3">
      <c r="B99" s="196"/>
      <c r="C99" s="197"/>
      <c r="D99" s="197"/>
      <c r="E99" s="366" t="s">
        <v>363</v>
      </c>
      <c r="F99" s="366"/>
      <c r="G99" s="366"/>
      <c r="H99" s="366"/>
      <c r="I99" s="367"/>
      <c r="J99" s="85"/>
    </row>
    <row r="100" spans="2:10" ht="30" customHeight="1" x14ac:dyDescent="0.3">
      <c r="B100" s="102">
        <v>3</v>
      </c>
      <c r="C100" s="251" t="s">
        <v>346</v>
      </c>
      <c r="D100" s="251">
        <v>10</v>
      </c>
      <c r="E100" s="252" t="s">
        <v>356</v>
      </c>
      <c r="F100" s="252" t="s">
        <v>357</v>
      </c>
      <c r="G100" s="253" t="s">
        <v>57</v>
      </c>
      <c r="H100" s="253">
        <v>4</v>
      </c>
      <c r="I100" s="283"/>
      <c r="J100" s="255">
        <f t="shared" si="4"/>
        <v>0</v>
      </c>
    </row>
    <row r="101" spans="2:10" ht="30" customHeight="1" x14ac:dyDescent="0.3">
      <c r="B101" s="102">
        <v>3</v>
      </c>
      <c r="C101" s="251" t="s">
        <v>346</v>
      </c>
      <c r="D101" s="251">
        <v>11</v>
      </c>
      <c r="E101" s="252" t="s">
        <v>356</v>
      </c>
      <c r="F101" s="252" t="s">
        <v>358</v>
      </c>
      <c r="G101" s="253" t="s">
        <v>57</v>
      </c>
      <c r="H101" s="253">
        <v>6</v>
      </c>
      <c r="I101" s="283"/>
      <c r="J101" s="255">
        <f t="shared" si="4"/>
        <v>0</v>
      </c>
    </row>
    <row r="102" spans="2:10" ht="30" customHeight="1" x14ac:dyDescent="0.3">
      <c r="B102" s="102">
        <v>3</v>
      </c>
      <c r="C102" s="251" t="s">
        <v>346</v>
      </c>
      <c r="D102" s="251">
        <v>12</v>
      </c>
      <c r="E102" s="252" t="s">
        <v>356</v>
      </c>
      <c r="F102" s="252" t="s">
        <v>359</v>
      </c>
      <c r="G102" s="253" t="s">
        <v>57</v>
      </c>
      <c r="H102" s="253">
        <v>4</v>
      </c>
      <c r="I102" s="283"/>
      <c r="J102" s="255">
        <f t="shared" si="4"/>
        <v>0</v>
      </c>
    </row>
    <row r="103" spans="2:10" ht="30" customHeight="1" x14ac:dyDescent="0.3">
      <c r="B103" s="102">
        <v>3</v>
      </c>
      <c r="C103" s="251" t="s">
        <v>346</v>
      </c>
      <c r="D103" s="251">
        <v>13</v>
      </c>
      <c r="E103" s="252" t="s">
        <v>356</v>
      </c>
      <c r="F103" s="252" t="s">
        <v>360</v>
      </c>
      <c r="G103" s="253" t="s">
        <v>57</v>
      </c>
      <c r="H103" s="253">
        <v>8</v>
      </c>
      <c r="I103" s="283"/>
      <c r="J103" s="255">
        <f t="shared" si="4"/>
        <v>0</v>
      </c>
    </row>
    <row r="104" spans="2:10" ht="30" customHeight="1" x14ac:dyDescent="0.3">
      <c r="B104" s="102">
        <v>3</v>
      </c>
      <c r="C104" s="251" t="s">
        <v>346</v>
      </c>
      <c r="D104" s="251">
        <v>14</v>
      </c>
      <c r="E104" s="252" t="s">
        <v>356</v>
      </c>
      <c r="F104" s="252" t="s">
        <v>361</v>
      </c>
      <c r="G104" s="253" t="s">
        <v>57</v>
      </c>
      <c r="H104" s="253">
        <v>3</v>
      </c>
      <c r="I104" s="283"/>
      <c r="J104" s="255">
        <f t="shared" si="4"/>
        <v>0</v>
      </c>
    </row>
    <row r="105" spans="2:10" ht="30" customHeight="1" x14ac:dyDescent="0.3">
      <c r="B105" s="86">
        <v>3</v>
      </c>
      <c r="C105" s="256" t="s">
        <v>346</v>
      </c>
      <c r="D105" s="256">
        <v>15</v>
      </c>
      <c r="E105" s="257"/>
      <c r="F105" s="257" t="s">
        <v>362</v>
      </c>
      <c r="G105" s="258" t="s">
        <v>54</v>
      </c>
      <c r="H105" s="258">
        <v>15</v>
      </c>
      <c r="I105" s="284"/>
      <c r="J105" s="260">
        <f t="shared" si="4"/>
        <v>0</v>
      </c>
    </row>
    <row r="106" spans="2:10" ht="34.950000000000003" customHeight="1" x14ac:dyDescent="0.3">
      <c r="B106" s="200"/>
      <c r="C106" s="201"/>
      <c r="D106" s="201"/>
      <c r="E106" s="366" t="s">
        <v>363</v>
      </c>
      <c r="F106" s="366"/>
      <c r="G106" s="366"/>
      <c r="H106" s="366"/>
      <c r="I106" s="367"/>
      <c r="J106" s="93"/>
    </row>
    <row r="107" spans="2:10" ht="30" customHeight="1" x14ac:dyDescent="0.3">
      <c r="B107" s="102">
        <v>3</v>
      </c>
      <c r="C107" s="251" t="s">
        <v>346</v>
      </c>
      <c r="D107" s="251">
        <v>16</v>
      </c>
      <c r="E107" s="252" t="s">
        <v>356</v>
      </c>
      <c r="F107" s="252" t="s">
        <v>357</v>
      </c>
      <c r="G107" s="253" t="s">
        <v>57</v>
      </c>
      <c r="H107" s="253">
        <v>4</v>
      </c>
      <c r="I107" s="283"/>
      <c r="J107" s="255">
        <f t="shared" si="4"/>
        <v>0</v>
      </c>
    </row>
    <row r="108" spans="2:10" ht="30" customHeight="1" x14ac:dyDescent="0.3">
      <c r="B108" s="102">
        <v>3</v>
      </c>
      <c r="C108" s="251" t="s">
        <v>346</v>
      </c>
      <c r="D108" s="251">
        <v>17</v>
      </c>
      <c r="E108" s="252" t="s">
        <v>356</v>
      </c>
      <c r="F108" s="252" t="s">
        <v>358</v>
      </c>
      <c r="G108" s="253" t="s">
        <v>57</v>
      </c>
      <c r="H108" s="253">
        <v>6</v>
      </c>
      <c r="I108" s="283"/>
      <c r="J108" s="255">
        <f t="shared" si="4"/>
        <v>0</v>
      </c>
    </row>
    <row r="109" spans="2:10" ht="30" customHeight="1" x14ac:dyDescent="0.3">
      <c r="B109" s="102">
        <v>3</v>
      </c>
      <c r="C109" s="251" t="s">
        <v>346</v>
      </c>
      <c r="D109" s="251">
        <v>18</v>
      </c>
      <c r="E109" s="252" t="s">
        <v>356</v>
      </c>
      <c r="F109" s="252" t="s">
        <v>359</v>
      </c>
      <c r="G109" s="253" t="s">
        <v>57</v>
      </c>
      <c r="H109" s="253">
        <v>4</v>
      </c>
      <c r="I109" s="283"/>
      <c r="J109" s="255">
        <f t="shared" si="4"/>
        <v>0</v>
      </c>
    </row>
    <row r="110" spans="2:10" ht="30" customHeight="1" x14ac:dyDescent="0.3">
      <c r="B110" s="102">
        <v>3</v>
      </c>
      <c r="C110" s="251" t="s">
        <v>346</v>
      </c>
      <c r="D110" s="251">
        <v>19</v>
      </c>
      <c r="E110" s="252" t="s">
        <v>356</v>
      </c>
      <c r="F110" s="252" t="s">
        <v>360</v>
      </c>
      <c r="G110" s="253" t="s">
        <v>57</v>
      </c>
      <c r="H110" s="253">
        <v>8</v>
      </c>
      <c r="I110" s="283"/>
      <c r="J110" s="255">
        <f t="shared" si="4"/>
        <v>0</v>
      </c>
    </row>
    <row r="111" spans="2:10" ht="30" customHeight="1" x14ac:dyDescent="0.3">
      <c r="B111" s="102">
        <v>3</v>
      </c>
      <c r="C111" s="251" t="s">
        <v>346</v>
      </c>
      <c r="D111" s="251">
        <v>20</v>
      </c>
      <c r="E111" s="252" t="s">
        <v>356</v>
      </c>
      <c r="F111" s="252" t="s">
        <v>361</v>
      </c>
      <c r="G111" s="253" t="s">
        <v>57</v>
      </c>
      <c r="H111" s="253">
        <v>3</v>
      </c>
      <c r="I111" s="283"/>
      <c r="J111" s="255">
        <f t="shared" si="4"/>
        <v>0</v>
      </c>
    </row>
    <row r="112" spans="2:10" ht="30" customHeight="1" x14ac:dyDescent="0.3">
      <c r="B112" s="102">
        <v>3</v>
      </c>
      <c r="C112" s="251" t="s">
        <v>346</v>
      </c>
      <c r="D112" s="251">
        <v>21</v>
      </c>
      <c r="E112" s="252"/>
      <c r="F112" s="252" t="s">
        <v>362</v>
      </c>
      <c r="G112" s="253" t="s">
        <v>54</v>
      </c>
      <c r="H112" s="253">
        <v>15</v>
      </c>
      <c r="I112" s="283"/>
      <c r="J112" s="255">
        <f t="shared" si="4"/>
        <v>0</v>
      </c>
    </row>
    <row r="113" spans="2:10" ht="30" customHeight="1" x14ac:dyDescent="0.3">
      <c r="B113" s="154"/>
      <c r="C113" s="155"/>
      <c r="D113" s="155" t="s">
        <v>249</v>
      </c>
      <c r="E113" s="207" t="s">
        <v>250</v>
      </c>
      <c r="F113" s="208" t="s">
        <v>251</v>
      </c>
      <c r="G113" s="126" t="s">
        <v>44</v>
      </c>
      <c r="H113" s="126" t="s">
        <v>252</v>
      </c>
      <c r="I113" s="126" t="s">
        <v>253</v>
      </c>
      <c r="J113" s="126" t="s">
        <v>254</v>
      </c>
    </row>
    <row r="114" spans="2:10" ht="34.950000000000003" customHeight="1" x14ac:dyDescent="0.3">
      <c r="B114" s="196"/>
      <c r="C114" s="197"/>
      <c r="D114" s="197"/>
      <c r="E114" s="366" t="s">
        <v>364</v>
      </c>
      <c r="F114" s="366"/>
      <c r="G114" s="366"/>
      <c r="H114" s="366"/>
      <c r="I114" s="367"/>
      <c r="J114" s="85"/>
    </row>
    <row r="115" spans="2:10" ht="30" customHeight="1" x14ac:dyDescent="0.3">
      <c r="B115" s="102">
        <v>3</v>
      </c>
      <c r="C115" s="251" t="s">
        <v>346</v>
      </c>
      <c r="D115" s="251">
        <v>22</v>
      </c>
      <c r="E115" s="252" t="s">
        <v>365</v>
      </c>
      <c r="F115" s="252" t="s">
        <v>357</v>
      </c>
      <c r="G115" s="253" t="s">
        <v>57</v>
      </c>
      <c r="H115" s="253">
        <v>4</v>
      </c>
      <c r="I115" s="283"/>
      <c r="J115" s="255">
        <f t="shared" si="4"/>
        <v>0</v>
      </c>
    </row>
    <row r="116" spans="2:10" ht="30" customHeight="1" x14ac:dyDescent="0.3">
      <c r="B116" s="102">
        <v>3</v>
      </c>
      <c r="C116" s="251" t="s">
        <v>346</v>
      </c>
      <c r="D116" s="251">
        <v>23</v>
      </c>
      <c r="E116" s="252" t="s">
        <v>365</v>
      </c>
      <c r="F116" s="252" t="s">
        <v>358</v>
      </c>
      <c r="G116" s="253" t="s">
        <v>57</v>
      </c>
      <c r="H116" s="253">
        <v>6</v>
      </c>
      <c r="I116" s="283"/>
      <c r="J116" s="255">
        <f t="shared" si="4"/>
        <v>0</v>
      </c>
    </row>
    <row r="117" spans="2:10" ht="30" customHeight="1" x14ac:dyDescent="0.3">
      <c r="B117" s="102">
        <v>3</v>
      </c>
      <c r="C117" s="251" t="s">
        <v>346</v>
      </c>
      <c r="D117" s="251">
        <v>24</v>
      </c>
      <c r="E117" s="252" t="s">
        <v>365</v>
      </c>
      <c r="F117" s="252" t="s">
        <v>359</v>
      </c>
      <c r="G117" s="253" t="s">
        <v>57</v>
      </c>
      <c r="H117" s="253">
        <v>4</v>
      </c>
      <c r="I117" s="283"/>
      <c r="J117" s="255">
        <f t="shared" si="4"/>
        <v>0</v>
      </c>
    </row>
    <row r="118" spans="2:10" ht="30" customHeight="1" x14ac:dyDescent="0.3">
      <c r="B118" s="102">
        <v>3</v>
      </c>
      <c r="C118" s="251" t="s">
        <v>346</v>
      </c>
      <c r="D118" s="251">
        <v>25</v>
      </c>
      <c r="E118" s="252" t="s">
        <v>365</v>
      </c>
      <c r="F118" s="252" t="s">
        <v>360</v>
      </c>
      <c r="G118" s="253" t="s">
        <v>57</v>
      </c>
      <c r="H118" s="253">
        <v>8</v>
      </c>
      <c r="I118" s="283"/>
      <c r="J118" s="255">
        <f t="shared" si="4"/>
        <v>0</v>
      </c>
    </row>
    <row r="119" spans="2:10" ht="30" customHeight="1" x14ac:dyDescent="0.3">
      <c r="B119" s="102">
        <v>3</v>
      </c>
      <c r="C119" s="251" t="s">
        <v>346</v>
      </c>
      <c r="D119" s="256">
        <v>26</v>
      </c>
      <c r="E119" s="257" t="s">
        <v>365</v>
      </c>
      <c r="F119" s="257" t="s">
        <v>361</v>
      </c>
      <c r="G119" s="258" t="s">
        <v>57</v>
      </c>
      <c r="H119" s="258">
        <v>2</v>
      </c>
      <c r="I119" s="284"/>
      <c r="J119" s="255">
        <f t="shared" si="4"/>
        <v>0</v>
      </c>
    </row>
    <row r="120" spans="2:10" ht="34.950000000000003" customHeight="1" x14ac:dyDescent="0.3">
      <c r="B120" s="200"/>
      <c r="C120" s="201"/>
      <c r="D120" s="201"/>
      <c r="E120" s="366" t="s">
        <v>366</v>
      </c>
      <c r="F120" s="366"/>
      <c r="G120" s="366"/>
      <c r="H120" s="366"/>
      <c r="I120" s="367"/>
      <c r="J120" s="85"/>
    </row>
    <row r="121" spans="2:10" ht="30" customHeight="1" x14ac:dyDescent="0.3">
      <c r="B121" s="102">
        <v>3</v>
      </c>
      <c r="C121" s="251" t="s">
        <v>346</v>
      </c>
      <c r="D121" s="256">
        <v>27</v>
      </c>
      <c r="E121" s="257" t="s">
        <v>367</v>
      </c>
      <c r="F121" s="257" t="s">
        <v>333</v>
      </c>
      <c r="G121" s="258" t="s">
        <v>51</v>
      </c>
      <c r="H121" s="258">
        <v>420</v>
      </c>
      <c r="I121" s="284"/>
      <c r="J121" s="255">
        <f t="shared" si="4"/>
        <v>0</v>
      </c>
    </row>
    <row r="122" spans="2:10" ht="30" customHeight="1" x14ac:dyDescent="0.3">
      <c r="B122" s="102">
        <v>3</v>
      </c>
      <c r="C122" s="251" t="s">
        <v>346</v>
      </c>
      <c r="D122" s="256">
        <v>28</v>
      </c>
      <c r="E122" s="257" t="s">
        <v>367</v>
      </c>
      <c r="F122" s="257" t="s">
        <v>334</v>
      </c>
      <c r="G122" s="258" t="s">
        <v>51</v>
      </c>
      <c r="H122" s="258">
        <v>210</v>
      </c>
      <c r="I122" s="284"/>
      <c r="J122" s="255">
        <f t="shared" si="4"/>
        <v>0</v>
      </c>
    </row>
    <row r="123" spans="2:10" ht="30" customHeight="1" x14ac:dyDescent="0.3">
      <c r="B123" s="102">
        <v>3</v>
      </c>
      <c r="C123" s="251" t="s">
        <v>346</v>
      </c>
      <c r="D123" s="256">
        <v>29</v>
      </c>
      <c r="E123" s="257" t="s">
        <v>367</v>
      </c>
      <c r="F123" s="257" t="s">
        <v>368</v>
      </c>
      <c r="G123" s="258" t="s">
        <v>51</v>
      </c>
      <c r="H123" s="258">
        <v>80</v>
      </c>
      <c r="I123" s="284"/>
      <c r="J123" s="255">
        <f t="shared" si="4"/>
        <v>0</v>
      </c>
    </row>
    <row r="124" spans="2:10" ht="30" customHeight="1" x14ac:dyDescent="0.3">
      <c r="B124" s="86">
        <v>3</v>
      </c>
      <c r="C124" s="256" t="s">
        <v>346</v>
      </c>
      <c r="D124" s="256">
        <v>30</v>
      </c>
      <c r="E124" s="257" t="s">
        <v>367</v>
      </c>
      <c r="F124" s="257" t="s">
        <v>369</v>
      </c>
      <c r="G124" s="258" t="s">
        <v>51</v>
      </c>
      <c r="H124" s="258">
        <v>30</v>
      </c>
      <c r="I124" s="284"/>
      <c r="J124" s="260">
        <f t="shared" si="4"/>
        <v>0</v>
      </c>
    </row>
    <row r="125" spans="2:10" ht="34.950000000000003" customHeight="1" x14ac:dyDescent="0.3">
      <c r="B125" s="200"/>
      <c r="C125" s="201"/>
      <c r="D125" s="201"/>
      <c r="E125" s="366" t="s">
        <v>370</v>
      </c>
      <c r="F125" s="366"/>
      <c r="G125" s="366"/>
      <c r="H125" s="366"/>
      <c r="I125" s="367"/>
      <c r="J125" s="93"/>
    </row>
    <row r="126" spans="2:10" ht="30" customHeight="1" x14ac:dyDescent="0.3">
      <c r="B126" s="102">
        <v>3</v>
      </c>
      <c r="C126" s="251" t="s">
        <v>346</v>
      </c>
      <c r="D126" s="256">
        <v>31</v>
      </c>
      <c r="E126" s="257" t="s">
        <v>371</v>
      </c>
      <c r="F126" s="257" t="s">
        <v>372</v>
      </c>
      <c r="G126" s="258" t="s">
        <v>54</v>
      </c>
      <c r="H126" s="258">
        <v>22</v>
      </c>
      <c r="I126" s="284"/>
      <c r="J126" s="255">
        <f t="shared" si="4"/>
        <v>0</v>
      </c>
    </row>
    <row r="127" spans="2:10" ht="30" customHeight="1" x14ac:dyDescent="0.3">
      <c r="B127" s="102">
        <v>3</v>
      </c>
      <c r="C127" s="251" t="s">
        <v>346</v>
      </c>
      <c r="D127" s="256">
        <v>32</v>
      </c>
      <c r="E127" s="257" t="s">
        <v>371</v>
      </c>
      <c r="F127" s="257" t="s">
        <v>373</v>
      </c>
      <c r="G127" s="258" t="s">
        <v>54</v>
      </c>
      <c r="H127" s="258">
        <v>25</v>
      </c>
      <c r="I127" s="284"/>
      <c r="J127" s="255">
        <f t="shared" si="4"/>
        <v>0</v>
      </c>
    </row>
    <row r="128" spans="2:10" ht="30" customHeight="1" x14ac:dyDescent="0.3">
      <c r="B128" s="102">
        <v>3</v>
      </c>
      <c r="C128" s="251" t="s">
        <v>346</v>
      </c>
      <c r="D128" s="256">
        <v>33</v>
      </c>
      <c r="E128" s="257" t="s">
        <v>371</v>
      </c>
      <c r="F128" s="257" t="s">
        <v>375</v>
      </c>
      <c r="G128" s="258" t="s">
        <v>54</v>
      </c>
      <c r="H128" s="258">
        <v>16</v>
      </c>
      <c r="I128" s="284"/>
      <c r="J128" s="255">
        <f t="shared" si="4"/>
        <v>0</v>
      </c>
    </row>
    <row r="129" spans="2:10" ht="30" customHeight="1" x14ac:dyDescent="0.3">
      <c r="B129" s="102">
        <v>3</v>
      </c>
      <c r="C129" s="251" t="s">
        <v>346</v>
      </c>
      <c r="D129" s="256">
        <v>34</v>
      </c>
      <c r="E129" s="257" t="s">
        <v>371</v>
      </c>
      <c r="F129" s="257" t="s">
        <v>374</v>
      </c>
      <c r="G129" s="258" t="s">
        <v>54</v>
      </c>
      <c r="H129" s="258">
        <v>30</v>
      </c>
      <c r="I129" s="284"/>
      <c r="J129" s="255">
        <f t="shared" si="4"/>
        <v>0</v>
      </c>
    </row>
    <row r="130" spans="2:10" ht="30" customHeight="1" x14ac:dyDescent="0.3">
      <c r="B130" s="102">
        <v>3</v>
      </c>
      <c r="C130" s="251" t="s">
        <v>346</v>
      </c>
      <c r="D130" s="256">
        <v>35</v>
      </c>
      <c r="E130" s="257" t="s">
        <v>371</v>
      </c>
      <c r="F130" s="257" t="s">
        <v>376</v>
      </c>
      <c r="G130" s="258" t="s">
        <v>54</v>
      </c>
      <c r="H130" s="258">
        <v>14</v>
      </c>
      <c r="I130" s="284"/>
      <c r="J130" s="255">
        <f t="shared" si="4"/>
        <v>0</v>
      </c>
    </row>
    <row r="131" spans="2:10" ht="34.950000000000003" customHeight="1" x14ac:dyDescent="0.3">
      <c r="B131" s="200"/>
      <c r="C131" s="201"/>
      <c r="D131" s="201"/>
      <c r="E131" s="366" t="s">
        <v>377</v>
      </c>
      <c r="F131" s="366"/>
      <c r="G131" s="366"/>
      <c r="H131" s="366"/>
      <c r="I131" s="367"/>
      <c r="J131" s="85"/>
    </row>
    <row r="132" spans="2:10" ht="30" customHeight="1" x14ac:dyDescent="0.3">
      <c r="B132" s="102">
        <v>3</v>
      </c>
      <c r="C132" s="251" t="s">
        <v>346</v>
      </c>
      <c r="D132" s="256">
        <v>36</v>
      </c>
      <c r="E132" s="257" t="s">
        <v>155</v>
      </c>
      <c r="F132" s="257" t="s">
        <v>378</v>
      </c>
      <c r="G132" s="258"/>
      <c r="H132" s="258">
        <v>72</v>
      </c>
      <c r="I132" s="284"/>
      <c r="J132" s="255">
        <f t="shared" si="4"/>
        <v>0</v>
      </c>
    </row>
    <row r="133" spans="2:10" ht="30" customHeight="1" x14ac:dyDescent="0.3">
      <c r="B133" s="102">
        <v>3</v>
      </c>
      <c r="C133" s="251" t="s">
        <v>346</v>
      </c>
      <c r="D133" s="256">
        <v>37</v>
      </c>
      <c r="E133" s="257" t="s">
        <v>155</v>
      </c>
      <c r="F133" s="257" t="s">
        <v>379</v>
      </c>
      <c r="G133" s="258" t="s">
        <v>54</v>
      </c>
      <c r="H133" s="258">
        <v>68</v>
      </c>
      <c r="I133" s="284"/>
      <c r="J133" s="255">
        <f t="shared" si="4"/>
        <v>0</v>
      </c>
    </row>
    <row r="134" spans="2:10" ht="30" customHeight="1" x14ac:dyDescent="0.3">
      <c r="B134" s="102">
        <v>3</v>
      </c>
      <c r="C134" s="251" t="s">
        <v>346</v>
      </c>
      <c r="D134" s="256">
        <v>38</v>
      </c>
      <c r="E134" s="257" t="s">
        <v>155</v>
      </c>
      <c r="F134" s="257" t="s">
        <v>387</v>
      </c>
      <c r="G134" s="258" t="s">
        <v>54</v>
      </c>
      <c r="H134" s="258">
        <v>23</v>
      </c>
      <c r="I134" s="284"/>
      <c r="J134" s="255">
        <f t="shared" si="4"/>
        <v>0</v>
      </c>
    </row>
    <row r="135" spans="2:10" ht="30" customHeight="1" x14ac:dyDescent="0.3">
      <c r="B135" s="102">
        <v>3</v>
      </c>
      <c r="C135" s="251" t="s">
        <v>346</v>
      </c>
      <c r="D135" s="256">
        <v>39</v>
      </c>
      <c r="E135" s="257" t="s">
        <v>155</v>
      </c>
      <c r="F135" s="257" t="s">
        <v>380</v>
      </c>
      <c r="G135" s="258" t="s">
        <v>54</v>
      </c>
      <c r="H135" s="258">
        <v>90</v>
      </c>
      <c r="I135" s="284"/>
      <c r="J135" s="255">
        <f t="shared" si="4"/>
        <v>0</v>
      </c>
    </row>
    <row r="136" spans="2:10" ht="30" customHeight="1" x14ac:dyDescent="0.3">
      <c r="B136" s="102">
        <v>3</v>
      </c>
      <c r="C136" s="251" t="s">
        <v>346</v>
      </c>
      <c r="D136" s="256">
        <v>40</v>
      </c>
      <c r="E136" s="257" t="s">
        <v>155</v>
      </c>
      <c r="F136" s="257" t="s">
        <v>381</v>
      </c>
      <c r="G136" s="258" t="s">
        <v>54</v>
      </c>
      <c r="H136" s="258">
        <v>46</v>
      </c>
      <c r="I136" s="284"/>
      <c r="J136" s="255">
        <f t="shared" si="4"/>
        <v>0</v>
      </c>
    </row>
    <row r="137" spans="2:10" ht="30" customHeight="1" x14ac:dyDescent="0.3">
      <c r="B137" s="102">
        <v>3</v>
      </c>
      <c r="C137" s="251" t="s">
        <v>346</v>
      </c>
      <c r="D137" s="256">
        <v>41</v>
      </c>
      <c r="E137" s="257" t="s">
        <v>382</v>
      </c>
      <c r="F137" s="257" t="s">
        <v>383</v>
      </c>
      <c r="G137" s="258" t="s">
        <v>51</v>
      </c>
      <c r="H137" s="258">
        <v>310</v>
      </c>
      <c r="I137" s="284"/>
      <c r="J137" s="255">
        <f t="shared" si="4"/>
        <v>0</v>
      </c>
    </row>
    <row r="138" spans="2:10" ht="30" customHeight="1" x14ac:dyDescent="0.3">
      <c r="B138" s="102">
        <v>3</v>
      </c>
      <c r="C138" s="251" t="s">
        <v>346</v>
      </c>
      <c r="D138" s="256">
        <v>42</v>
      </c>
      <c r="E138" s="257" t="s">
        <v>382</v>
      </c>
      <c r="F138" s="257" t="s">
        <v>388</v>
      </c>
      <c r="G138" s="258" t="s">
        <v>51</v>
      </c>
      <c r="H138" s="258">
        <v>90</v>
      </c>
      <c r="I138" s="284"/>
      <c r="J138" s="255">
        <f t="shared" si="4"/>
        <v>0</v>
      </c>
    </row>
    <row r="139" spans="2:10" ht="30" customHeight="1" x14ac:dyDescent="0.3">
      <c r="B139" s="102">
        <v>3</v>
      </c>
      <c r="C139" s="251" t="s">
        <v>346</v>
      </c>
      <c r="D139" s="256">
        <v>43</v>
      </c>
      <c r="E139" s="257" t="s">
        <v>384</v>
      </c>
      <c r="F139" s="257" t="s">
        <v>385</v>
      </c>
      <c r="G139" s="258" t="s">
        <v>51</v>
      </c>
      <c r="H139" s="258">
        <v>180</v>
      </c>
      <c r="I139" s="284"/>
      <c r="J139" s="255">
        <f t="shared" si="4"/>
        <v>0</v>
      </c>
    </row>
    <row r="140" spans="2:10" ht="30" customHeight="1" x14ac:dyDescent="0.3">
      <c r="B140" s="86">
        <v>3</v>
      </c>
      <c r="C140" s="256" t="s">
        <v>346</v>
      </c>
      <c r="D140" s="256">
        <v>44</v>
      </c>
      <c r="E140" s="257" t="s">
        <v>384</v>
      </c>
      <c r="F140" s="257" t="s">
        <v>386</v>
      </c>
      <c r="G140" s="258" t="s">
        <v>51</v>
      </c>
      <c r="H140" s="258">
        <v>120</v>
      </c>
      <c r="I140" s="284"/>
      <c r="J140" s="260">
        <f t="shared" si="4"/>
        <v>0</v>
      </c>
    </row>
    <row r="141" spans="2:10" ht="30" customHeight="1" x14ac:dyDescent="0.3">
      <c r="B141" s="154"/>
      <c r="C141" s="155"/>
      <c r="D141" s="155" t="s">
        <v>249</v>
      </c>
      <c r="E141" s="207" t="s">
        <v>250</v>
      </c>
      <c r="F141" s="208" t="s">
        <v>251</v>
      </c>
      <c r="G141" s="126" t="s">
        <v>44</v>
      </c>
      <c r="H141" s="126" t="s">
        <v>252</v>
      </c>
      <c r="I141" s="126" t="s">
        <v>253</v>
      </c>
      <c r="J141" s="126" t="s">
        <v>254</v>
      </c>
    </row>
    <row r="142" spans="2:10" ht="34.950000000000003" customHeight="1" x14ac:dyDescent="0.3">
      <c r="B142" s="200"/>
      <c r="C142" s="201"/>
      <c r="D142" s="201"/>
      <c r="E142" s="366" t="s">
        <v>414</v>
      </c>
      <c r="F142" s="366"/>
      <c r="G142" s="366"/>
      <c r="H142" s="366"/>
      <c r="I142" s="367"/>
      <c r="J142" s="93"/>
    </row>
    <row r="143" spans="2:10" ht="34.950000000000003" customHeight="1" x14ac:dyDescent="0.3">
      <c r="B143" s="102">
        <v>3</v>
      </c>
      <c r="C143" s="251" t="s">
        <v>346</v>
      </c>
      <c r="D143" s="256">
        <v>45</v>
      </c>
      <c r="E143" s="257" t="s">
        <v>604</v>
      </c>
      <c r="F143" s="257" t="s">
        <v>390</v>
      </c>
      <c r="G143" s="258" t="s">
        <v>57</v>
      </c>
      <c r="H143" s="258">
        <v>3</v>
      </c>
      <c r="I143" s="284"/>
      <c r="J143" s="255">
        <f t="shared" si="4"/>
        <v>0</v>
      </c>
    </row>
    <row r="144" spans="2:10" ht="34.950000000000003" customHeight="1" x14ac:dyDescent="0.3">
      <c r="B144" s="102">
        <v>3</v>
      </c>
      <c r="C144" s="251" t="s">
        <v>346</v>
      </c>
      <c r="D144" s="256">
        <v>46</v>
      </c>
      <c r="E144" s="257" t="s">
        <v>155</v>
      </c>
      <c r="F144" s="257" t="s">
        <v>391</v>
      </c>
      <c r="G144" s="258" t="s">
        <v>48</v>
      </c>
      <c r="H144" s="258">
        <v>850</v>
      </c>
      <c r="I144" s="284"/>
      <c r="J144" s="255">
        <f t="shared" si="4"/>
        <v>0</v>
      </c>
    </row>
    <row r="145" spans="2:10" ht="34.950000000000003" customHeight="1" x14ac:dyDescent="0.3">
      <c r="B145" s="102">
        <v>3</v>
      </c>
      <c r="C145" s="251" t="s">
        <v>346</v>
      </c>
      <c r="D145" s="256">
        <v>47</v>
      </c>
      <c r="E145" s="257" t="s">
        <v>155</v>
      </c>
      <c r="F145" s="257" t="s">
        <v>392</v>
      </c>
      <c r="G145" s="258" t="s">
        <v>54</v>
      </c>
      <c r="H145" s="258">
        <v>120</v>
      </c>
      <c r="I145" s="284"/>
      <c r="J145" s="255">
        <f t="shared" si="4"/>
        <v>0</v>
      </c>
    </row>
    <row r="146" spans="2:10" ht="34.950000000000003" customHeight="1" x14ac:dyDescent="0.3">
      <c r="B146" s="102">
        <v>3</v>
      </c>
      <c r="C146" s="251" t="s">
        <v>346</v>
      </c>
      <c r="D146" s="256">
        <v>48</v>
      </c>
      <c r="E146" s="257" t="s">
        <v>382</v>
      </c>
      <c r="F146" s="257" t="s">
        <v>393</v>
      </c>
      <c r="G146" s="258" t="s">
        <v>51</v>
      </c>
      <c r="H146" s="258">
        <v>85</v>
      </c>
      <c r="I146" s="284"/>
      <c r="J146" s="255">
        <f t="shared" si="4"/>
        <v>0</v>
      </c>
    </row>
    <row r="147" spans="2:10" ht="34.950000000000003" customHeight="1" x14ac:dyDescent="0.3">
      <c r="B147" s="102">
        <v>3</v>
      </c>
      <c r="C147" s="251" t="s">
        <v>346</v>
      </c>
      <c r="D147" s="256">
        <v>49</v>
      </c>
      <c r="E147" s="257" t="s">
        <v>382</v>
      </c>
      <c r="F147" s="257" t="s">
        <v>394</v>
      </c>
      <c r="G147" s="258" t="s">
        <v>105</v>
      </c>
      <c r="H147" s="258">
        <v>5</v>
      </c>
      <c r="I147" s="284"/>
      <c r="J147" s="255">
        <f t="shared" si="4"/>
        <v>0</v>
      </c>
    </row>
    <row r="148" spans="2:10" ht="34.950000000000003" customHeight="1" x14ac:dyDescent="0.3">
      <c r="B148" s="102">
        <v>3</v>
      </c>
      <c r="C148" s="251" t="s">
        <v>346</v>
      </c>
      <c r="D148" s="256">
        <v>50</v>
      </c>
      <c r="E148" s="257" t="s">
        <v>384</v>
      </c>
      <c r="F148" s="257" t="s">
        <v>395</v>
      </c>
      <c r="G148" s="258" t="s">
        <v>48</v>
      </c>
      <c r="H148" s="258">
        <v>95</v>
      </c>
      <c r="I148" s="284"/>
      <c r="J148" s="255">
        <f t="shared" si="4"/>
        <v>0</v>
      </c>
    </row>
    <row r="149" spans="2:10" ht="34.950000000000003" customHeight="1" x14ac:dyDescent="0.3">
      <c r="B149" s="102">
        <v>3</v>
      </c>
      <c r="C149" s="251" t="s">
        <v>346</v>
      </c>
      <c r="D149" s="256">
        <v>51</v>
      </c>
      <c r="E149" s="257" t="s">
        <v>396</v>
      </c>
      <c r="F149" s="257" t="s">
        <v>397</v>
      </c>
      <c r="G149" s="258" t="s">
        <v>48</v>
      </c>
      <c r="H149" s="258">
        <v>35</v>
      </c>
      <c r="I149" s="284"/>
      <c r="J149" s="255">
        <f t="shared" ref="J149" si="5">H149*I149</f>
        <v>0</v>
      </c>
    </row>
    <row r="150" spans="2:10" ht="34.950000000000003" customHeight="1" x14ac:dyDescent="0.3">
      <c r="B150" s="200"/>
      <c r="C150" s="201"/>
      <c r="D150" s="201"/>
      <c r="E150" s="366" t="s">
        <v>415</v>
      </c>
      <c r="F150" s="366"/>
      <c r="G150" s="366"/>
      <c r="H150" s="367"/>
      <c r="I150" s="244"/>
      <c r="J150" s="85"/>
    </row>
    <row r="151" spans="2:10" ht="34.950000000000003" customHeight="1" x14ac:dyDescent="0.3">
      <c r="B151" s="102">
        <v>3</v>
      </c>
      <c r="C151" s="251" t="s">
        <v>346</v>
      </c>
      <c r="D151" s="256">
        <v>52</v>
      </c>
      <c r="E151" s="257" t="s">
        <v>398</v>
      </c>
      <c r="F151" s="257" t="s">
        <v>399</v>
      </c>
      <c r="G151" s="258" t="s">
        <v>400</v>
      </c>
      <c r="H151" s="258">
        <v>12</v>
      </c>
      <c r="I151" s="284"/>
      <c r="J151" s="255">
        <f t="shared" si="4"/>
        <v>0</v>
      </c>
    </row>
    <row r="152" spans="2:10" ht="34.950000000000003" customHeight="1" x14ac:dyDescent="0.3">
      <c r="B152" s="102">
        <v>3</v>
      </c>
      <c r="C152" s="251" t="s">
        <v>346</v>
      </c>
      <c r="D152" s="256">
        <v>53</v>
      </c>
      <c r="E152" s="257" t="s">
        <v>398</v>
      </c>
      <c r="F152" s="257" t="s">
        <v>401</v>
      </c>
      <c r="G152" s="258" t="s">
        <v>400</v>
      </c>
      <c r="H152" s="258">
        <v>8</v>
      </c>
      <c r="I152" s="284"/>
      <c r="J152" s="255">
        <f t="shared" si="4"/>
        <v>0</v>
      </c>
    </row>
    <row r="153" spans="2:10" ht="34.950000000000003" customHeight="1" x14ac:dyDescent="0.3">
      <c r="B153" s="102">
        <v>3</v>
      </c>
      <c r="C153" s="251" t="s">
        <v>346</v>
      </c>
      <c r="D153" s="256">
        <v>54</v>
      </c>
      <c r="E153" s="257" t="s">
        <v>398</v>
      </c>
      <c r="F153" s="257" t="s">
        <v>525</v>
      </c>
      <c r="G153" s="258" t="s">
        <v>57</v>
      </c>
      <c r="H153" s="258">
        <v>14</v>
      </c>
      <c r="I153" s="284"/>
      <c r="J153" s="255">
        <f t="shared" ref="J153" si="6">H153*I153</f>
        <v>0</v>
      </c>
    </row>
    <row r="154" spans="2:10" ht="34.950000000000003" customHeight="1" x14ac:dyDescent="0.3">
      <c r="B154" s="102">
        <v>3</v>
      </c>
      <c r="C154" s="251" t="s">
        <v>346</v>
      </c>
      <c r="D154" s="256">
        <v>55</v>
      </c>
      <c r="E154" s="257" t="s">
        <v>398</v>
      </c>
      <c r="F154" s="257" t="s">
        <v>526</v>
      </c>
      <c r="G154" s="258" t="s">
        <v>57</v>
      </c>
      <c r="H154" s="258">
        <v>22</v>
      </c>
      <c r="I154" s="284"/>
      <c r="J154" s="255">
        <f t="shared" si="4"/>
        <v>0</v>
      </c>
    </row>
    <row r="155" spans="2:10" ht="34.950000000000003" customHeight="1" x14ac:dyDescent="0.3">
      <c r="B155" s="102">
        <v>3</v>
      </c>
      <c r="C155" s="251" t="s">
        <v>346</v>
      </c>
      <c r="D155" s="256">
        <v>56</v>
      </c>
      <c r="E155" s="257" t="s">
        <v>398</v>
      </c>
      <c r="F155" s="257" t="s">
        <v>402</v>
      </c>
      <c r="G155" s="258" t="s">
        <v>57</v>
      </c>
      <c r="H155" s="258">
        <v>12</v>
      </c>
      <c r="I155" s="284"/>
      <c r="J155" s="255">
        <f t="shared" si="4"/>
        <v>0</v>
      </c>
    </row>
    <row r="156" spans="2:10" ht="34.950000000000003" customHeight="1" x14ac:dyDescent="0.3">
      <c r="B156" s="102">
        <v>3</v>
      </c>
      <c r="C156" s="251" t="s">
        <v>346</v>
      </c>
      <c r="D156" s="256">
        <v>57</v>
      </c>
      <c r="E156" s="257" t="s">
        <v>403</v>
      </c>
      <c r="F156" s="257" t="s">
        <v>404</v>
      </c>
      <c r="G156" s="258" t="s">
        <v>48</v>
      </c>
      <c r="H156" s="258">
        <v>85</v>
      </c>
      <c r="I156" s="284"/>
      <c r="J156" s="255">
        <f t="shared" si="4"/>
        <v>0</v>
      </c>
    </row>
    <row r="157" spans="2:10" ht="34.950000000000003" customHeight="1" x14ac:dyDescent="0.3">
      <c r="B157" s="102">
        <v>3</v>
      </c>
      <c r="C157" s="251" t="s">
        <v>346</v>
      </c>
      <c r="D157" s="256">
        <v>58</v>
      </c>
      <c r="E157" s="257" t="s">
        <v>405</v>
      </c>
      <c r="F157" s="257" t="s">
        <v>406</v>
      </c>
      <c r="G157" s="258" t="s">
        <v>51</v>
      </c>
      <c r="H157" s="258">
        <v>60</v>
      </c>
      <c r="I157" s="284"/>
      <c r="J157" s="255">
        <f t="shared" ref="J157:J179" si="7">H157*I157</f>
        <v>0</v>
      </c>
    </row>
    <row r="158" spans="2:10" ht="34.950000000000003" customHeight="1" x14ac:dyDescent="0.3">
      <c r="B158" s="102">
        <v>3</v>
      </c>
      <c r="C158" s="251" t="s">
        <v>346</v>
      </c>
      <c r="D158" s="256">
        <v>59</v>
      </c>
      <c r="E158" s="257" t="s">
        <v>407</v>
      </c>
      <c r="F158" s="257" t="s">
        <v>408</v>
      </c>
      <c r="G158" s="258" t="s">
        <v>51</v>
      </c>
      <c r="H158" s="258">
        <v>36</v>
      </c>
      <c r="I158" s="284"/>
      <c r="J158" s="255">
        <f t="shared" si="7"/>
        <v>0</v>
      </c>
    </row>
    <row r="159" spans="2:10" ht="34.950000000000003" customHeight="1" x14ac:dyDescent="0.3">
      <c r="B159" s="102">
        <v>3</v>
      </c>
      <c r="C159" s="251" t="s">
        <v>346</v>
      </c>
      <c r="D159" s="256">
        <v>60</v>
      </c>
      <c r="E159" s="257" t="s">
        <v>343</v>
      </c>
      <c r="F159" s="257" t="s">
        <v>409</v>
      </c>
      <c r="G159" s="258" t="s">
        <v>54</v>
      </c>
      <c r="H159" s="258">
        <v>25</v>
      </c>
      <c r="I159" s="284"/>
      <c r="J159" s="255">
        <f t="shared" si="7"/>
        <v>0</v>
      </c>
    </row>
    <row r="160" spans="2:10" ht="34.950000000000003" customHeight="1" x14ac:dyDescent="0.3">
      <c r="B160" s="102">
        <v>3</v>
      </c>
      <c r="C160" s="251" t="s">
        <v>346</v>
      </c>
      <c r="D160" s="256">
        <v>61</v>
      </c>
      <c r="E160" s="257" t="s">
        <v>410</v>
      </c>
      <c r="F160" s="257" t="s">
        <v>411</v>
      </c>
      <c r="G160" s="258" t="s">
        <v>54</v>
      </c>
      <c r="H160" s="258">
        <v>20</v>
      </c>
      <c r="I160" s="284"/>
      <c r="J160" s="255">
        <f t="shared" si="7"/>
        <v>0</v>
      </c>
    </row>
    <row r="161" spans="2:10" ht="34.950000000000003" customHeight="1" x14ac:dyDescent="0.3">
      <c r="B161" s="102">
        <v>3</v>
      </c>
      <c r="C161" s="251" t="s">
        <v>346</v>
      </c>
      <c r="D161" s="256">
        <v>62</v>
      </c>
      <c r="E161" s="257" t="s">
        <v>412</v>
      </c>
      <c r="F161" s="257" t="s">
        <v>413</v>
      </c>
      <c r="G161" s="258" t="s">
        <v>48</v>
      </c>
      <c r="H161" s="258">
        <v>120</v>
      </c>
      <c r="I161" s="284"/>
      <c r="J161" s="260">
        <f t="shared" si="7"/>
        <v>0</v>
      </c>
    </row>
    <row r="162" spans="2:10" ht="19.95" customHeight="1" thickBot="1" x14ac:dyDescent="0.35">
      <c r="B162" s="135"/>
      <c r="C162" s="135"/>
      <c r="D162" s="137"/>
      <c r="E162" s="136"/>
      <c r="F162" s="136"/>
      <c r="G162" s="136"/>
      <c r="H162" s="137"/>
      <c r="I162" s="137"/>
      <c r="J162" s="137"/>
    </row>
    <row r="163" spans="2:10" s="4" customFormat="1" ht="30" customHeight="1" thickBot="1" x14ac:dyDescent="0.45">
      <c r="B163" s="138">
        <v>4</v>
      </c>
      <c r="C163" s="139" t="s">
        <v>416</v>
      </c>
      <c r="D163" s="140"/>
      <c r="E163" s="141"/>
      <c r="F163" s="141"/>
      <c r="G163" s="141"/>
      <c r="H163" s="140"/>
      <c r="I163" s="140"/>
      <c r="J163" s="219"/>
    </row>
    <row r="164" spans="2:10" customFormat="1" ht="19.95" customHeight="1" x14ac:dyDescent="0.3">
      <c r="B164" s="17"/>
      <c r="C164" s="17"/>
      <c r="D164" s="17"/>
      <c r="E164" s="17"/>
      <c r="F164" s="17"/>
      <c r="G164" s="17"/>
      <c r="H164" s="17"/>
      <c r="I164" s="17"/>
      <c r="J164" s="17"/>
    </row>
    <row r="165" spans="2:10" ht="30" customHeight="1" x14ac:dyDescent="0.3">
      <c r="B165" s="154"/>
      <c r="C165" s="155"/>
      <c r="D165" s="155" t="s">
        <v>249</v>
      </c>
      <c r="E165" s="207" t="s">
        <v>250</v>
      </c>
      <c r="F165" s="208" t="s">
        <v>251</v>
      </c>
      <c r="G165" s="126" t="s">
        <v>44</v>
      </c>
      <c r="H165" s="126" t="s">
        <v>252</v>
      </c>
      <c r="I165" s="126" t="s">
        <v>253</v>
      </c>
      <c r="J165" s="126" t="s">
        <v>254</v>
      </c>
    </row>
    <row r="166" spans="2:10" s="6" customFormat="1" ht="30" customHeight="1" x14ac:dyDescent="0.3">
      <c r="B166" s="227" t="s">
        <v>248</v>
      </c>
      <c r="C166" s="228" t="s">
        <v>16</v>
      </c>
      <c r="D166" s="229" t="s">
        <v>416</v>
      </c>
      <c r="E166" s="230"/>
      <c r="F166" s="230"/>
      <c r="G166" s="230"/>
      <c r="H166" s="231"/>
      <c r="I166" s="190" t="s">
        <v>255</v>
      </c>
      <c r="J166" s="245">
        <f>SUM(J167:J173)</f>
        <v>0</v>
      </c>
    </row>
    <row r="167" spans="2:10" ht="49.95" customHeight="1" x14ac:dyDescent="0.3">
      <c r="B167" s="102">
        <v>4</v>
      </c>
      <c r="C167" s="251" t="s">
        <v>16</v>
      </c>
      <c r="D167" s="251">
        <v>1</v>
      </c>
      <c r="E167" s="252" t="s">
        <v>72</v>
      </c>
      <c r="F167" s="252" t="s">
        <v>417</v>
      </c>
      <c r="G167" s="253" t="s">
        <v>51</v>
      </c>
      <c r="H167" s="253">
        <v>850</v>
      </c>
      <c r="I167" s="283"/>
      <c r="J167" s="255">
        <f>H167*I167</f>
        <v>0</v>
      </c>
    </row>
    <row r="168" spans="2:10" ht="34.950000000000003" customHeight="1" x14ac:dyDescent="0.3">
      <c r="B168" s="102">
        <v>4</v>
      </c>
      <c r="C168" s="251" t="s">
        <v>16</v>
      </c>
      <c r="D168" s="251">
        <v>2</v>
      </c>
      <c r="E168" s="252" t="s">
        <v>72</v>
      </c>
      <c r="F168" s="252" t="s">
        <v>418</v>
      </c>
      <c r="G168" s="253" t="s">
        <v>51</v>
      </c>
      <c r="H168" s="253">
        <v>150</v>
      </c>
      <c r="I168" s="283"/>
      <c r="J168" s="255">
        <f t="shared" ref="J168:J173" si="8">H168*I168</f>
        <v>0</v>
      </c>
    </row>
    <row r="169" spans="2:10" ht="49.95" customHeight="1" x14ac:dyDescent="0.3">
      <c r="B169" s="102">
        <v>4</v>
      </c>
      <c r="C169" s="251" t="s">
        <v>16</v>
      </c>
      <c r="D169" s="251">
        <v>3</v>
      </c>
      <c r="E169" s="252" t="s">
        <v>419</v>
      </c>
      <c r="F169" s="252" t="s">
        <v>420</v>
      </c>
      <c r="G169" s="253" t="s">
        <v>51</v>
      </c>
      <c r="H169" s="253">
        <v>200</v>
      </c>
      <c r="I169" s="283"/>
      <c r="J169" s="255">
        <f t="shared" si="8"/>
        <v>0</v>
      </c>
    </row>
    <row r="170" spans="2:10" ht="34.950000000000003" customHeight="1" x14ac:dyDescent="0.3">
      <c r="B170" s="102">
        <v>4</v>
      </c>
      <c r="C170" s="251" t="s">
        <v>16</v>
      </c>
      <c r="D170" s="251">
        <v>4</v>
      </c>
      <c r="E170" s="252" t="s">
        <v>72</v>
      </c>
      <c r="F170" s="252" t="s">
        <v>421</v>
      </c>
      <c r="G170" s="253" t="s">
        <v>51</v>
      </c>
      <c r="H170" s="253">
        <v>40</v>
      </c>
      <c r="I170" s="283"/>
      <c r="J170" s="255">
        <f t="shared" si="8"/>
        <v>0</v>
      </c>
    </row>
    <row r="171" spans="2:10" s="5" customFormat="1" ht="34.950000000000003" customHeight="1" x14ac:dyDescent="0.3">
      <c r="B171" s="246"/>
      <c r="C171" s="251"/>
      <c r="D171" s="224"/>
      <c r="E171" s="240"/>
      <c r="F171" s="366" t="s">
        <v>422</v>
      </c>
      <c r="G171" s="366"/>
      <c r="H171" s="366"/>
      <c r="I171" s="367"/>
      <c r="J171" s="85"/>
    </row>
    <row r="172" spans="2:10" ht="34.950000000000003" customHeight="1" x14ac:dyDescent="0.3">
      <c r="B172" s="102">
        <v>4</v>
      </c>
      <c r="C172" s="251" t="s">
        <v>16</v>
      </c>
      <c r="D172" s="251">
        <v>5</v>
      </c>
      <c r="E172" s="252" t="s">
        <v>83</v>
      </c>
      <c r="F172" s="252" t="s">
        <v>423</v>
      </c>
      <c r="G172" s="253" t="s">
        <v>48</v>
      </c>
      <c r="H172" s="253">
        <v>750</v>
      </c>
      <c r="I172" s="283"/>
      <c r="J172" s="255">
        <f t="shared" si="8"/>
        <v>0</v>
      </c>
    </row>
    <row r="173" spans="2:10" ht="34.950000000000003" customHeight="1" x14ac:dyDescent="0.3">
      <c r="B173" s="102">
        <v>4</v>
      </c>
      <c r="C173" s="251" t="s">
        <v>16</v>
      </c>
      <c r="D173" s="251">
        <v>6</v>
      </c>
      <c r="E173" s="252" t="s">
        <v>83</v>
      </c>
      <c r="F173" s="252" t="s">
        <v>424</v>
      </c>
      <c r="G173" s="253" t="s">
        <v>48</v>
      </c>
      <c r="H173" s="253">
        <v>750</v>
      </c>
      <c r="I173" s="283"/>
      <c r="J173" s="260">
        <f t="shared" si="8"/>
        <v>0</v>
      </c>
    </row>
    <row r="174" spans="2:10" ht="19.95" customHeight="1" thickBot="1" x14ac:dyDescent="0.35">
      <c r="B174" s="135"/>
      <c r="C174" s="135"/>
      <c r="D174" s="137"/>
      <c r="E174" s="136"/>
      <c r="F174" s="136"/>
      <c r="G174" s="136"/>
      <c r="H174" s="137"/>
      <c r="I174" s="137"/>
      <c r="J174" s="137"/>
    </row>
    <row r="175" spans="2:10" s="4" customFormat="1" ht="30" customHeight="1" thickBot="1" x14ac:dyDescent="0.45">
      <c r="B175" s="138">
        <v>5</v>
      </c>
      <c r="C175" s="139" t="s">
        <v>426</v>
      </c>
      <c r="D175" s="140"/>
      <c r="E175" s="141"/>
      <c r="F175" s="141"/>
      <c r="G175" s="141"/>
      <c r="H175" s="140"/>
      <c r="I175" s="140"/>
      <c r="J175" s="219"/>
    </row>
    <row r="176" spans="2:10" customFormat="1" ht="19.95" customHeight="1" x14ac:dyDescent="0.3">
      <c r="B176" s="17"/>
      <c r="C176" s="17"/>
      <c r="D176" s="17"/>
      <c r="E176" s="17"/>
      <c r="F176" s="17"/>
      <c r="G176" s="17"/>
      <c r="H176" s="17"/>
      <c r="I176" s="17"/>
      <c r="J176" s="17"/>
    </row>
    <row r="177" spans="2:10" ht="30" customHeight="1" x14ac:dyDescent="0.3">
      <c r="B177" s="154"/>
      <c r="C177" s="155"/>
      <c r="D177" s="155" t="s">
        <v>249</v>
      </c>
      <c r="E177" s="207" t="s">
        <v>250</v>
      </c>
      <c r="F177" s="208" t="s">
        <v>251</v>
      </c>
      <c r="G177" s="126" t="s">
        <v>44</v>
      </c>
      <c r="H177" s="126" t="s">
        <v>252</v>
      </c>
      <c r="I177" s="126" t="s">
        <v>253</v>
      </c>
      <c r="J177" s="126" t="s">
        <v>254</v>
      </c>
    </row>
    <row r="178" spans="2:10" s="6" customFormat="1" ht="30" customHeight="1" x14ac:dyDescent="0.3">
      <c r="B178" s="227" t="s">
        <v>248</v>
      </c>
      <c r="C178" s="228" t="s">
        <v>425</v>
      </c>
      <c r="D178" s="229" t="s">
        <v>426</v>
      </c>
      <c r="E178" s="230"/>
      <c r="F178" s="230"/>
      <c r="G178" s="230"/>
      <c r="H178" s="231"/>
      <c r="I178" s="190" t="s">
        <v>255</v>
      </c>
      <c r="J178" s="245">
        <f>SUM(J179)</f>
        <v>0</v>
      </c>
    </row>
    <row r="179" spans="2:10" ht="79.95" customHeight="1" x14ac:dyDescent="0.3">
      <c r="B179" s="102">
        <v>5</v>
      </c>
      <c r="C179" s="251" t="s">
        <v>425</v>
      </c>
      <c r="D179" s="251">
        <v>1</v>
      </c>
      <c r="E179" s="252" t="s">
        <v>527</v>
      </c>
      <c r="F179" s="252" t="s">
        <v>427</v>
      </c>
      <c r="G179" s="253" t="s">
        <v>51</v>
      </c>
      <c r="H179" s="253">
        <v>500</v>
      </c>
      <c r="I179" s="283"/>
      <c r="J179" s="255">
        <f t="shared" si="7"/>
        <v>0</v>
      </c>
    </row>
    <row r="180" spans="2:10" ht="19.95" customHeight="1" thickBot="1" x14ac:dyDescent="0.35">
      <c r="B180" s="135"/>
      <c r="C180" s="135"/>
      <c r="D180" s="137"/>
      <c r="E180" s="136"/>
      <c r="F180" s="136"/>
      <c r="G180" s="136"/>
      <c r="H180" s="137"/>
      <c r="I180" s="137"/>
      <c r="J180" s="137"/>
    </row>
    <row r="181" spans="2:10" s="4" customFormat="1" ht="30" customHeight="1" thickBot="1" x14ac:dyDescent="0.45">
      <c r="B181" s="138">
        <v>6</v>
      </c>
      <c r="C181" s="139" t="s">
        <v>431</v>
      </c>
      <c r="D181" s="140"/>
      <c r="E181" s="141"/>
      <c r="F181" s="141"/>
      <c r="G181" s="141"/>
      <c r="H181" s="140"/>
      <c r="I181" s="140"/>
      <c r="J181" s="219"/>
    </row>
    <row r="182" spans="2:10" customFormat="1" ht="19.95" customHeight="1" x14ac:dyDescent="0.3">
      <c r="B182" s="17"/>
      <c r="C182" s="17"/>
      <c r="D182" s="17"/>
      <c r="E182" s="17"/>
      <c r="F182" s="17"/>
      <c r="G182" s="17"/>
      <c r="H182" s="17"/>
      <c r="I182" s="17"/>
      <c r="J182" s="17"/>
    </row>
    <row r="183" spans="2:10" ht="30" customHeight="1" x14ac:dyDescent="0.3">
      <c r="B183" s="154"/>
      <c r="C183" s="155"/>
      <c r="D183" s="155" t="s">
        <v>249</v>
      </c>
      <c r="E183" s="207" t="s">
        <v>250</v>
      </c>
      <c r="F183" s="208" t="s">
        <v>251</v>
      </c>
      <c r="G183" s="126" t="s">
        <v>44</v>
      </c>
      <c r="H183" s="126" t="s">
        <v>252</v>
      </c>
      <c r="I183" s="126" t="s">
        <v>253</v>
      </c>
      <c r="J183" s="126" t="s">
        <v>254</v>
      </c>
    </row>
    <row r="184" spans="2:10" s="6" customFormat="1" ht="30" customHeight="1" x14ac:dyDescent="0.3">
      <c r="B184" s="227" t="s">
        <v>248</v>
      </c>
      <c r="C184" s="228" t="s">
        <v>346</v>
      </c>
      <c r="D184" s="229" t="s">
        <v>428</v>
      </c>
      <c r="E184" s="230"/>
      <c r="F184" s="230"/>
      <c r="G184" s="230"/>
      <c r="H184" s="231"/>
      <c r="I184" s="190" t="s">
        <v>255</v>
      </c>
      <c r="J184" s="191">
        <f>SUM(J185:J188)</f>
        <v>0</v>
      </c>
    </row>
    <row r="185" spans="2:10" ht="69.900000000000006" customHeight="1" x14ac:dyDescent="0.3">
      <c r="B185" s="102">
        <v>6</v>
      </c>
      <c r="C185" s="251" t="s">
        <v>346</v>
      </c>
      <c r="D185" s="251">
        <v>1</v>
      </c>
      <c r="E185" s="252" t="s">
        <v>430</v>
      </c>
      <c r="F185" s="252" t="s">
        <v>528</v>
      </c>
      <c r="G185" s="253" t="s">
        <v>429</v>
      </c>
      <c r="H185" s="253">
        <v>5</v>
      </c>
      <c r="I185" s="283"/>
      <c r="J185" s="255">
        <f t="shared" ref="J185:J188" si="9">H185*I185</f>
        <v>0</v>
      </c>
    </row>
    <row r="186" spans="2:10" ht="69.900000000000006" customHeight="1" x14ac:dyDescent="0.3">
      <c r="B186" s="102">
        <v>6</v>
      </c>
      <c r="C186" s="251" t="s">
        <v>346</v>
      </c>
      <c r="D186" s="251">
        <v>2</v>
      </c>
      <c r="E186" s="252" t="s">
        <v>605</v>
      </c>
      <c r="F186" s="252" t="s">
        <v>529</v>
      </c>
      <c r="G186" s="253" t="s">
        <v>51</v>
      </c>
      <c r="H186" s="203">
        <v>6000</v>
      </c>
      <c r="I186" s="283"/>
      <c r="J186" s="255">
        <f>H186*I186</f>
        <v>0</v>
      </c>
    </row>
    <row r="187" spans="2:10" ht="69.900000000000006" customHeight="1" x14ac:dyDescent="0.3">
      <c r="B187" s="86">
        <v>6</v>
      </c>
      <c r="C187" s="251" t="s">
        <v>346</v>
      </c>
      <c r="D187" s="256">
        <v>3</v>
      </c>
      <c r="E187" s="252" t="s">
        <v>605</v>
      </c>
      <c r="F187" s="257" t="s">
        <v>530</v>
      </c>
      <c r="G187" s="258" t="s">
        <v>51</v>
      </c>
      <c r="H187" s="203">
        <v>6000</v>
      </c>
      <c r="I187" s="284"/>
      <c r="J187" s="255">
        <f t="shared" ref="J187" si="10">H187*I187</f>
        <v>0</v>
      </c>
    </row>
    <row r="188" spans="2:10" ht="69.900000000000006" customHeight="1" x14ac:dyDescent="0.3">
      <c r="B188" s="86">
        <v>6</v>
      </c>
      <c r="C188" s="251" t="s">
        <v>346</v>
      </c>
      <c r="D188" s="256">
        <v>4</v>
      </c>
      <c r="E188" s="252" t="s">
        <v>605</v>
      </c>
      <c r="F188" s="257" t="s">
        <v>531</v>
      </c>
      <c r="G188" s="258" t="s">
        <v>51</v>
      </c>
      <c r="H188" s="203">
        <v>2500</v>
      </c>
      <c r="I188" s="284"/>
      <c r="J188" s="255">
        <f t="shared" si="9"/>
        <v>0</v>
      </c>
    </row>
    <row r="189" spans="2:10" ht="19.95" customHeight="1" thickBot="1" x14ac:dyDescent="0.35">
      <c r="B189" s="135"/>
      <c r="C189" s="135"/>
      <c r="D189" s="137"/>
      <c r="E189" s="136"/>
      <c r="F189" s="136"/>
      <c r="G189" s="136"/>
      <c r="H189" s="137"/>
      <c r="I189" s="137"/>
      <c r="J189" s="137"/>
    </row>
    <row r="190" spans="2:10" s="4" customFormat="1" ht="30" customHeight="1" thickBot="1" x14ac:dyDescent="0.45">
      <c r="B190" s="138">
        <v>7</v>
      </c>
      <c r="C190" s="139" t="s">
        <v>432</v>
      </c>
      <c r="D190" s="140"/>
      <c r="E190" s="141"/>
      <c r="F190" s="141"/>
      <c r="G190" s="141"/>
      <c r="H190" s="140"/>
      <c r="I190" s="140"/>
      <c r="J190" s="219"/>
    </row>
    <row r="191" spans="2:10" customFormat="1" ht="19.95" customHeight="1" x14ac:dyDescent="0.3">
      <c r="B191" s="17"/>
      <c r="C191" s="17"/>
      <c r="D191" s="17"/>
      <c r="E191" s="17"/>
      <c r="F191" s="17"/>
      <c r="G191" s="17"/>
      <c r="H191" s="17"/>
      <c r="I191" s="17"/>
      <c r="J191" s="17"/>
    </row>
    <row r="192" spans="2:10" ht="30" customHeight="1" x14ac:dyDescent="0.3">
      <c r="B192" s="154"/>
      <c r="C192" s="155"/>
      <c r="D192" s="155" t="s">
        <v>249</v>
      </c>
      <c r="E192" s="207" t="s">
        <v>250</v>
      </c>
      <c r="F192" s="208" t="s">
        <v>251</v>
      </c>
      <c r="G192" s="126" t="s">
        <v>44</v>
      </c>
      <c r="H192" s="126" t="s">
        <v>252</v>
      </c>
      <c r="I192" s="126" t="s">
        <v>253</v>
      </c>
      <c r="J192" s="126" t="s">
        <v>254</v>
      </c>
    </row>
    <row r="193" spans="2:10" s="6" customFormat="1" ht="30" customHeight="1" x14ac:dyDescent="0.3">
      <c r="B193" s="227" t="s">
        <v>248</v>
      </c>
      <c r="C193" s="228" t="s">
        <v>12</v>
      </c>
      <c r="D193" s="229" t="s">
        <v>13</v>
      </c>
      <c r="E193" s="230"/>
      <c r="F193" s="230"/>
      <c r="G193" s="230"/>
      <c r="H193" s="231"/>
      <c r="I193" s="190" t="s">
        <v>255</v>
      </c>
      <c r="J193" s="191">
        <f>SUM(J194:J199)</f>
        <v>0</v>
      </c>
    </row>
    <row r="194" spans="2:10" ht="34.950000000000003" customHeight="1" x14ac:dyDescent="0.3">
      <c r="B194" s="102">
        <v>7</v>
      </c>
      <c r="C194" s="251" t="s">
        <v>12</v>
      </c>
      <c r="D194" s="251">
        <v>1</v>
      </c>
      <c r="E194" s="252" t="s">
        <v>433</v>
      </c>
      <c r="F194" s="252" t="s">
        <v>434</v>
      </c>
      <c r="G194" s="253" t="s">
        <v>48</v>
      </c>
      <c r="H194" s="253">
        <v>150</v>
      </c>
      <c r="I194" s="283"/>
      <c r="J194" s="255">
        <f t="shared" ref="J194:J199" si="11">H194*I194</f>
        <v>0</v>
      </c>
    </row>
    <row r="195" spans="2:10" ht="34.950000000000003" customHeight="1" x14ac:dyDescent="0.3">
      <c r="B195" s="102">
        <v>7</v>
      </c>
      <c r="C195" s="251" t="s">
        <v>12</v>
      </c>
      <c r="D195" s="256">
        <v>2</v>
      </c>
      <c r="E195" s="257" t="s">
        <v>198</v>
      </c>
      <c r="F195" s="257" t="s">
        <v>435</v>
      </c>
      <c r="G195" s="258" t="s">
        <v>51</v>
      </c>
      <c r="H195" s="258">
        <v>350</v>
      </c>
      <c r="I195" s="284"/>
      <c r="J195" s="255">
        <f t="shared" si="11"/>
        <v>0</v>
      </c>
    </row>
    <row r="196" spans="2:10" ht="34.950000000000003" customHeight="1" x14ac:dyDescent="0.3">
      <c r="B196" s="102">
        <v>7</v>
      </c>
      <c r="C196" s="251" t="s">
        <v>12</v>
      </c>
      <c r="D196" s="256">
        <v>3</v>
      </c>
      <c r="E196" s="257" t="s">
        <v>198</v>
      </c>
      <c r="F196" s="257" t="s">
        <v>436</v>
      </c>
      <c r="G196" s="258" t="s">
        <v>51</v>
      </c>
      <c r="H196" s="258">
        <v>60</v>
      </c>
      <c r="I196" s="284"/>
      <c r="J196" s="255">
        <f t="shared" si="11"/>
        <v>0</v>
      </c>
    </row>
    <row r="197" spans="2:10" ht="34.950000000000003" customHeight="1" x14ac:dyDescent="0.3">
      <c r="B197" s="102">
        <v>7</v>
      </c>
      <c r="C197" s="251" t="s">
        <v>12</v>
      </c>
      <c r="D197" s="256">
        <v>4</v>
      </c>
      <c r="E197" s="257" t="s">
        <v>596</v>
      </c>
      <c r="F197" s="257" t="s">
        <v>437</v>
      </c>
      <c r="G197" s="258" t="s">
        <v>48</v>
      </c>
      <c r="H197" s="258">
        <v>500</v>
      </c>
      <c r="I197" s="284"/>
      <c r="J197" s="255">
        <f t="shared" si="11"/>
        <v>0</v>
      </c>
    </row>
    <row r="198" spans="2:10" ht="34.950000000000003" customHeight="1" x14ac:dyDescent="0.3">
      <c r="B198" s="102">
        <v>7</v>
      </c>
      <c r="C198" s="251" t="s">
        <v>12</v>
      </c>
      <c r="D198" s="256">
        <v>5</v>
      </c>
      <c r="E198" s="257"/>
      <c r="F198" s="257" t="s">
        <v>606</v>
      </c>
      <c r="G198" s="258" t="s">
        <v>48</v>
      </c>
      <c r="H198" s="258">
        <v>250</v>
      </c>
      <c r="I198" s="284"/>
      <c r="J198" s="255">
        <f t="shared" si="11"/>
        <v>0</v>
      </c>
    </row>
    <row r="199" spans="2:10" ht="34.950000000000003" customHeight="1" x14ac:dyDescent="0.3">
      <c r="B199" s="102">
        <v>7</v>
      </c>
      <c r="C199" s="251" t="s">
        <v>12</v>
      </c>
      <c r="D199" s="256">
        <v>6</v>
      </c>
      <c r="E199" s="257"/>
      <c r="F199" s="257" t="s">
        <v>607</v>
      </c>
      <c r="G199" s="258" t="s">
        <v>48</v>
      </c>
      <c r="H199" s="258">
        <v>200</v>
      </c>
      <c r="I199" s="284"/>
      <c r="J199" s="255">
        <f t="shared" si="11"/>
        <v>0</v>
      </c>
    </row>
    <row r="200" spans="2:10" ht="19.95" customHeight="1" thickBot="1" x14ac:dyDescent="0.35">
      <c r="B200" s="135"/>
      <c r="C200" s="135"/>
      <c r="D200" s="137"/>
      <c r="E200" s="136"/>
      <c r="F200" s="136"/>
      <c r="G200" s="136"/>
      <c r="H200" s="137"/>
      <c r="I200" s="137"/>
      <c r="J200" s="137"/>
    </row>
    <row r="201" spans="2:10" s="4" customFormat="1" ht="30" customHeight="1" thickBot="1" x14ac:dyDescent="0.45">
      <c r="B201" s="138">
        <v>8</v>
      </c>
      <c r="C201" s="139" t="s">
        <v>438</v>
      </c>
      <c r="D201" s="140"/>
      <c r="E201" s="141"/>
      <c r="F201" s="141"/>
      <c r="G201" s="141"/>
      <c r="H201" s="140"/>
      <c r="I201" s="140"/>
      <c r="J201" s="219"/>
    </row>
    <row r="202" spans="2:10" customFormat="1" ht="19.95" customHeight="1" x14ac:dyDescent="0.3">
      <c r="B202" s="17"/>
      <c r="C202" s="17"/>
      <c r="D202" s="17"/>
      <c r="E202" s="17"/>
      <c r="F202" s="17"/>
      <c r="G202" s="17"/>
      <c r="H202" s="17"/>
      <c r="I202" s="17"/>
      <c r="J202" s="17"/>
    </row>
    <row r="203" spans="2:10" ht="30" customHeight="1" x14ac:dyDescent="0.3">
      <c r="B203" s="154"/>
      <c r="C203" s="155"/>
      <c r="D203" s="155" t="s">
        <v>249</v>
      </c>
      <c r="E203" s="207" t="s">
        <v>250</v>
      </c>
      <c r="F203" s="208" t="s">
        <v>251</v>
      </c>
      <c r="G203" s="126" t="s">
        <v>44</v>
      </c>
      <c r="H203" s="222" t="s">
        <v>252</v>
      </c>
      <c r="I203" s="126" t="s">
        <v>253</v>
      </c>
      <c r="J203" s="157" t="s">
        <v>254</v>
      </c>
    </row>
    <row r="204" spans="2:10" s="6" customFormat="1" ht="30" customHeight="1" x14ac:dyDescent="0.3">
      <c r="B204" s="227" t="s">
        <v>248</v>
      </c>
      <c r="C204" s="228" t="s">
        <v>20</v>
      </c>
      <c r="D204" s="229" t="s">
        <v>21</v>
      </c>
      <c r="E204" s="230"/>
      <c r="F204" s="230"/>
      <c r="G204" s="230"/>
      <c r="H204" s="231"/>
      <c r="I204" s="190" t="s">
        <v>255</v>
      </c>
      <c r="J204" s="191">
        <f>SUM(J205:J222)</f>
        <v>0</v>
      </c>
    </row>
    <row r="205" spans="2:10" ht="54.9" customHeight="1" x14ac:dyDescent="0.3">
      <c r="B205" s="102">
        <v>8</v>
      </c>
      <c r="C205" s="251" t="s">
        <v>20</v>
      </c>
      <c r="D205" s="251">
        <v>1</v>
      </c>
      <c r="E205" s="247" t="s">
        <v>608</v>
      </c>
      <c r="F205" s="252" t="s">
        <v>439</v>
      </c>
      <c r="G205" s="253" t="s">
        <v>48</v>
      </c>
      <c r="H205" s="301">
        <v>600</v>
      </c>
      <c r="I205" s="283"/>
      <c r="J205" s="255">
        <f t="shared" ref="J205:J222" si="12">H205*I205</f>
        <v>0</v>
      </c>
    </row>
    <row r="206" spans="2:10" ht="54.9" customHeight="1" x14ac:dyDescent="0.3">
      <c r="B206" s="102">
        <v>8</v>
      </c>
      <c r="C206" s="251" t="s">
        <v>20</v>
      </c>
      <c r="D206" s="251">
        <v>2</v>
      </c>
      <c r="E206" s="247" t="s">
        <v>608</v>
      </c>
      <c r="F206" s="252" t="s">
        <v>440</v>
      </c>
      <c r="G206" s="253" t="s">
        <v>48</v>
      </c>
      <c r="H206" s="301">
        <v>600</v>
      </c>
      <c r="I206" s="283"/>
      <c r="J206" s="255">
        <f t="shared" si="12"/>
        <v>0</v>
      </c>
    </row>
    <row r="207" spans="2:10" ht="54.9" customHeight="1" x14ac:dyDescent="0.3">
      <c r="B207" s="102">
        <v>8</v>
      </c>
      <c r="C207" s="251" t="s">
        <v>20</v>
      </c>
      <c r="D207" s="251">
        <v>3</v>
      </c>
      <c r="E207" s="247" t="s">
        <v>608</v>
      </c>
      <c r="F207" s="252" t="s">
        <v>441</v>
      </c>
      <c r="G207" s="253" t="s">
        <v>48</v>
      </c>
      <c r="H207" s="301">
        <v>800</v>
      </c>
      <c r="I207" s="283"/>
      <c r="J207" s="255">
        <f t="shared" si="12"/>
        <v>0</v>
      </c>
    </row>
    <row r="208" spans="2:10" ht="54.9" customHeight="1" x14ac:dyDescent="0.3">
      <c r="B208" s="102">
        <v>8</v>
      </c>
      <c r="C208" s="251" t="s">
        <v>20</v>
      </c>
      <c r="D208" s="251">
        <v>4</v>
      </c>
      <c r="E208" s="247" t="s">
        <v>608</v>
      </c>
      <c r="F208" s="252" t="s">
        <v>442</v>
      </c>
      <c r="G208" s="253" t="s">
        <v>48</v>
      </c>
      <c r="H208" s="301">
        <v>800</v>
      </c>
      <c r="I208" s="283"/>
      <c r="J208" s="255">
        <f t="shared" si="12"/>
        <v>0</v>
      </c>
    </row>
    <row r="209" spans="2:10" ht="54.9" customHeight="1" x14ac:dyDescent="0.3">
      <c r="B209" s="102">
        <v>8</v>
      </c>
      <c r="C209" s="251" t="s">
        <v>20</v>
      </c>
      <c r="D209" s="251">
        <v>5</v>
      </c>
      <c r="E209" s="247" t="s">
        <v>608</v>
      </c>
      <c r="F209" s="252" t="s">
        <v>443</v>
      </c>
      <c r="G209" s="253" t="s">
        <v>48</v>
      </c>
      <c r="H209" s="203">
        <v>1200</v>
      </c>
      <c r="I209" s="283"/>
      <c r="J209" s="255">
        <f t="shared" si="12"/>
        <v>0</v>
      </c>
    </row>
    <row r="210" spans="2:10" ht="54.9" customHeight="1" x14ac:dyDescent="0.3">
      <c r="B210" s="102">
        <v>8</v>
      </c>
      <c r="C210" s="251" t="s">
        <v>20</v>
      </c>
      <c r="D210" s="251">
        <v>6</v>
      </c>
      <c r="E210" s="247" t="s">
        <v>608</v>
      </c>
      <c r="F210" s="252" t="s">
        <v>444</v>
      </c>
      <c r="G210" s="253" t="s">
        <v>48</v>
      </c>
      <c r="H210" s="203">
        <v>1200</v>
      </c>
      <c r="I210" s="283"/>
      <c r="J210" s="255">
        <f t="shared" si="12"/>
        <v>0</v>
      </c>
    </row>
    <row r="211" spans="2:10" ht="34.950000000000003" customHeight="1" x14ac:dyDescent="0.3">
      <c r="B211" s="196"/>
      <c r="C211" s="197"/>
      <c r="D211" s="197"/>
      <c r="E211" s="223"/>
      <c r="F211" s="366" t="s">
        <v>562</v>
      </c>
      <c r="G211" s="366"/>
      <c r="H211" s="366"/>
      <c r="I211" s="367"/>
      <c r="J211" s="248"/>
    </row>
    <row r="212" spans="2:10" ht="34.950000000000003" customHeight="1" x14ac:dyDescent="0.3">
      <c r="B212" s="102">
        <v>8</v>
      </c>
      <c r="C212" s="251" t="s">
        <v>20</v>
      </c>
      <c r="D212" s="251">
        <v>7</v>
      </c>
      <c r="E212" s="247" t="s">
        <v>445</v>
      </c>
      <c r="F212" s="252" t="s">
        <v>446</v>
      </c>
      <c r="G212" s="253" t="s">
        <v>105</v>
      </c>
      <c r="H212" s="301">
        <v>450</v>
      </c>
      <c r="I212" s="283"/>
      <c r="J212" s="318">
        <f t="shared" si="12"/>
        <v>0</v>
      </c>
    </row>
    <row r="213" spans="2:10" ht="34.950000000000003" customHeight="1" x14ac:dyDescent="0.3">
      <c r="B213" s="102">
        <v>8</v>
      </c>
      <c r="C213" s="251" t="s">
        <v>20</v>
      </c>
      <c r="D213" s="251">
        <v>8</v>
      </c>
      <c r="E213" s="247" t="s">
        <v>445</v>
      </c>
      <c r="F213" s="252" t="s">
        <v>563</v>
      </c>
      <c r="G213" s="253" t="s">
        <v>105</v>
      </c>
      <c r="H213" s="301">
        <v>8</v>
      </c>
      <c r="I213" s="283"/>
      <c r="J213" s="318">
        <f t="shared" si="12"/>
        <v>0</v>
      </c>
    </row>
    <row r="214" spans="2:10" ht="34.950000000000003" customHeight="1" x14ac:dyDescent="0.3">
      <c r="B214" s="196"/>
      <c r="C214" s="197"/>
      <c r="D214" s="197"/>
      <c r="E214" s="223"/>
      <c r="F214" s="366" t="s">
        <v>447</v>
      </c>
      <c r="G214" s="366"/>
      <c r="H214" s="366"/>
      <c r="I214" s="367"/>
      <c r="J214" s="85"/>
    </row>
    <row r="215" spans="2:10" ht="34.950000000000003" customHeight="1" x14ac:dyDescent="0.3">
      <c r="B215" s="86">
        <v>8</v>
      </c>
      <c r="C215" s="256" t="s">
        <v>20</v>
      </c>
      <c r="D215" s="256">
        <v>9</v>
      </c>
      <c r="E215" s="302" t="s">
        <v>448</v>
      </c>
      <c r="F215" s="257" t="s">
        <v>449</v>
      </c>
      <c r="G215" s="258" t="s">
        <v>48</v>
      </c>
      <c r="H215" s="203">
        <v>12000</v>
      </c>
      <c r="I215" s="284"/>
      <c r="J215" s="260">
        <f t="shared" si="12"/>
        <v>0</v>
      </c>
    </row>
    <row r="216" spans="2:10" ht="34.950000000000003" customHeight="1" x14ac:dyDescent="0.3">
      <c r="B216" s="200"/>
      <c r="C216" s="201"/>
      <c r="D216" s="201"/>
      <c r="E216" s="225"/>
      <c r="F216" s="374" t="s">
        <v>450</v>
      </c>
      <c r="G216" s="374"/>
      <c r="H216" s="374"/>
      <c r="I216" s="375"/>
      <c r="J216" s="93"/>
    </row>
    <row r="217" spans="2:10" ht="34.950000000000003" customHeight="1" x14ac:dyDescent="0.3">
      <c r="B217" s="102">
        <v>8</v>
      </c>
      <c r="C217" s="251" t="s">
        <v>20</v>
      </c>
      <c r="D217" s="251">
        <v>10</v>
      </c>
      <c r="E217" s="247"/>
      <c r="F217" s="252" t="s">
        <v>451</v>
      </c>
      <c r="G217" s="253" t="s">
        <v>57</v>
      </c>
      <c r="H217" s="301">
        <v>4</v>
      </c>
      <c r="I217" s="283"/>
      <c r="J217" s="255">
        <f t="shared" si="12"/>
        <v>0</v>
      </c>
    </row>
    <row r="218" spans="2:10" ht="34.950000000000003" customHeight="1" x14ac:dyDescent="0.3">
      <c r="B218" s="102">
        <v>8</v>
      </c>
      <c r="C218" s="251" t="s">
        <v>20</v>
      </c>
      <c r="D218" s="251">
        <v>11</v>
      </c>
      <c r="E218" s="247"/>
      <c r="F218" s="252" t="s">
        <v>452</v>
      </c>
      <c r="G218" s="253" t="s">
        <v>57</v>
      </c>
      <c r="H218" s="301">
        <v>4</v>
      </c>
      <c r="I218" s="283"/>
      <c r="J218" s="255">
        <f t="shared" si="12"/>
        <v>0</v>
      </c>
    </row>
    <row r="219" spans="2:10" ht="34.950000000000003" customHeight="1" x14ac:dyDescent="0.3">
      <c r="B219" s="196"/>
      <c r="C219" s="197"/>
      <c r="D219" s="197"/>
      <c r="E219" s="223"/>
      <c r="F219" s="366" t="s">
        <v>453</v>
      </c>
      <c r="G219" s="366"/>
      <c r="H219" s="366"/>
      <c r="I219" s="367"/>
      <c r="J219" s="85"/>
    </row>
    <row r="220" spans="2:10" ht="34.950000000000003" customHeight="1" x14ac:dyDescent="0.3">
      <c r="B220" s="102">
        <v>8</v>
      </c>
      <c r="C220" s="251" t="s">
        <v>20</v>
      </c>
      <c r="D220" s="251">
        <v>12</v>
      </c>
      <c r="E220" s="247"/>
      <c r="F220" s="252" t="s">
        <v>454</v>
      </c>
      <c r="G220" s="253" t="s">
        <v>57</v>
      </c>
      <c r="H220" s="301">
        <v>10</v>
      </c>
      <c r="I220" s="283"/>
      <c r="J220" s="255">
        <f t="shared" si="12"/>
        <v>0</v>
      </c>
    </row>
    <row r="221" spans="2:10" ht="34.950000000000003" customHeight="1" x14ac:dyDescent="0.3">
      <c r="B221" s="102">
        <v>8</v>
      </c>
      <c r="C221" s="251" t="s">
        <v>20</v>
      </c>
      <c r="D221" s="251">
        <v>13</v>
      </c>
      <c r="E221" s="247" t="s">
        <v>609</v>
      </c>
      <c r="F221" s="252" t="s">
        <v>455</v>
      </c>
      <c r="G221" s="253" t="s">
        <v>54</v>
      </c>
      <c r="H221" s="301">
        <v>60</v>
      </c>
      <c r="I221" s="283"/>
      <c r="J221" s="255">
        <f t="shared" si="12"/>
        <v>0</v>
      </c>
    </row>
    <row r="222" spans="2:10" ht="34.950000000000003" customHeight="1" x14ac:dyDescent="0.3">
      <c r="B222" s="102">
        <v>8</v>
      </c>
      <c r="C222" s="251" t="s">
        <v>20</v>
      </c>
      <c r="D222" s="251">
        <v>14</v>
      </c>
      <c r="E222" s="247" t="s">
        <v>456</v>
      </c>
      <c r="F222" s="252" t="s">
        <v>457</v>
      </c>
      <c r="G222" s="253" t="s">
        <v>54</v>
      </c>
      <c r="H222" s="301">
        <v>25</v>
      </c>
      <c r="I222" s="283"/>
      <c r="J222" s="255">
        <f t="shared" si="12"/>
        <v>0</v>
      </c>
    </row>
    <row r="223" spans="2:10" ht="19.95" customHeight="1" thickBot="1" x14ac:dyDescent="0.35">
      <c r="B223" s="135"/>
      <c r="C223" s="135"/>
      <c r="D223" s="137"/>
      <c r="E223" s="136"/>
      <c r="F223" s="136"/>
      <c r="G223" s="136"/>
      <c r="H223" s="137"/>
      <c r="I223" s="137"/>
      <c r="J223" s="137"/>
    </row>
    <row r="224" spans="2:10" s="4" customFormat="1" ht="30" customHeight="1" thickBot="1" x14ac:dyDescent="0.45">
      <c r="B224" s="138">
        <v>9</v>
      </c>
      <c r="C224" s="139" t="s">
        <v>458</v>
      </c>
      <c r="D224" s="140"/>
      <c r="E224" s="141"/>
      <c r="F224" s="141"/>
      <c r="G224" s="141"/>
      <c r="H224" s="140"/>
      <c r="I224" s="140"/>
      <c r="J224" s="219"/>
    </row>
    <row r="225" spans="2:10" customFormat="1" ht="19.95" customHeight="1" x14ac:dyDescent="0.3">
      <c r="B225" s="17"/>
      <c r="C225" s="17"/>
      <c r="D225" s="17"/>
      <c r="E225" s="17"/>
      <c r="F225" s="17"/>
      <c r="G225" s="17"/>
      <c r="H225" s="17"/>
      <c r="I225" s="17"/>
      <c r="J225" s="17"/>
    </row>
    <row r="226" spans="2:10" ht="30" customHeight="1" x14ac:dyDescent="0.3">
      <c r="B226" s="154"/>
      <c r="C226" s="155"/>
      <c r="D226" s="155" t="s">
        <v>249</v>
      </c>
      <c r="E226" s="207" t="s">
        <v>250</v>
      </c>
      <c r="F226" s="208" t="s">
        <v>251</v>
      </c>
      <c r="G226" s="126" t="s">
        <v>44</v>
      </c>
      <c r="H226" s="222" t="s">
        <v>252</v>
      </c>
      <c r="I226" s="126" t="s">
        <v>253</v>
      </c>
      <c r="J226" s="157" t="s">
        <v>254</v>
      </c>
    </row>
    <row r="227" spans="2:10" s="6" customFormat="1" ht="30" customHeight="1" x14ac:dyDescent="0.3">
      <c r="B227" s="227" t="s">
        <v>248</v>
      </c>
      <c r="C227" s="228" t="s">
        <v>459</v>
      </c>
      <c r="D227" s="229" t="s">
        <v>460</v>
      </c>
      <c r="E227" s="230"/>
      <c r="F227" s="230"/>
      <c r="G227" s="230"/>
      <c r="H227" s="231"/>
      <c r="I227" s="190" t="s">
        <v>255</v>
      </c>
      <c r="J227" s="191">
        <f>SUM(J228:J247)</f>
        <v>60000</v>
      </c>
    </row>
    <row r="228" spans="2:10" ht="34.950000000000003" customHeight="1" x14ac:dyDescent="0.3">
      <c r="B228" s="196"/>
      <c r="C228" s="197"/>
      <c r="D228" s="197"/>
      <c r="E228" s="198"/>
      <c r="F228" s="373" t="s">
        <v>461</v>
      </c>
      <c r="G228" s="373"/>
      <c r="H228" s="373"/>
      <c r="I228" s="367"/>
      <c r="J228" s="85"/>
    </row>
    <row r="229" spans="2:10" ht="34.950000000000003" customHeight="1" x14ac:dyDescent="0.3">
      <c r="B229" s="102">
        <v>9</v>
      </c>
      <c r="C229" s="251" t="s">
        <v>459</v>
      </c>
      <c r="D229" s="251">
        <v>1</v>
      </c>
      <c r="E229" s="252" t="s">
        <v>462</v>
      </c>
      <c r="F229" s="252" t="s">
        <v>463</v>
      </c>
      <c r="G229" s="253" t="s">
        <v>51</v>
      </c>
      <c r="H229" s="203">
        <v>6000</v>
      </c>
      <c r="I229" s="283"/>
      <c r="J229" s="255">
        <f t="shared" ref="J229:J247" si="13">H229*I229</f>
        <v>0</v>
      </c>
    </row>
    <row r="230" spans="2:10" ht="34.950000000000003" customHeight="1" x14ac:dyDescent="0.3">
      <c r="B230" s="102">
        <v>9</v>
      </c>
      <c r="C230" s="251" t="s">
        <v>459</v>
      </c>
      <c r="D230" s="251">
        <v>2</v>
      </c>
      <c r="E230" s="252" t="s">
        <v>464</v>
      </c>
      <c r="F230" s="252" t="s">
        <v>465</v>
      </c>
      <c r="G230" s="253" t="s">
        <v>466</v>
      </c>
      <c r="H230" s="301">
        <v>80</v>
      </c>
      <c r="I230" s="283"/>
      <c r="J230" s="255">
        <f t="shared" si="13"/>
        <v>0</v>
      </c>
    </row>
    <row r="231" spans="2:10" ht="34.950000000000003" customHeight="1" x14ac:dyDescent="0.3">
      <c r="B231" s="102">
        <v>9</v>
      </c>
      <c r="C231" s="251" t="s">
        <v>459</v>
      </c>
      <c r="D231" s="251">
        <v>3</v>
      </c>
      <c r="E231" s="252" t="s">
        <v>467</v>
      </c>
      <c r="F231" s="252" t="s">
        <v>468</v>
      </c>
      <c r="G231" s="253" t="s">
        <v>51</v>
      </c>
      <c r="H231" s="301">
        <v>25</v>
      </c>
      <c r="I231" s="283"/>
      <c r="J231" s="255">
        <f t="shared" si="13"/>
        <v>0</v>
      </c>
    </row>
    <row r="232" spans="2:10" ht="34.950000000000003" customHeight="1" x14ac:dyDescent="0.3">
      <c r="B232" s="196"/>
      <c r="C232" s="197"/>
      <c r="D232" s="197"/>
      <c r="E232" s="198"/>
      <c r="F232" s="366" t="s">
        <v>488</v>
      </c>
      <c r="G232" s="366"/>
      <c r="H232" s="366"/>
      <c r="I232" s="367"/>
      <c r="J232" s="85"/>
    </row>
    <row r="233" spans="2:10" ht="34.950000000000003" customHeight="1" x14ac:dyDescent="0.3">
      <c r="B233" s="102">
        <v>9</v>
      </c>
      <c r="C233" s="251" t="s">
        <v>459</v>
      </c>
      <c r="D233" s="251">
        <v>4</v>
      </c>
      <c r="E233" s="252" t="s">
        <v>469</v>
      </c>
      <c r="F233" s="252" t="s">
        <v>470</v>
      </c>
      <c r="G233" s="253" t="s">
        <v>105</v>
      </c>
      <c r="H233" s="301">
        <v>45</v>
      </c>
      <c r="I233" s="283"/>
      <c r="J233" s="255">
        <f t="shared" si="13"/>
        <v>0</v>
      </c>
    </row>
    <row r="234" spans="2:10" ht="34.950000000000003" customHeight="1" x14ac:dyDescent="0.3">
      <c r="B234" s="196"/>
      <c r="C234" s="197"/>
      <c r="D234" s="197"/>
      <c r="E234" s="198"/>
      <c r="F234" s="366" t="s">
        <v>489</v>
      </c>
      <c r="G234" s="366"/>
      <c r="H234" s="366"/>
      <c r="I234" s="367"/>
      <c r="J234" s="85"/>
    </row>
    <row r="235" spans="2:10" ht="34.950000000000003" customHeight="1" x14ac:dyDescent="0.3">
      <c r="B235" s="102">
        <v>9</v>
      </c>
      <c r="C235" s="251" t="s">
        <v>459</v>
      </c>
      <c r="D235" s="251">
        <v>5</v>
      </c>
      <c r="E235" s="252" t="s">
        <v>469</v>
      </c>
      <c r="F235" s="252" t="s">
        <v>471</v>
      </c>
      <c r="G235" s="253" t="s">
        <v>105</v>
      </c>
      <c r="H235" s="301">
        <v>80</v>
      </c>
      <c r="I235" s="283"/>
      <c r="J235" s="255">
        <f t="shared" si="13"/>
        <v>0</v>
      </c>
    </row>
    <row r="236" spans="2:10" ht="34.950000000000003" customHeight="1" x14ac:dyDescent="0.3">
      <c r="B236" s="196"/>
      <c r="C236" s="197"/>
      <c r="D236" s="197"/>
      <c r="E236" s="198"/>
      <c r="F236" s="366" t="s">
        <v>472</v>
      </c>
      <c r="G236" s="366"/>
      <c r="H236" s="366"/>
      <c r="I236" s="367"/>
      <c r="J236" s="85"/>
    </row>
    <row r="237" spans="2:10" ht="34.950000000000003" customHeight="1" x14ac:dyDescent="0.3">
      <c r="B237" s="102">
        <v>9</v>
      </c>
      <c r="C237" s="251" t="s">
        <v>459</v>
      </c>
      <c r="D237" s="251">
        <v>6</v>
      </c>
      <c r="E237" s="252" t="s">
        <v>467</v>
      </c>
      <c r="F237" s="252" t="s">
        <v>473</v>
      </c>
      <c r="G237" s="253" t="s">
        <v>474</v>
      </c>
      <c r="H237" s="301">
        <v>600</v>
      </c>
      <c r="I237" s="283"/>
      <c r="J237" s="255">
        <f t="shared" si="13"/>
        <v>0</v>
      </c>
    </row>
    <row r="238" spans="2:10" ht="34.950000000000003" customHeight="1" x14ac:dyDescent="0.3">
      <c r="B238" s="86">
        <v>9</v>
      </c>
      <c r="C238" s="256" t="s">
        <v>459</v>
      </c>
      <c r="D238" s="256">
        <v>7</v>
      </c>
      <c r="E238" s="257" t="s">
        <v>475</v>
      </c>
      <c r="F238" s="257" t="s">
        <v>476</v>
      </c>
      <c r="G238" s="258" t="s">
        <v>57</v>
      </c>
      <c r="H238" s="303">
        <v>2</v>
      </c>
      <c r="I238" s="284"/>
      <c r="J238" s="260">
        <f t="shared" si="13"/>
        <v>0</v>
      </c>
    </row>
    <row r="239" spans="2:10" ht="34.950000000000003" customHeight="1" x14ac:dyDescent="0.3">
      <c r="B239" s="200"/>
      <c r="C239" s="201"/>
      <c r="D239" s="201"/>
      <c r="E239" s="202"/>
      <c r="F239" s="366" t="s">
        <v>450</v>
      </c>
      <c r="G239" s="366"/>
      <c r="H239" s="366"/>
      <c r="I239" s="367"/>
      <c r="J239" s="93"/>
    </row>
    <row r="240" spans="2:10" ht="34.950000000000003" customHeight="1" x14ac:dyDescent="0.3">
      <c r="B240" s="102">
        <v>9</v>
      </c>
      <c r="C240" s="251" t="s">
        <v>459</v>
      </c>
      <c r="D240" s="251">
        <v>8</v>
      </c>
      <c r="E240" s="252" t="s">
        <v>477</v>
      </c>
      <c r="F240" s="252" t="s">
        <v>478</v>
      </c>
      <c r="G240" s="253" t="s">
        <v>46</v>
      </c>
      <c r="H240" s="203">
        <v>60000</v>
      </c>
      <c r="I240" s="290" t="s">
        <v>264</v>
      </c>
      <c r="J240" s="255">
        <f>H240</f>
        <v>60000</v>
      </c>
    </row>
    <row r="241" spans="2:10" ht="34.950000000000003" customHeight="1" x14ac:dyDescent="0.3">
      <c r="B241" s="102">
        <v>9</v>
      </c>
      <c r="C241" s="251" t="s">
        <v>459</v>
      </c>
      <c r="D241" s="251">
        <v>9</v>
      </c>
      <c r="E241" s="252" t="s">
        <v>477</v>
      </c>
      <c r="F241" s="252" t="s">
        <v>479</v>
      </c>
      <c r="G241" s="253" t="s">
        <v>70</v>
      </c>
      <c r="H241" s="203">
        <v>60000</v>
      </c>
      <c r="I241" s="259"/>
      <c r="J241" s="255">
        <f>I241/100*H240</f>
        <v>0</v>
      </c>
    </row>
    <row r="242" spans="2:10" ht="34.950000000000003" customHeight="1" x14ac:dyDescent="0.3">
      <c r="B242" s="196"/>
      <c r="C242" s="197"/>
      <c r="D242" s="197"/>
      <c r="E242" s="198"/>
      <c r="F242" s="366" t="s">
        <v>480</v>
      </c>
      <c r="G242" s="366"/>
      <c r="H242" s="366"/>
      <c r="I242" s="367"/>
      <c r="J242" s="85"/>
    </row>
    <row r="243" spans="2:10" ht="34.950000000000003" customHeight="1" x14ac:dyDescent="0.3">
      <c r="B243" s="102">
        <v>9</v>
      </c>
      <c r="C243" s="251" t="s">
        <v>459</v>
      </c>
      <c r="D243" s="251">
        <v>10</v>
      </c>
      <c r="E243" s="252" t="s">
        <v>481</v>
      </c>
      <c r="F243" s="252" t="s">
        <v>482</v>
      </c>
      <c r="G243" s="253" t="s">
        <v>51</v>
      </c>
      <c r="H243" s="301">
        <v>350</v>
      </c>
      <c r="I243" s="283"/>
      <c r="J243" s="255">
        <f t="shared" si="13"/>
        <v>0</v>
      </c>
    </row>
    <row r="244" spans="2:10" ht="34.950000000000003" customHeight="1" x14ac:dyDescent="0.3">
      <c r="B244" s="196"/>
      <c r="C244" s="197"/>
      <c r="D244" s="197"/>
      <c r="E244" s="198"/>
      <c r="F244" s="366" t="s">
        <v>483</v>
      </c>
      <c r="G244" s="366"/>
      <c r="H244" s="366"/>
      <c r="I244" s="367"/>
      <c r="J244" s="85"/>
    </row>
    <row r="245" spans="2:10" ht="34.950000000000003" customHeight="1" x14ac:dyDescent="0.3">
      <c r="B245" s="102">
        <v>9</v>
      </c>
      <c r="C245" s="251" t="s">
        <v>459</v>
      </c>
      <c r="D245" s="251">
        <v>11</v>
      </c>
      <c r="E245" s="252" t="s">
        <v>484</v>
      </c>
      <c r="F245" s="252" t="s">
        <v>485</v>
      </c>
      <c r="G245" s="253" t="s">
        <v>57</v>
      </c>
      <c r="H245" s="301">
        <v>2</v>
      </c>
      <c r="I245" s="283"/>
      <c r="J245" s="255">
        <f t="shared" si="13"/>
        <v>0</v>
      </c>
    </row>
    <row r="246" spans="2:10" ht="34.950000000000003" customHeight="1" x14ac:dyDescent="0.3">
      <c r="B246" s="102">
        <v>9</v>
      </c>
      <c r="C246" s="251" t="s">
        <v>459</v>
      </c>
      <c r="D246" s="251">
        <v>12</v>
      </c>
      <c r="E246" s="252" t="s">
        <v>484</v>
      </c>
      <c r="F246" s="252" t="s">
        <v>486</v>
      </c>
      <c r="G246" s="253" t="s">
        <v>466</v>
      </c>
      <c r="H246" s="203">
        <v>1000</v>
      </c>
      <c r="I246" s="283"/>
      <c r="J246" s="255">
        <f t="shared" si="13"/>
        <v>0</v>
      </c>
    </row>
    <row r="247" spans="2:10" ht="34.950000000000003" customHeight="1" x14ac:dyDescent="0.3">
      <c r="B247" s="102">
        <v>9</v>
      </c>
      <c r="C247" s="251" t="s">
        <v>459</v>
      </c>
      <c r="D247" s="251">
        <v>13</v>
      </c>
      <c r="E247" s="252" t="s">
        <v>484</v>
      </c>
      <c r="F247" s="252" t="s">
        <v>487</v>
      </c>
      <c r="G247" s="253" t="s">
        <v>51</v>
      </c>
      <c r="H247" s="301">
        <v>30</v>
      </c>
      <c r="I247" s="283"/>
      <c r="J247" s="255">
        <f t="shared" si="13"/>
        <v>0</v>
      </c>
    </row>
    <row r="248" spans="2:10" ht="19.95" customHeight="1" thickBot="1" x14ac:dyDescent="0.35">
      <c r="B248" s="135"/>
      <c r="C248" s="135"/>
      <c r="D248" s="137"/>
      <c r="E248" s="136"/>
      <c r="F248" s="136"/>
      <c r="G248" s="136"/>
      <c r="H248" s="137"/>
      <c r="I248" s="137"/>
      <c r="J248" s="137"/>
    </row>
    <row r="249" spans="2:10" s="4" customFormat="1" ht="30" customHeight="1" thickBot="1" x14ac:dyDescent="0.45">
      <c r="B249" s="138">
        <v>10</v>
      </c>
      <c r="C249" s="139" t="s">
        <v>490</v>
      </c>
      <c r="D249" s="140"/>
      <c r="E249" s="141"/>
      <c r="F249" s="141"/>
      <c r="G249" s="141"/>
      <c r="H249" s="140"/>
      <c r="I249" s="140"/>
      <c r="J249" s="219"/>
    </row>
    <row r="250" spans="2:10" customFormat="1" ht="19.95" customHeight="1" x14ac:dyDescent="0.3">
      <c r="B250" s="17"/>
      <c r="C250" s="17"/>
      <c r="D250" s="17"/>
      <c r="E250" s="17"/>
      <c r="F250" s="17"/>
      <c r="G250" s="17"/>
      <c r="H250" s="17"/>
      <c r="I250" s="17"/>
      <c r="J250" s="17"/>
    </row>
    <row r="251" spans="2:10" ht="30" customHeight="1" x14ac:dyDescent="0.3">
      <c r="B251" s="154"/>
      <c r="C251" s="155"/>
      <c r="D251" s="155" t="s">
        <v>249</v>
      </c>
      <c r="E251" s="207" t="s">
        <v>250</v>
      </c>
      <c r="F251" s="208" t="s">
        <v>251</v>
      </c>
      <c r="G251" s="126" t="s">
        <v>44</v>
      </c>
      <c r="H251" s="222" t="s">
        <v>252</v>
      </c>
      <c r="I251" s="126" t="s">
        <v>253</v>
      </c>
      <c r="J251" s="157" t="s">
        <v>254</v>
      </c>
    </row>
    <row r="252" spans="2:10" s="6" customFormat="1" ht="30" customHeight="1" x14ac:dyDescent="0.3">
      <c r="B252" s="227" t="s">
        <v>248</v>
      </c>
      <c r="C252" s="228" t="s">
        <v>346</v>
      </c>
      <c r="D252" s="229" t="s">
        <v>347</v>
      </c>
      <c r="E252" s="230"/>
      <c r="F252" s="230"/>
      <c r="G252" s="230"/>
      <c r="H252" s="231"/>
      <c r="I252" s="190" t="s">
        <v>255</v>
      </c>
      <c r="J252" s="191">
        <f>SUM(J253:J283)</f>
        <v>0</v>
      </c>
    </row>
    <row r="253" spans="2:10" ht="34.950000000000003" customHeight="1" x14ac:dyDescent="0.3">
      <c r="B253" s="196"/>
      <c r="C253" s="197"/>
      <c r="D253" s="197"/>
      <c r="E253" s="198"/>
      <c r="F253" s="373" t="s">
        <v>491</v>
      </c>
      <c r="G253" s="373"/>
      <c r="H253" s="373"/>
      <c r="I253" s="367"/>
      <c r="J253" s="85"/>
    </row>
    <row r="254" spans="2:10" ht="34.950000000000003" customHeight="1" x14ac:dyDescent="0.3">
      <c r="B254" s="86">
        <v>10</v>
      </c>
      <c r="C254" s="256" t="s">
        <v>346</v>
      </c>
      <c r="D254" s="256">
        <v>1</v>
      </c>
      <c r="E254" s="257" t="s">
        <v>610</v>
      </c>
      <c r="F254" s="257" t="s">
        <v>492</v>
      </c>
      <c r="G254" s="258" t="s">
        <v>493</v>
      </c>
      <c r="H254" s="303">
        <v>20</v>
      </c>
      <c r="I254" s="284"/>
      <c r="J254" s="255">
        <f t="shared" ref="J254:J272" si="14">H254*I254</f>
        <v>0</v>
      </c>
    </row>
    <row r="255" spans="2:10" ht="34.950000000000003" customHeight="1" x14ac:dyDescent="0.3">
      <c r="B255" s="86">
        <v>10</v>
      </c>
      <c r="C255" s="256" t="s">
        <v>346</v>
      </c>
      <c r="D255" s="256">
        <v>2</v>
      </c>
      <c r="E255" s="257" t="s">
        <v>610</v>
      </c>
      <c r="F255" s="257" t="s">
        <v>494</v>
      </c>
      <c r="G255" s="258" t="s">
        <v>493</v>
      </c>
      <c r="H255" s="303">
        <v>20</v>
      </c>
      <c r="I255" s="284"/>
      <c r="J255" s="255">
        <f t="shared" si="14"/>
        <v>0</v>
      </c>
    </row>
    <row r="256" spans="2:10" ht="34.950000000000003" customHeight="1" x14ac:dyDescent="0.3">
      <c r="B256" s="86">
        <v>10</v>
      </c>
      <c r="C256" s="256" t="s">
        <v>346</v>
      </c>
      <c r="D256" s="256">
        <v>3</v>
      </c>
      <c r="E256" s="257" t="s">
        <v>610</v>
      </c>
      <c r="F256" s="257" t="s">
        <v>495</v>
      </c>
      <c r="G256" s="258" t="s">
        <v>493</v>
      </c>
      <c r="H256" s="303">
        <v>20</v>
      </c>
      <c r="I256" s="284"/>
      <c r="J256" s="255">
        <f t="shared" si="14"/>
        <v>0</v>
      </c>
    </row>
    <row r="257" spans="2:10" ht="34.950000000000003" customHeight="1" x14ac:dyDescent="0.3">
      <c r="B257" s="86">
        <v>10</v>
      </c>
      <c r="C257" s="256" t="s">
        <v>346</v>
      </c>
      <c r="D257" s="256">
        <v>4</v>
      </c>
      <c r="E257" s="257" t="s">
        <v>610</v>
      </c>
      <c r="F257" s="257" t="s">
        <v>496</v>
      </c>
      <c r="G257" s="258" t="s">
        <v>493</v>
      </c>
      <c r="H257" s="303">
        <v>20</v>
      </c>
      <c r="I257" s="284"/>
      <c r="J257" s="255">
        <f t="shared" si="14"/>
        <v>0</v>
      </c>
    </row>
    <row r="258" spans="2:10" ht="34.950000000000003" customHeight="1" x14ac:dyDescent="0.3">
      <c r="B258" s="200"/>
      <c r="C258" s="201"/>
      <c r="D258" s="201"/>
      <c r="E258" s="202"/>
      <c r="F258" s="366" t="s">
        <v>497</v>
      </c>
      <c r="G258" s="366"/>
      <c r="H258" s="366"/>
      <c r="I258" s="367"/>
      <c r="J258" s="85"/>
    </row>
    <row r="259" spans="2:10" ht="34.950000000000003" customHeight="1" x14ac:dyDescent="0.3">
      <c r="B259" s="86">
        <v>10</v>
      </c>
      <c r="C259" s="256" t="s">
        <v>346</v>
      </c>
      <c r="D259" s="256">
        <v>5</v>
      </c>
      <c r="E259" s="257" t="s">
        <v>610</v>
      </c>
      <c r="F259" s="257" t="s">
        <v>492</v>
      </c>
      <c r="G259" s="258" t="s">
        <v>493</v>
      </c>
      <c r="H259" s="303">
        <v>10</v>
      </c>
      <c r="I259" s="284"/>
      <c r="J259" s="255">
        <f t="shared" si="14"/>
        <v>0</v>
      </c>
    </row>
    <row r="260" spans="2:10" ht="34.950000000000003" customHeight="1" x14ac:dyDescent="0.3">
      <c r="B260" s="86">
        <v>10</v>
      </c>
      <c r="C260" s="256" t="s">
        <v>346</v>
      </c>
      <c r="D260" s="256">
        <v>6</v>
      </c>
      <c r="E260" s="257" t="s">
        <v>610</v>
      </c>
      <c r="F260" s="257" t="s">
        <v>494</v>
      </c>
      <c r="G260" s="258" t="s">
        <v>493</v>
      </c>
      <c r="H260" s="303">
        <v>10</v>
      </c>
      <c r="I260" s="284"/>
      <c r="J260" s="255">
        <f t="shared" si="14"/>
        <v>0</v>
      </c>
    </row>
    <row r="261" spans="2:10" ht="34.950000000000003" customHeight="1" x14ac:dyDescent="0.3">
      <c r="B261" s="86">
        <v>10</v>
      </c>
      <c r="C261" s="256" t="s">
        <v>346</v>
      </c>
      <c r="D261" s="256">
        <v>7</v>
      </c>
      <c r="E261" s="257" t="s">
        <v>610</v>
      </c>
      <c r="F261" s="257" t="s">
        <v>495</v>
      </c>
      <c r="G261" s="258" t="s">
        <v>493</v>
      </c>
      <c r="H261" s="303">
        <v>10</v>
      </c>
      <c r="I261" s="284"/>
      <c r="J261" s="255">
        <f t="shared" si="14"/>
        <v>0</v>
      </c>
    </row>
    <row r="262" spans="2:10" ht="34.950000000000003" customHeight="1" x14ac:dyDescent="0.3">
      <c r="B262" s="86">
        <v>10</v>
      </c>
      <c r="C262" s="256" t="s">
        <v>346</v>
      </c>
      <c r="D262" s="256">
        <v>8</v>
      </c>
      <c r="E262" s="257" t="s">
        <v>610</v>
      </c>
      <c r="F262" s="257" t="s">
        <v>496</v>
      </c>
      <c r="G262" s="258" t="s">
        <v>493</v>
      </c>
      <c r="H262" s="303">
        <v>10</v>
      </c>
      <c r="I262" s="284"/>
      <c r="J262" s="255">
        <f t="shared" si="14"/>
        <v>0</v>
      </c>
    </row>
    <row r="263" spans="2:10" ht="34.950000000000003" customHeight="1" x14ac:dyDescent="0.3">
      <c r="B263" s="200"/>
      <c r="C263" s="201"/>
      <c r="D263" s="201"/>
      <c r="E263" s="202"/>
      <c r="F263" s="366" t="s">
        <v>498</v>
      </c>
      <c r="G263" s="366"/>
      <c r="H263" s="366"/>
      <c r="I263" s="367"/>
      <c r="J263" s="85"/>
    </row>
    <row r="264" spans="2:10" ht="34.950000000000003" customHeight="1" x14ac:dyDescent="0.3">
      <c r="B264" s="86">
        <v>10</v>
      </c>
      <c r="C264" s="256" t="s">
        <v>346</v>
      </c>
      <c r="D264" s="256">
        <v>9</v>
      </c>
      <c r="E264" s="257" t="s">
        <v>610</v>
      </c>
      <c r="F264" s="257" t="s">
        <v>492</v>
      </c>
      <c r="G264" s="258" t="s">
        <v>493</v>
      </c>
      <c r="H264" s="303">
        <v>10</v>
      </c>
      <c r="I264" s="284"/>
      <c r="J264" s="255">
        <f t="shared" si="14"/>
        <v>0</v>
      </c>
    </row>
    <row r="265" spans="2:10" ht="34.950000000000003" customHeight="1" x14ac:dyDescent="0.3">
      <c r="B265" s="86">
        <v>10</v>
      </c>
      <c r="C265" s="256" t="s">
        <v>346</v>
      </c>
      <c r="D265" s="269">
        <v>10</v>
      </c>
      <c r="E265" s="257" t="s">
        <v>610</v>
      </c>
      <c r="F265" s="270" t="s">
        <v>494</v>
      </c>
      <c r="G265" s="287" t="s">
        <v>493</v>
      </c>
      <c r="H265" s="305">
        <v>10</v>
      </c>
      <c r="I265" s="306"/>
      <c r="J265" s="255">
        <f t="shared" si="14"/>
        <v>0</v>
      </c>
    </row>
    <row r="266" spans="2:10" ht="34.950000000000003" customHeight="1" x14ac:dyDescent="0.3">
      <c r="B266" s="86">
        <v>10</v>
      </c>
      <c r="C266" s="256" t="s">
        <v>346</v>
      </c>
      <c r="D266" s="256">
        <v>11</v>
      </c>
      <c r="E266" s="257" t="s">
        <v>610</v>
      </c>
      <c r="F266" s="257" t="s">
        <v>495</v>
      </c>
      <c r="G266" s="258" t="s">
        <v>493</v>
      </c>
      <c r="H266" s="303">
        <v>10</v>
      </c>
      <c r="I266" s="284"/>
      <c r="J266" s="255">
        <f t="shared" si="14"/>
        <v>0</v>
      </c>
    </row>
    <row r="267" spans="2:10" ht="34.950000000000003" customHeight="1" x14ac:dyDescent="0.3">
      <c r="B267" s="86">
        <v>10</v>
      </c>
      <c r="C267" s="256" t="s">
        <v>346</v>
      </c>
      <c r="D267" s="256">
        <v>12</v>
      </c>
      <c r="E267" s="257" t="s">
        <v>610</v>
      </c>
      <c r="F267" s="257" t="s">
        <v>496</v>
      </c>
      <c r="G267" s="258" t="s">
        <v>493</v>
      </c>
      <c r="H267" s="303">
        <v>10</v>
      </c>
      <c r="I267" s="284"/>
      <c r="J267" s="260">
        <f t="shared" si="14"/>
        <v>0</v>
      </c>
    </row>
    <row r="268" spans="2:10" ht="30" customHeight="1" x14ac:dyDescent="0.3">
      <c r="B268" s="154"/>
      <c r="C268" s="155"/>
      <c r="D268" s="155" t="s">
        <v>249</v>
      </c>
      <c r="E268" s="207" t="s">
        <v>250</v>
      </c>
      <c r="F268" s="208" t="s">
        <v>251</v>
      </c>
      <c r="G268" s="126" t="s">
        <v>44</v>
      </c>
      <c r="H268" s="222" t="s">
        <v>252</v>
      </c>
      <c r="I268" s="126" t="s">
        <v>253</v>
      </c>
      <c r="J268" s="157" t="s">
        <v>254</v>
      </c>
    </row>
    <row r="269" spans="2:10" ht="34.950000000000003" customHeight="1" x14ac:dyDescent="0.3">
      <c r="B269" s="200"/>
      <c r="C269" s="201"/>
      <c r="D269" s="201"/>
      <c r="E269" s="202"/>
      <c r="F269" s="366" t="s">
        <v>543</v>
      </c>
      <c r="G269" s="366"/>
      <c r="H269" s="366"/>
      <c r="I269" s="367"/>
      <c r="J269" s="93"/>
    </row>
    <row r="270" spans="2:10" ht="34.950000000000003" customHeight="1" x14ac:dyDescent="0.3">
      <c r="B270" s="86">
        <v>10</v>
      </c>
      <c r="C270" s="256" t="s">
        <v>346</v>
      </c>
      <c r="D270" s="269">
        <v>13</v>
      </c>
      <c r="E270" s="257" t="s">
        <v>389</v>
      </c>
      <c r="F270" s="270" t="s">
        <v>555</v>
      </c>
      <c r="G270" s="287" t="s">
        <v>493</v>
      </c>
      <c r="H270" s="305">
        <v>20</v>
      </c>
      <c r="I270" s="306"/>
      <c r="J270" s="255">
        <f>H270*I270</f>
        <v>0</v>
      </c>
    </row>
    <row r="271" spans="2:10" ht="34.950000000000003" customHeight="1" x14ac:dyDescent="0.3">
      <c r="B271" s="86">
        <v>10</v>
      </c>
      <c r="C271" s="256" t="s">
        <v>346</v>
      </c>
      <c r="D271" s="256">
        <v>14</v>
      </c>
      <c r="E271" s="257" t="s">
        <v>389</v>
      </c>
      <c r="F271" s="257" t="s">
        <v>556</v>
      </c>
      <c r="G271" s="258" t="s">
        <v>493</v>
      </c>
      <c r="H271" s="303">
        <v>20</v>
      </c>
      <c r="I271" s="284"/>
      <c r="J271" s="255">
        <f t="shared" si="14"/>
        <v>0</v>
      </c>
    </row>
    <row r="272" spans="2:10" ht="34.950000000000003" customHeight="1" x14ac:dyDescent="0.3">
      <c r="B272" s="86">
        <v>10</v>
      </c>
      <c r="C272" s="256" t="s">
        <v>346</v>
      </c>
      <c r="D272" s="251">
        <v>15</v>
      </c>
      <c r="E272" s="257" t="s">
        <v>389</v>
      </c>
      <c r="F272" s="252" t="s">
        <v>557</v>
      </c>
      <c r="G272" s="253" t="s">
        <v>493</v>
      </c>
      <c r="H272" s="301">
        <v>20</v>
      </c>
      <c r="I272" s="283"/>
      <c r="J272" s="255">
        <f t="shared" si="14"/>
        <v>0</v>
      </c>
    </row>
    <row r="273" spans="2:10" ht="34.950000000000003" customHeight="1" x14ac:dyDescent="0.3">
      <c r="B273" s="86">
        <v>10</v>
      </c>
      <c r="C273" s="256" t="s">
        <v>346</v>
      </c>
      <c r="D273" s="269">
        <v>16</v>
      </c>
      <c r="E273" s="257" t="s">
        <v>389</v>
      </c>
      <c r="F273" s="270" t="s">
        <v>558</v>
      </c>
      <c r="G273" s="287" t="s">
        <v>493</v>
      </c>
      <c r="H273" s="305">
        <v>20</v>
      </c>
      <c r="I273" s="307"/>
      <c r="J273" s="255">
        <f t="shared" ref="J273:J279" si="15">H273*I273</f>
        <v>0</v>
      </c>
    </row>
    <row r="274" spans="2:10" ht="34.950000000000003" customHeight="1" x14ac:dyDescent="0.3">
      <c r="B274" s="86">
        <v>10</v>
      </c>
      <c r="C274" s="256" t="s">
        <v>346</v>
      </c>
      <c r="D274" s="256">
        <v>17</v>
      </c>
      <c r="E274" s="257" t="s">
        <v>389</v>
      </c>
      <c r="F274" s="257" t="s">
        <v>559</v>
      </c>
      <c r="G274" s="258" t="s">
        <v>493</v>
      </c>
      <c r="H274" s="303">
        <v>20</v>
      </c>
      <c r="I274" s="308"/>
      <c r="J274" s="255">
        <f t="shared" si="15"/>
        <v>0</v>
      </c>
    </row>
    <row r="275" spans="2:10" ht="34.950000000000003" customHeight="1" x14ac:dyDescent="0.3">
      <c r="B275" s="86">
        <v>10</v>
      </c>
      <c r="C275" s="256" t="s">
        <v>346</v>
      </c>
      <c r="D275" s="269">
        <v>18</v>
      </c>
      <c r="E275" s="257" t="s">
        <v>389</v>
      </c>
      <c r="F275" s="270" t="s">
        <v>560</v>
      </c>
      <c r="G275" s="287" t="s">
        <v>493</v>
      </c>
      <c r="H275" s="305">
        <v>20</v>
      </c>
      <c r="I275" s="307"/>
      <c r="J275" s="255">
        <f t="shared" si="15"/>
        <v>0</v>
      </c>
    </row>
    <row r="276" spans="2:10" ht="34.950000000000003" customHeight="1" x14ac:dyDescent="0.3">
      <c r="B276" s="86">
        <v>10</v>
      </c>
      <c r="C276" s="256" t="s">
        <v>346</v>
      </c>
      <c r="D276" s="256">
        <v>19</v>
      </c>
      <c r="E276" s="257" t="s">
        <v>389</v>
      </c>
      <c r="F276" s="257" t="s">
        <v>499</v>
      </c>
      <c r="G276" s="258" t="s">
        <v>493</v>
      </c>
      <c r="H276" s="303">
        <v>20</v>
      </c>
      <c r="I276" s="308"/>
      <c r="J276" s="255">
        <f t="shared" si="15"/>
        <v>0</v>
      </c>
    </row>
    <row r="277" spans="2:10" ht="34.950000000000003" customHeight="1" x14ac:dyDescent="0.3">
      <c r="B277" s="86">
        <v>10</v>
      </c>
      <c r="C277" s="256" t="s">
        <v>346</v>
      </c>
      <c r="D277" s="269">
        <v>20</v>
      </c>
      <c r="E277" s="257" t="s">
        <v>389</v>
      </c>
      <c r="F277" s="270" t="s">
        <v>500</v>
      </c>
      <c r="G277" s="287" t="s">
        <v>493</v>
      </c>
      <c r="H277" s="305">
        <v>20</v>
      </c>
      <c r="I277" s="307"/>
      <c r="J277" s="255">
        <f t="shared" si="15"/>
        <v>0</v>
      </c>
    </row>
    <row r="278" spans="2:10" ht="34.950000000000003" customHeight="1" x14ac:dyDescent="0.3">
      <c r="B278" s="86">
        <v>10</v>
      </c>
      <c r="C278" s="256" t="s">
        <v>346</v>
      </c>
      <c r="D278" s="256">
        <v>21</v>
      </c>
      <c r="E278" s="257" t="s">
        <v>389</v>
      </c>
      <c r="F278" s="257" t="s">
        <v>501</v>
      </c>
      <c r="G278" s="258" t="s">
        <v>493</v>
      </c>
      <c r="H278" s="303">
        <v>20</v>
      </c>
      <c r="I278" s="308"/>
      <c r="J278" s="255">
        <f t="shared" si="15"/>
        <v>0</v>
      </c>
    </row>
    <row r="279" spans="2:10" ht="34.950000000000003" customHeight="1" x14ac:dyDescent="0.3">
      <c r="B279" s="86">
        <v>10</v>
      </c>
      <c r="C279" s="256" t="s">
        <v>346</v>
      </c>
      <c r="D279" s="251">
        <v>22</v>
      </c>
      <c r="E279" s="257" t="s">
        <v>389</v>
      </c>
      <c r="F279" s="252" t="s">
        <v>502</v>
      </c>
      <c r="G279" s="253" t="s">
        <v>493</v>
      </c>
      <c r="H279" s="301">
        <v>20</v>
      </c>
      <c r="I279" s="309"/>
      <c r="J279" s="255">
        <f t="shared" si="15"/>
        <v>0</v>
      </c>
    </row>
    <row r="280" spans="2:10" ht="34.950000000000003" customHeight="1" x14ac:dyDescent="0.3">
      <c r="B280" s="86">
        <v>10</v>
      </c>
      <c r="C280" s="256" t="s">
        <v>346</v>
      </c>
      <c r="D280" s="269">
        <v>23</v>
      </c>
      <c r="E280" s="257" t="s">
        <v>389</v>
      </c>
      <c r="F280" s="310" t="s">
        <v>503</v>
      </c>
      <c r="G280" s="287" t="s">
        <v>493</v>
      </c>
      <c r="H280" s="305">
        <v>20</v>
      </c>
      <c r="I280" s="311"/>
      <c r="J280" s="255">
        <f t="shared" ref="J280:J283" si="16">H280*I280</f>
        <v>0</v>
      </c>
    </row>
    <row r="281" spans="2:10" ht="34.950000000000003" customHeight="1" x14ac:dyDescent="0.3">
      <c r="B281" s="86">
        <v>10</v>
      </c>
      <c r="C281" s="256" t="s">
        <v>346</v>
      </c>
      <c r="D281" s="256">
        <v>24</v>
      </c>
      <c r="E281" s="257" t="s">
        <v>389</v>
      </c>
      <c r="F281" s="302" t="s">
        <v>504</v>
      </c>
      <c r="G281" s="258" t="s">
        <v>493</v>
      </c>
      <c r="H281" s="303">
        <v>20</v>
      </c>
      <c r="I281" s="312"/>
      <c r="J281" s="255">
        <f t="shared" si="16"/>
        <v>0</v>
      </c>
    </row>
    <row r="282" spans="2:10" ht="34.950000000000003" customHeight="1" x14ac:dyDescent="0.3">
      <c r="B282" s="86">
        <v>10</v>
      </c>
      <c r="C282" s="256" t="s">
        <v>346</v>
      </c>
      <c r="D282" s="269">
        <v>25</v>
      </c>
      <c r="E282" s="257" t="s">
        <v>389</v>
      </c>
      <c r="F282" s="310" t="s">
        <v>505</v>
      </c>
      <c r="G282" s="287" t="s">
        <v>493</v>
      </c>
      <c r="H282" s="305">
        <v>20</v>
      </c>
      <c r="I282" s="311"/>
      <c r="J282" s="255">
        <f t="shared" si="16"/>
        <v>0</v>
      </c>
    </row>
    <row r="283" spans="2:10" ht="34.950000000000003" customHeight="1" x14ac:dyDescent="0.3">
      <c r="B283" s="86">
        <v>10</v>
      </c>
      <c r="C283" s="256" t="s">
        <v>346</v>
      </c>
      <c r="D283" s="256">
        <v>26</v>
      </c>
      <c r="E283" s="257" t="s">
        <v>389</v>
      </c>
      <c r="F283" s="302" t="s">
        <v>506</v>
      </c>
      <c r="G283" s="258" t="s">
        <v>429</v>
      </c>
      <c r="H283" s="303">
        <v>200</v>
      </c>
      <c r="I283" s="312"/>
      <c r="J283" s="255">
        <f t="shared" si="16"/>
        <v>0</v>
      </c>
    </row>
    <row r="284" spans="2:10" ht="15" customHeight="1" x14ac:dyDescent="0.3"/>
  </sheetData>
  <sheetProtection algorithmName="SHA-512" hashValue="TIFwNNLcpcSlPrQ88WIGyqQQ5tWhLysKKrl18tZibbziOFHkW/jFI/PXdRcFU4s3IV8JRDi6e+dqHSspEHvpgA==" saltValue="kc7NA0oIax7X2N4truC3bg==" spinCount="100000" sheet="1" objects="1" scenarios="1" selectLockedCells="1"/>
  <mergeCells count="33">
    <mergeCell ref="F232:I232"/>
    <mergeCell ref="B2:J2"/>
    <mergeCell ref="B3:J3"/>
    <mergeCell ref="B4:J4"/>
    <mergeCell ref="F258:I258"/>
    <mergeCell ref="E120:I120"/>
    <mergeCell ref="E92:I92"/>
    <mergeCell ref="E88:I88"/>
    <mergeCell ref="E99:I99"/>
    <mergeCell ref="E106:I106"/>
    <mergeCell ref="E114:I114"/>
    <mergeCell ref="E125:I125"/>
    <mergeCell ref="E131:I131"/>
    <mergeCell ref="E142:I142"/>
    <mergeCell ref="F171:I171"/>
    <mergeCell ref="F211:I211"/>
    <mergeCell ref="E150:H150"/>
    <mergeCell ref="F269:I269"/>
    <mergeCell ref="F67:I67"/>
    <mergeCell ref="F71:I71"/>
    <mergeCell ref="F75:I75"/>
    <mergeCell ref="F78:I78"/>
    <mergeCell ref="F236:I236"/>
    <mergeCell ref="F239:I239"/>
    <mergeCell ref="F242:I242"/>
    <mergeCell ref="F244:I244"/>
    <mergeCell ref="F234:I234"/>
    <mergeCell ref="F253:I253"/>
    <mergeCell ref="F214:I214"/>
    <mergeCell ref="F216:I216"/>
    <mergeCell ref="F219:I219"/>
    <mergeCell ref="F228:I228"/>
    <mergeCell ref="F263:I263"/>
  </mergeCells>
  <conditionalFormatting sqref="H45:H52 H58:H63 H68:H70 H72:H74 H76 H79:H82 H89:H91 H93:H98 H100:H105 H107:H112 H115:H119 H121:H124 H126:H130 H132:H140 H143:H149 H151:H161 H167:H170 H172:H173 H179 H185:H188 H194:H199 H205:H210 H212:H213 H215 H217:H218 H220:H222 H229:H231 H233 H235 H237:H238 H241 H243 H245:H247 H254:H257 H259:H262 H264:H267 H270:H283">
    <cfRule type="expression" dxfId="42" priority="44">
      <formula>$I45=""</formula>
    </cfRule>
  </conditionalFormatting>
  <conditionalFormatting sqref="J7">
    <cfRule type="expression" dxfId="41" priority="13">
      <formula>SUM($I$10,$I$13,$I$14,$I$17,$I$20,$I$23,$I$26,$I$29,$I$32,$I$35,$I$38)&lt;&gt;0</formula>
    </cfRule>
  </conditionalFormatting>
  <conditionalFormatting sqref="J9">
    <cfRule type="expression" dxfId="40" priority="24">
      <formula>$I10&lt;&gt;0</formula>
    </cfRule>
  </conditionalFormatting>
  <conditionalFormatting sqref="J10">
    <cfRule type="expression" dxfId="39" priority="32">
      <formula>$I10&lt;&gt;0</formula>
    </cfRule>
  </conditionalFormatting>
  <conditionalFormatting sqref="J12">
    <cfRule type="expression" dxfId="38" priority="22">
      <formula>$I13+$I14&lt;&gt;0</formula>
    </cfRule>
  </conditionalFormatting>
  <conditionalFormatting sqref="J13:J14">
    <cfRule type="expression" dxfId="37" priority="33">
      <formula>$I13&lt;&gt;0</formula>
    </cfRule>
  </conditionalFormatting>
  <conditionalFormatting sqref="J16">
    <cfRule type="expression" dxfId="36" priority="23">
      <formula>$I17&lt;&gt;0</formula>
    </cfRule>
  </conditionalFormatting>
  <conditionalFormatting sqref="J17">
    <cfRule type="expression" dxfId="35" priority="35">
      <formula>$I17&lt;&gt;0</formula>
    </cfRule>
  </conditionalFormatting>
  <conditionalFormatting sqref="J19">
    <cfRule type="expression" dxfId="34" priority="21">
      <formula>$I20&lt;&gt;0</formula>
    </cfRule>
  </conditionalFormatting>
  <conditionalFormatting sqref="J20">
    <cfRule type="expression" dxfId="33" priority="36">
      <formula>$I20&lt;&gt;0</formula>
    </cfRule>
  </conditionalFormatting>
  <conditionalFormatting sqref="J22">
    <cfRule type="expression" dxfId="32" priority="20">
      <formula>$I23&lt;&gt;0</formula>
    </cfRule>
  </conditionalFormatting>
  <conditionalFormatting sqref="J23">
    <cfRule type="expression" dxfId="31" priority="37">
      <formula>$I23&lt;&gt;0</formula>
    </cfRule>
  </conditionalFormatting>
  <conditionalFormatting sqref="J25">
    <cfRule type="expression" dxfId="30" priority="19">
      <formula>$I26&lt;&gt;0</formula>
    </cfRule>
  </conditionalFormatting>
  <conditionalFormatting sqref="J26">
    <cfRule type="expression" dxfId="29" priority="38">
      <formula>$I26&lt;&gt;0</formula>
    </cfRule>
  </conditionalFormatting>
  <conditionalFormatting sqref="J28">
    <cfRule type="expression" dxfId="28" priority="18">
      <formula>$I29&lt;&gt;0</formula>
    </cfRule>
  </conditionalFormatting>
  <conditionalFormatting sqref="J29">
    <cfRule type="expression" dxfId="27" priority="39">
      <formula>$I29&lt;&gt;0</formula>
    </cfRule>
  </conditionalFormatting>
  <conditionalFormatting sqref="J31">
    <cfRule type="expression" dxfId="26" priority="17">
      <formula>$I32&lt;&gt;0</formula>
    </cfRule>
  </conditionalFormatting>
  <conditionalFormatting sqref="J32">
    <cfRule type="expression" dxfId="25" priority="40">
      <formula>$I32&lt;&gt;0</formula>
    </cfRule>
  </conditionalFormatting>
  <conditionalFormatting sqref="J34">
    <cfRule type="expression" dxfId="24" priority="16">
      <formula>$I35&lt;&gt;0</formula>
    </cfRule>
  </conditionalFormatting>
  <conditionalFormatting sqref="J35">
    <cfRule type="expression" dxfId="23" priority="42">
      <formula>$I35&lt;&gt;0</formula>
    </cfRule>
  </conditionalFormatting>
  <conditionalFormatting sqref="J37">
    <cfRule type="expression" dxfId="22" priority="15">
      <formula>$I38&lt;&gt;0</formula>
    </cfRule>
  </conditionalFormatting>
  <conditionalFormatting sqref="J38">
    <cfRule type="expression" dxfId="21" priority="14">
      <formula>$I38&lt;&gt;0</formula>
    </cfRule>
  </conditionalFormatting>
  <conditionalFormatting sqref="J44">
    <cfRule type="expression" dxfId="20" priority="12">
      <formula>$I10&lt;&gt;0</formula>
    </cfRule>
  </conditionalFormatting>
  <conditionalFormatting sqref="J57">
    <cfRule type="expression" dxfId="19" priority="11">
      <formula>$I13&lt;&gt;0</formula>
    </cfRule>
  </conditionalFormatting>
  <conditionalFormatting sqref="J66">
    <cfRule type="expression" priority="10">
      <formula>$I14&lt;&gt;0</formula>
    </cfRule>
    <cfRule type="expression" dxfId="18" priority="9">
      <formula>$I14&lt;&gt;0</formula>
    </cfRule>
  </conditionalFormatting>
  <conditionalFormatting sqref="J87">
    <cfRule type="expression" dxfId="17" priority="8">
      <formula>$I17&lt;&gt;0</formula>
    </cfRule>
  </conditionalFormatting>
  <conditionalFormatting sqref="J166">
    <cfRule type="expression" dxfId="16" priority="7">
      <formula>$I20&lt;&gt;0</formula>
    </cfRule>
  </conditionalFormatting>
  <conditionalFormatting sqref="J178">
    <cfRule type="expression" dxfId="15" priority="6">
      <formula>$I23&lt;&gt;0</formula>
    </cfRule>
  </conditionalFormatting>
  <conditionalFormatting sqref="J184">
    <cfRule type="expression" dxfId="14" priority="5">
      <formula>$I26&lt;&gt;0</formula>
    </cfRule>
  </conditionalFormatting>
  <conditionalFormatting sqref="J193">
    <cfRule type="expression" dxfId="13" priority="4">
      <formula>$I29&lt;&gt;0</formula>
    </cfRule>
  </conditionalFormatting>
  <conditionalFormatting sqref="J204">
    <cfRule type="expression" dxfId="12" priority="3">
      <formula>$I32&lt;&gt;0</formula>
    </cfRule>
  </conditionalFormatting>
  <conditionalFormatting sqref="J227">
    <cfRule type="expression" dxfId="11" priority="2">
      <formula>$I35&lt;&gt;0</formula>
    </cfRule>
  </conditionalFormatting>
  <conditionalFormatting sqref="J252">
    <cfRule type="expression" dxfId="10" priority="1">
      <formula>$I38&lt;&gt;0</formula>
    </cfRule>
  </conditionalFormatting>
  <printOptions horizontalCentered="1"/>
  <pageMargins left="0.39370078740157483" right="0.39370078740157483" top="0.78740157480314965" bottom="0.6692913385826772" header="0.39370078740157483" footer="0.39370078740157483"/>
  <pageSetup paperSize="9" scale="74" fitToHeight="0" orientation="portrait" r:id="rId1"/>
  <headerFooter>
    <oddHeader>&amp;C&amp;"Aptos,Bold"&amp;12SECTION 4 : ROADS and STORMWATER MAINTENANCE (RSWM) SCHEDULE</oddHeader>
    <oddFooter>&amp;C&amp;"Aptos,Bold"BoQ : &amp;P of &amp;N</oddFooter>
  </headerFooter>
  <rowBreaks count="14" manualBreakCount="14">
    <brk id="39" max="10" man="1"/>
    <brk id="53" max="10" man="1"/>
    <brk id="76" max="10" man="1"/>
    <brk id="83" max="10" man="1"/>
    <brk id="112" max="10" man="1"/>
    <brk id="140" max="10" man="1"/>
    <brk id="161" max="10" man="1"/>
    <brk id="174" max="10" man="1"/>
    <brk id="180" max="10" man="1"/>
    <brk id="189" max="10" man="1"/>
    <brk id="200" max="10" man="1"/>
    <brk id="223" max="10" man="1"/>
    <brk id="248" max="10" man="1"/>
    <brk id="267"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1D499-C14E-4872-92AA-3EFFE323540D}">
  <dimension ref="A1:Q287"/>
  <sheetViews>
    <sheetView tabSelected="1" view="pageBreakPreview" zoomScaleNormal="65" zoomScaleSheetLayoutView="100" workbookViewId="0">
      <selection activeCell="I24" sqref="I24"/>
    </sheetView>
  </sheetViews>
  <sheetFormatPr defaultColWidth="9.109375" defaultRowHeight="14.4" x14ac:dyDescent="0.3"/>
  <cols>
    <col min="1" max="1" width="1.6640625" style="1" customWidth="1"/>
    <col min="2" max="3" width="6.6640625" style="39" customWidth="1"/>
    <col min="4" max="4" width="7.6640625" style="39" customWidth="1"/>
    <col min="5" max="5" width="12.6640625" style="40" customWidth="1"/>
    <col min="6" max="6" width="42.6640625" style="40" customWidth="1"/>
    <col min="7" max="7" width="12.6640625" style="40" customWidth="1"/>
    <col min="8" max="8" width="10.6640625" style="39" customWidth="1"/>
    <col min="9" max="9" width="18.6640625" style="39" customWidth="1"/>
    <col min="10" max="10" width="20.6640625" style="39" customWidth="1"/>
    <col min="11" max="11" width="1.6640625" style="1" customWidth="1"/>
    <col min="12" max="16384" width="9.109375" style="1"/>
  </cols>
  <sheetData>
    <row r="1" spans="1:11" ht="15" customHeight="1" x14ac:dyDescent="0.3">
      <c r="A1" s="13"/>
      <c r="B1" s="37"/>
      <c r="C1" s="37"/>
      <c r="D1" s="37"/>
      <c r="E1" s="38"/>
      <c r="F1" s="38"/>
      <c r="G1" s="38"/>
      <c r="H1" s="37"/>
      <c r="I1" s="37"/>
      <c r="J1" s="37"/>
    </row>
    <row r="2" spans="1:11" ht="49.95" customHeight="1" x14ac:dyDescent="0.3">
      <c r="A2" s="7"/>
      <c r="B2" s="364" t="s">
        <v>875</v>
      </c>
      <c r="C2" s="364"/>
      <c r="D2" s="364"/>
      <c r="E2" s="364"/>
      <c r="F2" s="364"/>
      <c r="G2" s="364"/>
      <c r="H2" s="364"/>
      <c r="I2" s="364"/>
      <c r="J2" s="364"/>
    </row>
    <row r="3" spans="1:11" ht="49.95" customHeight="1" x14ac:dyDescent="0.3">
      <c r="A3" s="7"/>
      <c r="B3" s="364" t="s">
        <v>257</v>
      </c>
      <c r="C3" s="364"/>
      <c r="D3" s="364"/>
      <c r="E3" s="364"/>
      <c r="F3" s="364"/>
      <c r="G3" s="364"/>
      <c r="H3" s="364"/>
      <c r="I3" s="364"/>
      <c r="J3" s="364"/>
    </row>
    <row r="4" spans="1:11" customFormat="1" ht="75" customHeight="1" x14ac:dyDescent="0.3">
      <c r="B4" s="363" t="s">
        <v>890</v>
      </c>
      <c r="C4" s="363"/>
      <c r="D4" s="363"/>
      <c r="E4" s="363"/>
      <c r="F4" s="363"/>
      <c r="G4" s="363"/>
      <c r="H4" s="363"/>
      <c r="I4" s="363"/>
      <c r="J4" s="363"/>
    </row>
    <row r="5" spans="1:11" ht="15" customHeight="1" x14ac:dyDescent="0.3"/>
    <row r="6" spans="1:11" ht="15" customHeight="1" x14ac:dyDescent="0.35">
      <c r="A6" s="18"/>
      <c r="B6" s="41"/>
      <c r="C6" s="41"/>
      <c r="D6" s="41"/>
      <c r="E6" s="42"/>
      <c r="F6" s="42"/>
      <c r="G6" s="42"/>
      <c r="H6" s="41"/>
      <c r="I6" s="41"/>
      <c r="J6" s="41"/>
      <c r="K6" s="18"/>
    </row>
    <row r="7" spans="1:11" ht="30" customHeight="1" x14ac:dyDescent="0.35">
      <c r="A7" s="18"/>
      <c r="B7" s="43" t="s">
        <v>621</v>
      </c>
      <c r="C7" s="44"/>
      <c r="D7" s="44"/>
      <c r="E7" s="45"/>
      <c r="F7" s="45"/>
      <c r="G7" s="45"/>
      <c r="H7" s="44"/>
      <c r="I7" s="46" t="s">
        <v>561</v>
      </c>
      <c r="J7" s="335">
        <f>J9+J11+J13+J15</f>
        <v>90000</v>
      </c>
      <c r="K7" s="18"/>
    </row>
    <row r="8" spans="1:11" ht="30" customHeight="1" x14ac:dyDescent="0.35">
      <c r="A8" s="18"/>
      <c r="B8" s="47"/>
      <c r="C8" s="41"/>
      <c r="D8" s="41"/>
      <c r="E8" s="42"/>
      <c r="F8" s="42"/>
      <c r="G8" s="42"/>
      <c r="H8" s="41"/>
      <c r="I8" s="41"/>
      <c r="J8" s="41"/>
      <c r="K8" s="18"/>
    </row>
    <row r="9" spans="1:11" ht="30" customHeight="1" x14ac:dyDescent="0.35">
      <c r="A9" s="18"/>
      <c r="B9" s="48">
        <f>B18</f>
        <v>1</v>
      </c>
      <c r="C9" s="49"/>
      <c r="D9" s="50" t="str">
        <f>C18</f>
        <v>WATER PIPELINES</v>
      </c>
      <c r="E9" s="51"/>
      <c r="F9" s="52"/>
      <c r="G9" s="52"/>
      <c r="H9" s="349" cm="1">
        <f t="array" ref="H9">AREAS(Rates5_S1)-COUNTA(Rates5_S1)</f>
        <v>41</v>
      </c>
      <c r="I9" s="53" t="s">
        <v>256</v>
      </c>
      <c r="J9" s="334">
        <f>SUM(J18)</f>
        <v>90000</v>
      </c>
      <c r="K9" s="18"/>
    </row>
    <row r="10" spans="1:11" ht="20.100000000000001" customHeight="1" x14ac:dyDescent="0.35">
      <c r="A10" s="18"/>
      <c r="B10" s="54"/>
      <c r="C10" s="55"/>
      <c r="D10" s="41"/>
      <c r="E10" s="42"/>
      <c r="F10" s="42"/>
      <c r="G10" s="42"/>
      <c r="H10" s="41"/>
      <c r="I10" s="41"/>
      <c r="J10" s="41"/>
      <c r="K10" s="18"/>
    </row>
    <row r="11" spans="1:11" ht="30" customHeight="1" x14ac:dyDescent="0.35">
      <c r="A11" s="18"/>
      <c r="B11" s="48">
        <f>B121</f>
        <v>2</v>
      </c>
      <c r="C11" s="49"/>
      <c r="D11" s="50" t="str">
        <f>C121</f>
        <v>SEWER PIPES AND MANHOLES</v>
      </c>
      <c r="E11" s="52"/>
      <c r="F11" s="52"/>
      <c r="G11" s="52"/>
      <c r="H11" s="349" cm="1">
        <f t="array" ref="H11">AREAS(Rates5_S2)-COUNTA(Rates5_S2)</f>
        <v>36</v>
      </c>
      <c r="I11" s="53" t="s">
        <v>256</v>
      </c>
      <c r="J11" s="334">
        <f>J121</f>
        <v>0</v>
      </c>
      <c r="K11" s="18"/>
    </row>
    <row r="12" spans="1:11" ht="20.100000000000001" customHeight="1" x14ac:dyDescent="0.35">
      <c r="A12" s="18"/>
      <c r="B12" s="54"/>
      <c r="C12" s="56"/>
      <c r="D12" s="56"/>
      <c r="E12" s="57"/>
      <c r="F12" s="57"/>
      <c r="G12" s="57"/>
      <c r="H12" s="56"/>
      <c r="I12" s="56"/>
      <c r="J12" s="56"/>
      <c r="K12" s="18"/>
    </row>
    <row r="13" spans="1:11" ht="30" customHeight="1" x14ac:dyDescent="0.35">
      <c r="A13" s="18"/>
      <c r="B13" s="48">
        <f>B250</f>
        <v>3</v>
      </c>
      <c r="C13" s="51"/>
      <c r="D13" s="50" t="str">
        <f>C250</f>
        <v>WATER SUPPLIES</v>
      </c>
      <c r="E13" s="52"/>
      <c r="F13" s="52"/>
      <c r="G13" s="52"/>
      <c r="H13" s="349" cm="1">
        <f t="array" ref="H13">AREAS(Rates5_S3)-COUNTA(Rates5_S3)</f>
        <v>15</v>
      </c>
      <c r="I13" s="53" t="s">
        <v>256</v>
      </c>
      <c r="J13" s="334">
        <f>J250</f>
        <v>0</v>
      </c>
      <c r="K13" s="18"/>
    </row>
    <row r="14" spans="1:11" ht="20.100000000000001" customHeight="1" x14ac:dyDescent="0.35">
      <c r="A14" s="18"/>
      <c r="B14" s="54"/>
      <c r="C14" s="58"/>
      <c r="D14" s="59"/>
      <c r="E14" s="57"/>
      <c r="F14" s="57"/>
      <c r="G14" s="57"/>
      <c r="H14" s="56"/>
      <c r="I14" s="56"/>
      <c r="J14" s="60"/>
      <c r="K14" s="18"/>
    </row>
    <row r="15" spans="1:11" ht="30" customHeight="1" x14ac:dyDescent="0.35">
      <c r="A15" s="18"/>
      <c r="B15" s="48">
        <f>B272</f>
        <v>4</v>
      </c>
      <c r="C15" s="49"/>
      <c r="D15" s="50" t="str">
        <f>C272</f>
        <v>WATER METER INSTALLATION</v>
      </c>
      <c r="E15" s="52"/>
      <c r="F15" s="52"/>
      <c r="G15" s="52"/>
      <c r="H15" s="349" cm="1">
        <f t="array" ref="H15">AREAS(Rates5_S4)-COUNTA(Rates5_S4)</f>
        <v>6</v>
      </c>
      <c r="I15" s="53" t="s">
        <v>256</v>
      </c>
      <c r="J15" s="334">
        <f>J272</f>
        <v>0</v>
      </c>
      <c r="K15" s="18"/>
    </row>
    <row r="16" spans="1:11" ht="19.95" customHeight="1" x14ac:dyDescent="0.35">
      <c r="A16" s="18"/>
      <c r="B16" s="54"/>
      <c r="C16" s="58"/>
      <c r="D16" s="59"/>
      <c r="E16" s="57"/>
      <c r="F16" s="57"/>
      <c r="G16" s="57"/>
      <c r="H16" s="56"/>
      <c r="I16" s="56"/>
      <c r="J16" s="61"/>
      <c r="K16" s="18"/>
    </row>
    <row r="17" spans="2:10" ht="19.95" customHeight="1" thickBot="1" x14ac:dyDescent="0.35">
      <c r="B17" s="62"/>
      <c r="C17" s="62"/>
    </row>
    <row r="18" spans="2:10" s="4" customFormat="1" ht="30" customHeight="1" thickBot="1" x14ac:dyDescent="0.45">
      <c r="B18" s="138">
        <v>1</v>
      </c>
      <c r="C18" s="139" t="s">
        <v>622</v>
      </c>
      <c r="D18" s="140"/>
      <c r="E18" s="141"/>
      <c r="F18" s="141"/>
      <c r="G18" s="141"/>
      <c r="H18" s="140"/>
      <c r="I18" s="67" t="s">
        <v>711</v>
      </c>
      <c r="J18" s="347">
        <f>SUM(J21:J119)</f>
        <v>90000</v>
      </c>
    </row>
    <row r="19" spans="2:10" s="4" customFormat="1" ht="30" customHeight="1" x14ac:dyDescent="0.4">
      <c r="B19" s="319"/>
      <c r="C19" s="320"/>
      <c r="D19" s="321"/>
      <c r="E19" s="322"/>
      <c r="F19" s="322"/>
      <c r="G19" s="322"/>
      <c r="H19" s="321"/>
      <c r="I19" s="323"/>
      <c r="J19" s="324"/>
    </row>
    <row r="20" spans="2:10" ht="30" customHeight="1" x14ac:dyDescent="0.3">
      <c r="B20" s="154"/>
      <c r="C20" s="155"/>
      <c r="D20" s="328" t="s">
        <v>249</v>
      </c>
      <c r="E20" s="156" t="s">
        <v>250</v>
      </c>
      <c r="F20" s="207" t="s">
        <v>251</v>
      </c>
      <c r="G20" s="157" t="s">
        <v>44</v>
      </c>
      <c r="H20" s="126" t="s">
        <v>252</v>
      </c>
      <c r="I20" s="126" t="s">
        <v>253</v>
      </c>
      <c r="J20" s="126" t="s">
        <v>254</v>
      </c>
    </row>
    <row r="21" spans="2:10" ht="30" customHeight="1" x14ac:dyDescent="0.3">
      <c r="B21" s="325"/>
      <c r="C21" s="326"/>
      <c r="D21" s="150"/>
      <c r="E21" s="327"/>
      <c r="F21" s="393" t="s">
        <v>624</v>
      </c>
      <c r="G21" s="393"/>
      <c r="H21" s="393"/>
      <c r="I21" s="393"/>
      <c r="J21" s="124"/>
    </row>
    <row r="22" spans="2:10" ht="30" customHeight="1" x14ac:dyDescent="0.3">
      <c r="B22" s="73"/>
      <c r="C22" s="74" t="s">
        <v>623</v>
      </c>
      <c r="D22" s="75"/>
      <c r="E22" s="76"/>
      <c r="F22" s="385" t="s">
        <v>709</v>
      </c>
      <c r="G22" s="385"/>
      <c r="H22" s="385"/>
      <c r="I22" s="385"/>
      <c r="J22" s="72"/>
    </row>
    <row r="23" spans="2:10" ht="27" customHeight="1" x14ac:dyDescent="0.3">
      <c r="B23" s="77">
        <v>1</v>
      </c>
      <c r="C23" s="78"/>
      <c r="D23" s="79">
        <v>1.1000000000000001</v>
      </c>
      <c r="E23" s="80" t="s">
        <v>710</v>
      </c>
      <c r="F23" s="81" t="s">
        <v>631</v>
      </c>
      <c r="G23" s="82" t="s">
        <v>54</v>
      </c>
      <c r="H23" s="83">
        <v>300</v>
      </c>
      <c r="I23" s="395">
        <v>300</v>
      </c>
      <c r="J23" s="255">
        <f>H23*I23</f>
        <v>90000</v>
      </c>
    </row>
    <row r="24" spans="2:10" ht="27" customHeight="1" x14ac:dyDescent="0.3">
      <c r="B24" s="86">
        <v>1</v>
      </c>
      <c r="C24" s="87"/>
      <c r="D24" s="87">
        <v>1.2</v>
      </c>
      <c r="E24" s="88" t="s">
        <v>710</v>
      </c>
      <c r="F24" s="89" t="s">
        <v>630</v>
      </c>
      <c r="G24" s="90" t="s">
        <v>54</v>
      </c>
      <c r="H24" s="91">
        <v>300</v>
      </c>
      <c r="I24" s="92"/>
      <c r="J24" s="260">
        <f t="shared" ref="J24:J27" si="0">H24*I24</f>
        <v>0</v>
      </c>
    </row>
    <row r="25" spans="2:10" ht="27" customHeight="1" x14ac:dyDescent="0.3">
      <c r="B25" s="77">
        <v>1</v>
      </c>
      <c r="C25" s="79"/>
      <c r="D25" s="79">
        <v>1.3</v>
      </c>
      <c r="E25" s="80" t="s">
        <v>710</v>
      </c>
      <c r="F25" s="81" t="s">
        <v>629</v>
      </c>
      <c r="G25" s="82" t="s">
        <v>54</v>
      </c>
      <c r="H25" s="83">
        <v>300</v>
      </c>
      <c r="I25" s="84"/>
      <c r="J25" s="260">
        <f t="shared" si="0"/>
        <v>0</v>
      </c>
    </row>
    <row r="26" spans="2:10" ht="27" customHeight="1" x14ac:dyDescent="0.3">
      <c r="B26" s="86">
        <v>1</v>
      </c>
      <c r="C26" s="87"/>
      <c r="D26" s="87">
        <v>1.4</v>
      </c>
      <c r="E26" s="88" t="s">
        <v>710</v>
      </c>
      <c r="F26" s="89" t="s">
        <v>708</v>
      </c>
      <c r="G26" s="90" t="s">
        <v>54</v>
      </c>
      <c r="H26" s="91">
        <v>300</v>
      </c>
      <c r="I26" s="92"/>
      <c r="J26" s="260">
        <f t="shared" si="0"/>
        <v>0</v>
      </c>
    </row>
    <row r="27" spans="2:10" ht="27" customHeight="1" x14ac:dyDescent="0.3">
      <c r="B27" s="94">
        <v>1</v>
      </c>
      <c r="C27" s="95"/>
      <c r="D27" s="95">
        <v>1.5</v>
      </c>
      <c r="E27" s="96" t="s">
        <v>710</v>
      </c>
      <c r="F27" s="97" t="s">
        <v>707</v>
      </c>
      <c r="G27" s="98" t="s">
        <v>54</v>
      </c>
      <c r="H27" s="99">
        <v>300</v>
      </c>
      <c r="I27" s="100"/>
      <c r="J27" s="265">
        <f t="shared" si="0"/>
        <v>0</v>
      </c>
    </row>
    <row r="28" spans="2:10" ht="30" customHeight="1" x14ac:dyDescent="0.3">
      <c r="B28" s="73"/>
      <c r="C28" s="74" t="s">
        <v>623</v>
      </c>
      <c r="D28" s="75"/>
      <c r="E28" s="101"/>
      <c r="F28" s="385" t="s">
        <v>876</v>
      </c>
      <c r="G28" s="385"/>
      <c r="H28" s="385"/>
      <c r="I28" s="385"/>
      <c r="J28" s="72"/>
    </row>
    <row r="29" spans="2:10" ht="27" customHeight="1" x14ac:dyDescent="0.3">
      <c r="B29" s="102">
        <v>1</v>
      </c>
      <c r="C29" s="103"/>
      <c r="D29" s="104">
        <v>1.6</v>
      </c>
      <c r="E29" s="105" t="s">
        <v>635</v>
      </c>
      <c r="F29" s="106" t="s">
        <v>706</v>
      </c>
      <c r="G29" s="107" t="s">
        <v>400</v>
      </c>
      <c r="H29" s="108">
        <v>30</v>
      </c>
      <c r="I29" s="109"/>
      <c r="J29" s="255">
        <f t="shared" ref="J29:J42" si="1">H29*I29</f>
        <v>0</v>
      </c>
    </row>
    <row r="30" spans="2:10" ht="27" customHeight="1" x14ac:dyDescent="0.3">
      <c r="B30" s="86">
        <v>1</v>
      </c>
      <c r="C30" s="79"/>
      <c r="D30" s="79">
        <v>1.7</v>
      </c>
      <c r="E30" s="110" t="s">
        <v>635</v>
      </c>
      <c r="F30" s="81" t="s">
        <v>705</v>
      </c>
      <c r="G30" s="82" t="s">
        <v>400</v>
      </c>
      <c r="H30" s="83">
        <v>30</v>
      </c>
      <c r="I30" s="84"/>
      <c r="J30" s="260">
        <f t="shared" si="1"/>
        <v>0</v>
      </c>
    </row>
    <row r="31" spans="2:10" ht="27" customHeight="1" x14ac:dyDescent="0.3">
      <c r="B31" s="86">
        <v>1</v>
      </c>
      <c r="C31" s="87"/>
      <c r="D31" s="87">
        <v>1.8</v>
      </c>
      <c r="E31" s="111" t="s">
        <v>635</v>
      </c>
      <c r="F31" s="89" t="s">
        <v>704</v>
      </c>
      <c r="G31" s="90" t="s">
        <v>400</v>
      </c>
      <c r="H31" s="91">
        <v>30</v>
      </c>
      <c r="I31" s="92"/>
      <c r="J31" s="260">
        <f t="shared" si="1"/>
        <v>0</v>
      </c>
    </row>
    <row r="32" spans="2:10" ht="27" customHeight="1" x14ac:dyDescent="0.3">
      <c r="B32" s="86">
        <v>1</v>
      </c>
      <c r="C32" s="79"/>
      <c r="D32" s="79">
        <v>1.9</v>
      </c>
      <c r="E32" s="110" t="s">
        <v>635</v>
      </c>
      <c r="F32" s="81" t="s">
        <v>703</v>
      </c>
      <c r="G32" s="82" t="s">
        <v>400</v>
      </c>
      <c r="H32" s="83">
        <v>30</v>
      </c>
      <c r="I32" s="84"/>
      <c r="J32" s="260">
        <f t="shared" si="1"/>
        <v>0</v>
      </c>
    </row>
    <row r="33" spans="2:10" ht="27" customHeight="1" x14ac:dyDescent="0.3">
      <c r="B33" s="86">
        <v>1</v>
      </c>
      <c r="C33" s="87"/>
      <c r="D33" s="87">
        <v>1.1000000000000001</v>
      </c>
      <c r="E33" s="111" t="s">
        <v>635</v>
      </c>
      <c r="F33" s="89" t="s">
        <v>702</v>
      </c>
      <c r="G33" s="90" t="s">
        <v>400</v>
      </c>
      <c r="H33" s="91">
        <v>30</v>
      </c>
      <c r="I33" s="92"/>
      <c r="J33" s="260">
        <f t="shared" si="1"/>
        <v>0</v>
      </c>
    </row>
    <row r="34" spans="2:10" ht="27" customHeight="1" x14ac:dyDescent="0.3">
      <c r="B34" s="86">
        <v>1</v>
      </c>
      <c r="C34" s="79"/>
      <c r="D34" s="79">
        <v>1.1100000000000001</v>
      </c>
      <c r="E34" s="110" t="s">
        <v>635</v>
      </c>
      <c r="F34" s="81" t="s">
        <v>701</v>
      </c>
      <c r="G34" s="82" t="s">
        <v>400</v>
      </c>
      <c r="H34" s="83">
        <v>30</v>
      </c>
      <c r="I34" s="84"/>
      <c r="J34" s="260">
        <f t="shared" si="1"/>
        <v>0</v>
      </c>
    </row>
    <row r="35" spans="2:10" ht="27" customHeight="1" x14ac:dyDescent="0.3">
      <c r="B35" s="86">
        <v>1</v>
      </c>
      <c r="C35" s="87"/>
      <c r="D35" s="87">
        <v>1.1200000000000001</v>
      </c>
      <c r="E35" s="111" t="s">
        <v>635</v>
      </c>
      <c r="F35" s="89" t="s">
        <v>700</v>
      </c>
      <c r="G35" s="90" t="s">
        <v>400</v>
      </c>
      <c r="H35" s="91">
        <v>30</v>
      </c>
      <c r="I35" s="92"/>
      <c r="J35" s="260">
        <f t="shared" si="1"/>
        <v>0</v>
      </c>
    </row>
    <row r="36" spans="2:10" ht="27" customHeight="1" x14ac:dyDescent="0.3">
      <c r="B36" s="86">
        <v>1</v>
      </c>
      <c r="C36" s="79"/>
      <c r="D36" s="79">
        <v>1.1299999999999999</v>
      </c>
      <c r="E36" s="110" t="s">
        <v>635</v>
      </c>
      <c r="F36" s="81" t="s">
        <v>699</v>
      </c>
      <c r="G36" s="82" t="s">
        <v>400</v>
      </c>
      <c r="H36" s="83">
        <v>30</v>
      </c>
      <c r="I36" s="84"/>
      <c r="J36" s="260">
        <f t="shared" si="1"/>
        <v>0</v>
      </c>
    </row>
    <row r="37" spans="2:10" ht="27" customHeight="1" x14ac:dyDescent="0.3">
      <c r="B37" s="86">
        <v>1</v>
      </c>
      <c r="C37" s="87"/>
      <c r="D37" s="87">
        <v>1.1399999999999999</v>
      </c>
      <c r="E37" s="111" t="s">
        <v>635</v>
      </c>
      <c r="F37" s="89" t="s">
        <v>698</v>
      </c>
      <c r="G37" s="90" t="s">
        <v>400</v>
      </c>
      <c r="H37" s="91">
        <v>30</v>
      </c>
      <c r="I37" s="92"/>
      <c r="J37" s="260">
        <f t="shared" si="1"/>
        <v>0</v>
      </c>
    </row>
    <row r="38" spans="2:10" ht="27" customHeight="1" x14ac:dyDescent="0.3">
      <c r="B38" s="86">
        <v>1</v>
      </c>
      <c r="C38" s="79"/>
      <c r="D38" s="79">
        <v>1.1499999999999999</v>
      </c>
      <c r="E38" s="110" t="s">
        <v>635</v>
      </c>
      <c r="F38" s="81" t="s">
        <v>697</v>
      </c>
      <c r="G38" s="82" t="s">
        <v>400</v>
      </c>
      <c r="H38" s="83">
        <v>30</v>
      </c>
      <c r="I38" s="84"/>
      <c r="J38" s="260">
        <f t="shared" si="1"/>
        <v>0</v>
      </c>
    </row>
    <row r="39" spans="2:10" ht="27" customHeight="1" x14ac:dyDescent="0.3">
      <c r="B39" s="86">
        <v>1</v>
      </c>
      <c r="C39" s="87"/>
      <c r="D39" s="87">
        <v>1.1599999999999999</v>
      </c>
      <c r="E39" s="111" t="s">
        <v>635</v>
      </c>
      <c r="F39" s="89" t="s">
        <v>696</v>
      </c>
      <c r="G39" s="90" t="s">
        <v>400</v>
      </c>
      <c r="H39" s="91">
        <v>30</v>
      </c>
      <c r="I39" s="92"/>
      <c r="J39" s="260">
        <f t="shared" si="1"/>
        <v>0</v>
      </c>
    </row>
    <row r="40" spans="2:10" ht="27" customHeight="1" x14ac:dyDescent="0.3">
      <c r="B40" s="86">
        <v>1</v>
      </c>
      <c r="C40" s="79"/>
      <c r="D40" s="79">
        <v>1.17</v>
      </c>
      <c r="E40" s="110" t="s">
        <v>635</v>
      </c>
      <c r="F40" s="81" t="s">
        <v>695</v>
      </c>
      <c r="G40" s="82" t="s">
        <v>400</v>
      </c>
      <c r="H40" s="83">
        <v>30</v>
      </c>
      <c r="I40" s="84"/>
      <c r="J40" s="260">
        <f t="shared" si="1"/>
        <v>0</v>
      </c>
    </row>
    <row r="41" spans="2:10" ht="27" customHeight="1" x14ac:dyDescent="0.3">
      <c r="B41" s="86">
        <v>1</v>
      </c>
      <c r="C41" s="87"/>
      <c r="D41" s="87">
        <v>1.18</v>
      </c>
      <c r="E41" s="111" t="s">
        <v>635</v>
      </c>
      <c r="F41" s="89" t="s">
        <v>694</v>
      </c>
      <c r="G41" s="90" t="s">
        <v>400</v>
      </c>
      <c r="H41" s="91">
        <v>30</v>
      </c>
      <c r="I41" s="92"/>
      <c r="J41" s="260">
        <f t="shared" si="1"/>
        <v>0</v>
      </c>
    </row>
    <row r="42" spans="2:10" ht="27" customHeight="1" x14ac:dyDescent="0.3">
      <c r="B42" s="94">
        <v>1</v>
      </c>
      <c r="C42" s="95"/>
      <c r="D42" s="95">
        <v>1.19</v>
      </c>
      <c r="E42" s="112" t="s">
        <v>635</v>
      </c>
      <c r="F42" s="97" t="s">
        <v>693</v>
      </c>
      <c r="G42" s="98" t="s">
        <v>400</v>
      </c>
      <c r="H42" s="99">
        <v>30</v>
      </c>
      <c r="I42" s="100"/>
      <c r="J42" s="265">
        <f t="shared" si="1"/>
        <v>0</v>
      </c>
    </row>
    <row r="43" spans="2:10" ht="30" customHeight="1" x14ac:dyDescent="0.3">
      <c r="B43" s="73"/>
      <c r="C43" s="74" t="s">
        <v>623</v>
      </c>
      <c r="D43" s="75"/>
      <c r="E43" s="101"/>
      <c r="F43" s="394" t="s">
        <v>877</v>
      </c>
      <c r="G43" s="394"/>
      <c r="H43" s="394"/>
      <c r="I43" s="394"/>
      <c r="J43" s="72"/>
    </row>
    <row r="44" spans="2:10" ht="27" customHeight="1" x14ac:dyDescent="0.3">
      <c r="B44" s="102">
        <v>1</v>
      </c>
      <c r="C44" s="78"/>
      <c r="D44" s="79">
        <v>1.2</v>
      </c>
      <c r="E44" s="110" t="s">
        <v>692</v>
      </c>
      <c r="F44" s="81" t="s">
        <v>691</v>
      </c>
      <c r="G44" s="82" t="s">
        <v>54</v>
      </c>
      <c r="H44" s="83">
        <v>300</v>
      </c>
      <c r="I44" s="84"/>
      <c r="J44" s="255">
        <f t="shared" ref="J44:J49" si="2">H44*I44</f>
        <v>0</v>
      </c>
    </row>
    <row r="45" spans="2:10" ht="27" customHeight="1" x14ac:dyDescent="0.3">
      <c r="B45" s="86">
        <v>1</v>
      </c>
      <c r="C45" s="87"/>
      <c r="D45" s="87">
        <v>1.21</v>
      </c>
      <c r="E45" s="111" t="s">
        <v>692</v>
      </c>
      <c r="F45" s="89" t="s">
        <v>690</v>
      </c>
      <c r="G45" s="90" t="s">
        <v>54</v>
      </c>
      <c r="H45" s="91">
        <v>300</v>
      </c>
      <c r="I45" s="92"/>
      <c r="J45" s="260">
        <f t="shared" si="2"/>
        <v>0</v>
      </c>
    </row>
    <row r="46" spans="2:10" ht="27" customHeight="1" x14ac:dyDescent="0.3">
      <c r="B46" s="86">
        <v>1</v>
      </c>
      <c r="C46" s="79"/>
      <c r="D46" s="79">
        <v>1.22</v>
      </c>
      <c r="E46" s="110" t="s">
        <v>692</v>
      </c>
      <c r="F46" s="81" t="s">
        <v>689</v>
      </c>
      <c r="G46" s="82" t="s">
        <v>54</v>
      </c>
      <c r="H46" s="83">
        <v>300</v>
      </c>
      <c r="I46" s="84"/>
      <c r="J46" s="260">
        <f t="shared" si="2"/>
        <v>0</v>
      </c>
    </row>
    <row r="47" spans="2:10" ht="27" customHeight="1" x14ac:dyDescent="0.3">
      <c r="B47" s="86">
        <v>1</v>
      </c>
      <c r="C47" s="87"/>
      <c r="D47" s="87">
        <v>1.23</v>
      </c>
      <c r="E47" s="111" t="s">
        <v>692</v>
      </c>
      <c r="F47" s="89" t="s">
        <v>688</v>
      </c>
      <c r="G47" s="90" t="s">
        <v>54</v>
      </c>
      <c r="H47" s="91">
        <v>300</v>
      </c>
      <c r="I47" s="92"/>
      <c r="J47" s="260">
        <f t="shared" si="2"/>
        <v>0</v>
      </c>
    </row>
    <row r="48" spans="2:10" ht="27" customHeight="1" x14ac:dyDescent="0.3">
      <c r="B48" s="86">
        <v>1</v>
      </c>
      <c r="C48" s="87"/>
      <c r="D48" s="87">
        <v>1.24</v>
      </c>
      <c r="E48" s="111" t="s">
        <v>692</v>
      </c>
      <c r="F48" s="89" t="s">
        <v>687</v>
      </c>
      <c r="G48" s="90" t="s">
        <v>54</v>
      </c>
      <c r="H48" s="91">
        <v>300</v>
      </c>
      <c r="I48" s="92"/>
      <c r="J48" s="260">
        <f t="shared" si="2"/>
        <v>0</v>
      </c>
    </row>
    <row r="49" spans="2:10" ht="27" customHeight="1" x14ac:dyDescent="0.3">
      <c r="B49" s="86">
        <v>1</v>
      </c>
      <c r="C49" s="87"/>
      <c r="D49" s="87">
        <v>1.25</v>
      </c>
      <c r="E49" s="111" t="s">
        <v>692</v>
      </c>
      <c r="F49" s="89" t="s">
        <v>686</v>
      </c>
      <c r="G49" s="90" t="s">
        <v>54</v>
      </c>
      <c r="H49" s="91">
        <v>300</v>
      </c>
      <c r="I49" s="92"/>
      <c r="J49" s="260">
        <f t="shared" si="2"/>
        <v>0</v>
      </c>
    </row>
    <row r="50" spans="2:10" ht="30" customHeight="1" x14ac:dyDescent="0.3">
      <c r="B50" s="154"/>
      <c r="C50" s="155"/>
      <c r="D50" s="328" t="s">
        <v>249</v>
      </c>
      <c r="E50" s="156" t="s">
        <v>250</v>
      </c>
      <c r="F50" s="113" t="s">
        <v>251</v>
      </c>
      <c r="G50" s="114" t="s">
        <v>44</v>
      </c>
      <c r="H50" s="115" t="s">
        <v>252</v>
      </c>
      <c r="I50" s="115" t="s">
        <v>253</v>
      </c>
      <c r="J50" s="115" t="s">
        <v>254</v>
      </c>
    </row>
    <row r="51" spans="2:10" ht="30" customHeight="1" x14ac:dyDescent="0.3">
      <c r="B51" s="73"/>
      <c r="C51" s="74" t="s">
        <v>640</v>
      </c>
      <c r="D51" s="75"/>
      <c r="E51" s="101"/>
      <c r="F51" s="389" t="s">
        <v>712</v>
      </c>
      <c r="G51" s="389"/>
      <c r="H51" s="389"/>
      <c r="I51" s="389"/>
      <c r="J51" s="72"/>
    </row>
    <row r="52" spans="2:10" ht="30" customHeight="1" x14ac:dyDescent="0.3">
      <c r="B52" s="73"/>
      <c r="C52" s="74"/>
      <c r="D52" s="75"/>
      <c r="E52" s="101"/>
      <c r="F52" s="390" t="s">
        <v>685</v>
      </c>
      <c r="G52" s="390"/>
      <c r="H52" s="390"/>
      <c r="I52" s="390"/>
      <c r="J52" s="72"/>
    </row>
    <row r="53" spans="2:10" ht="30" customHeight="1" x14ac:dyDescent="0.3">
      <c r="B53" s="102">
        <v>1</v>
      </c>
      <c r="C53" s="103"/>
      <c r="D53" s="104">
        <v>1.26</v>
      </c>
      <c r="E53" s="105" t="s">
        <v>635</v>
      </c>
      <c r="F53" s="106" t="s">
        <v>684</v>
      </c>
      <c r="G53" s="107" t="s">
        <v>400</v>
      </c>
      <c r="H53" s="108">
        <v>30</v>
      </c>
      <c r="I53" s="109"/>
      <c r="J53" s="255">
        <f t="shared" ref="J53:J62" si="3">H53*I53</f>
        <v>0</v>
      </c>
    </row>
    <row r="54" spans="2:10" ht="30" customHeight="1" x14ac:dyDescent="0.3">
      <c r="B54" s="77">
        <v>1</v>
      </c>
      <c r="C54" s="79"/>
      <c r="D54" s="79">
        <v>1.27</v>
      </c>
      <c r="E54" s="110" t="s">
        <v>635</v>
      </c>
      <c r="F54" s="81" t="s">
        <v>683</v>
      </c>
      <c r="G54" s="82" t="s">
        <v>400</v>
      </c>
      <c r="H54" s="83">
        <v>30</v>
      </c>
      <c r="I54" s="84"/>
      <c r="J54" s="260">
        <f t="shared" si="3"/>
        <v>0</v>
      </c>
    </row>
    <row r="55" spans="2:10" ht="30" customHeight="1" x14ac:dyDescent="0.3">
      <c r="B55" s="86">
        <v>1</v>
      </c>
      <c r="C55" s="87"/>
      <c r="D55" s="87">
        <v>1.28</v>
      </c>
      <c r="E55" s="111" t="s">
        <v>635</v>
      </c>
      <c r="F55" s="89" t="s">
        <v>682</v>
      </c>
      <c r="G55" s="90" t="s">
        <v>400</v>
      </c>
      <c r="H55" s="91">
        <v>30</v>
      </c>
      <c r="I55" s="92"/>
      <c r="J55" s="260">
        <f t="shared" si="3"/>
        <v>0</v>
      </c>
    </row>
    <row r="56" spans="2:10" ht="30" customHeight="1" x14ac:dyDescent="0.3">
      <c r="B56" s="77">
        <v>1</v>
      </c>
      <c r="C56" s="79"/>
      <c r="D56" s="79">
        <v>1.29</v>
      </c>
      <c r="E56" s="110" t="s">
        <v>635</v>
      </c>
      <c r="F56" s="81" t="s">
        <v>681</v>
      </c>
      <c r="G56" s="82" t="s">
        <v>400</v>
      </c>
      <c r="H56" s="83">
        <v>30</v>
      </c>
      <c r="I56" s="84"/>
      <c r="J56" s="260">
        <f t="shared" si="3"/>
        <v>0</v>
      </c>
    </row>
    <row r="57" spans="2:10" ht="30" customHeight="1" x14ac:dyDescent="0.3">
      <c r="B57" s="86">
        <v>1</v>
      </c>
      <c r="C57" s="87"/>
      <c r="D57" s="87">
        <v>1.3</v>
      </c>
      <c r="E57" s="111" t="s">
        <v>635</v>
      </c>
      <c r="F57" s="89" t="s">
        <v>680</v>
      </c>
      <c r="G57" s="90" t="s">
        <v>400</v>
      </c>
      <c r="H57" s="91">
        <v>30</v>
      </c>
      <c r="I57" s="92"/>
      <c r="J57" s="260">
        <f t="shared" si="3"/>
        <v>0</v>
      </c>
    </row>
    <row r="58" spans="2:10" ht="30" customHeight="1" x14ac:dyDescent="0.3">
      <c r="B58" s="77">
        <v>1</v>
      </c>
      <c r="C58" s="79"/>
      <c r="D58" s="79">
        <v>1.31</v>
      </c>
      <c r="E58" s="110" t="s">
        <v>635</v>
      </c>
      <c r="F58" s="81" t="s">
        <v>679</v>
      </c>
      <c r="G58" s="82" t="s">
        <v>400</v>
      </c>
      <c r="H58" s="83">
        <v>30</v>
      </c>
      <c r="I58" s="84"/>
      <c r="J58" s="260">
        <f t="shared" si="3"/>
        <v>0</v>
      </c>
    </row>
    <row r="59" spans="2:10" ht="30" customHeight="1" x14ac:dyDescent="0.3">
      <c r="B59" s="86">
        <v>1</v>
      </c>
      <c r="C59" s="87"/>
      <c r="D59" s="87">
        <v>1.32</v>
      </c>
      <c r="E59" s="111" t="s">
        <v>635</v>
      </c>
      <c r="F59" s="89" t="s">
        <v>678</v>
      </c>
      <c r="G59" s="90" t="s">
        <v>400</v>
      </c>
      <c r="H59" s="91">
        <v>30</v>
      </c>
      <c r="I59" s="92"/>
      <c r="J59" s="260">
        <f t="shared" si="3"/>
        <v>0</v>
      </c>
    </row>
    <row r="60" spans="2:10" ht="30" customHeight="1" x14ac:dyDescent="0.3">
      <c r="B60" s="77">
        <v>1</v>
      </c>
      <c r="C60" s="79"/>
      <c r="D60" s="79">
        <v>1.33</v>
      </c>
      <c r="E60" s="110" t="s">
        <v>635</v>
      </c>
      <c r="F60" s="81" t="s">
        <v>677</v>
      </c>
      <c r="G60" s="82" t="s">
        <v>400</v>
      </c>
      <c r="H60" s="83">
        <v>30</v>
      </c>
      <c r="I60" s="84"/>
      <c r="J60" s="260">
        <f t="shared" si="3"/>
        <v>0</v>
      </c>
    </row>
    <row r="61" spans="2:10" ht="30" customHeight="1" x14ac:dyDescent="0.3">
      <c r="B61" s="86">
        <v>1</v>
      </c>
      <c r="C61" s="87"/>
      <c r="D61" s="87">
        <v>1.34</v>
      </c>
      <c r="E61" s="111" t="s">
        <v>635</v>
      </c>
      <c r="F61" s="89" t="s">
        <v>676</v>
      </c>
      <c r="G61" s="90" t="s">
        <v>400</v>
      </c>
      <c r="H61" s="91">
        <v>30</v>
      </c>
      <c r="I61" s="92"/>
      <c r="J61" s="260">
        <f t="shared" si="3"/>
        <v>0</v>
      </c>
    </row>
    <row r="62" spans="2:10" ht="30" customHeight="1" x14ac:dyDescent="0.3">
      <c r="B62" s="94">
        <v>1</v>
      </c>
      <c r="C62" s="95"/>
      <c r="D62" s="95">
        <v>1.35</v>
      </c>
      <c r="E62" s="112" t="s">
        <v>635</v>
      </c>
      <c r="F62" s="97" t="s">
        <v>675</v>
      </c>
      <c r="G62" s="98" t="s">
        <v>400</v>
      </c>
      <c r="H62" s="99">
        <v>30</v>
      </c>
      <c r="I62" s="100"/>
      <c r="J62" s="265">
        <f t="shared" si="3"/>
        <v>0</v>
      </c>
    </row>
    <row r="63" spans="2:10" ht="30" customHeight="1" x14ac:dyDescent="0.3">
      <c r="B63" s="73"/>
      <c r="C63" s="75"/>
      <c r="D63" s="75"/>
      <c r="E63" s="101"/>
      <c r="F63" s="390" t="s">
        <v>674</v>
      </c>
      <c r="G63" s="390"/>
      <c r="H63" s="390"/>
      <c r="I63" s="390"/>
      <c r="J63" s="72"/>
    </row>
    <row r="64" spans="2:10" ht="30" customHeight="1" x14ac:dyDescent="0.3">
      <c r="B64" s="102">
        <v>1</v>
      </c>
      <c r="C64" s="104"/>
      <c r="D64" s="104">
        <v>1.36</v>
      </c>
      <c r="E64" s="105" t="s">
        <v>635</v>
      </c>
      <c r="F64" s="106" t="s">
        <v>672</v>
      </c>
      <c r="G64" s="107" t="s">
        <v>400</v>
      </c>
      <c r="H64" s="108">
        <v>30</v>
      </c>
      <c r="I64" s="109"/>
      <c r="J64" s="255">
        <f t="shared" ref="J64:J65" si="4">H64*I64</f>
        <v>0</v>
      </c>
    </row>
    <row r="65" spans="2:10" ht="30" customHeight="1" x14ac:dyDescent="0.3">
      <c r="B65" s="94">
        <v>1</v>
      </c>
      <c r="C65" s="95"/>
      <c r="D65" s="95">
        <v>1.37</v>
      </c>
      <c r="E65" s="112" t="s">
        <v>635</v>
      </c>
      <c r="F65" s="97" t="s">
        <v>671</v>
      </c>
      <c r="G65" s="98" t="s">
        <v>400</v>
      </c>
      <c r="H65" s="99">
        <v>30</v>
      </c>
      <c r="I65" s="100"/>
      <c r="J65" s="265">
        <f t="shared" si="4"/>
        <v>0</v>
      </c>
    </row>
    <row r="66" spans="2:10" ht="30" customHeight="1" x14ac:dyDescent="0.3">
      <c r="B66" s="73"/>
      <c r="C66" s="75"/>
      <c r="D66" s="75"/>
      <c r="E66" s="101"/>
      <c r="F66" s="390" t="s">
        <v>673</v>
      </c>
      <c r="G66" s="390"/>
      <c r="H66" s="390"/>
      <c r="I66" s="390"/>
      <c r="J66" s="72"/>
    </row>
    <row r="67" spans="2:10" ht="30" customHeight="1" x14ac:dyDescent="0.3">
      <c r="B67" s="102">
        <v>1</v>
      </c>
      <c r="C67" s="104"/>
      <c r="D67" s="104">
        <v>1.38</v>
      </c>
      <c r="E67" s="105" t="s">
        <v>635</v>
      </c>
      <c r="F67" s="106" t="s">
        <v>672</v>
      </c>
      <c r="G67" s="107" t="s">
        <v>400</v>
      </c>
      <c r="H67" s="108">
        <v>30</v>
      </c>
      <c r="I67" s="109"/>
      <c r="J67" s="255">
        <f t="shared" ref="J67:J68" si="5">H67*I67</f>
        <v>0</v>
      </c>
    </row>
    <row r="68" spans="2:10" ht="30" customHeight="1" x14ac:dyDescent="0.3">
      <c r="B68" s="94">
        <v>1</v>
      </c>
      <c r="C68" s="95"/>
      <c r="D68" s="95">
        <v>1.39</v>
      </c>
      <c r="E68" s="112" t="s">
        <v>635</v>
      </c>
      <c r="F68" s="97" t="s">
        <v>671</v>
      </c>
      <c r="G68" s="98" t="s">
        <v>400</v>
      </c>
      <c r="H68" s="99">
        <v>30</v>
      </c>
      <c r="I68" s="100"/>
      <c r="J68" s="265">
        <f t="shared" si="5"/>
        <v>0</v>
      </c>
    </row>
    <row r="69" spans="2:10" ht="49.95" customHeight="1" x14ac:dyDescent="0.3">
      <c r="B69" s="116"/>
      <c r="C69" s="117" t="s">
        <v>640</v>
      </c>
      <c r="D69" s="118"/>
      <c r="E69" s="119"/>
      <c r="F69" s="391" t="s">
        <v>713</v>
      </c>
      <c r="G69" s="391"/>
      <c r="H69" s="391"/>
      <c r="I69" s="391"/>
      <c r="J69" s="120"/>
    </row>
    <row r="70" spans="2:10" ht="49.95" customHeight="1" x14ac:dyDescent="0.3">
      <c r="B70" s="121"/>
      <c r="C70" s="122"/>
      <c r="D70" s="122"/>
      <c r="E70" s="123"/>
      <c r="F70" s="388" t="s">
        <v>670</v>
      </c>
      <c r="G70" s="388"/>
      <c r="H70" s="388"/>
      <c r="I70" s="388"/>
      <c r="J70" s="124"/>
    </row>
    <row r="71" spans="2:10" ht="30" customHeight="1" x14ac:dyDescent="0.3">
      <c r="B71" s="73"/>
      <c r="C71" s="74"/>
      <c r="D71" s="75"/>
      <c r="E71" s="101"/>
      <c r="F71" s="390" t="s">
        <v>669</v>
      </c>
      <c r="G71" s="383"/>
      <c r="H71" s="383"/>
      <c r="I71" s="383"/>
      <c r="J71" s="72"/>
    </row>
    <row r="72" spans="2:10" ht="30" customHeight="1" x14ac:dyDescent="0.3">
      <c r="B72" s="77">
        <v>1</v>
      </c>
      <c r="C72" s="78"/>
      <c r="D72" s="79">
        <v>1.4</v>
      </c>
      <c r="E72" s="110" t="s">
        <v>635</v>
      </c>
      <c r="F72" s="81" t="s">
        <v>668</v>
      </c>
      <c r="G72" s="82" t="s">
        <v>400</v>
      </c>
      <c r="H72" s="83">
        <v>30</v>
      </c>
      <c r="I72" s="84"/>
      <c r="J72" s="286">
        <f>H72*I72</f>
        <v>0</v>
      </c>
    </row>
    <row r="73" spans="2:10" ht="30" customHeight="1" x14ac:dyDescent="0.3">
      <c r="B73" s="73"/>
      <c r="C73" s="75"/>
      <c r="D73" s="75"/>
      <c r="E73" s="101"/>
      <c r="F73" s="383" t="s">
        <v>667</v>
      </c>
      <c r="G73" s="383"/>
      <c r="H73" s="383"/>
      <c r="I73" s="383"/>
      <c r="J73" s="72"/>
    </row>
    <row r="74" spans="2:10" ht="30" customHeight="1" x14ac:dyDescent="0.3">
      <c r="B74" s="102">
        <v>1</v>
      </c>
      <c r="C74" s="79"/>
      <c r="D74" s="79">
        <v>1.41</v>
      </c>
      <c r="E74" s="105" t="s">
        <v>635</v>
      </c>
      <c r="F74" s="81" t="s">
        <v>666</v>
      </c>
      <c r="G74" s="82" t="s">
        <v>400</v>
      </c>
      <c r="H74" s="83">
        <v>30</v>
      </c>
      <c r="I74" s="84"/>
      <c r="J74" s="255">
        <f t="shared" ref="J74:J80" si="6">H74*I74</f>
        <v>0</v>
      </c>
    </row>
    <row r="75" spans="2:10" ht="30" customHeight="1" x14ac:dyDescent="0.3">
      <c r="B75" s="86">
        <v>1</v>
      </c>
      <c r="C75" s="87"/>
      <c r="D75" s="87">
        <v>1.42</v>
      </c>
      <c r="E75" s="111" t="s">
        <v>635</v>
      </c>
      <c r="F75" s="89" t="s">
        <v>665</v>
      </c>
      <c r="G75" s="90" t="s">
        <v>400</v>
      </c>
      <c r="H75" s="91">
        <v>30</v>
      </c>
      <c r="I75" s="92"/>
      <c r="J75" s="260">
        <f t="shared" si="6"/>
        <v>0</v>
      </c>
    </row>
    <row r="76" spans="2:10" ht="30" customHeight="1" x14ac:dyDescent="0.3">
      <c r="B76" s="86">
        <v>1</v>
      </c>
      <c r="C76" s="79"/>
      <c r="D76" s="79">
        <v>1.43</v>
      </c>
      <c r="E76" s="111" t="s">
        <v>635</v>
      </c>
      <c r="F76" s="81" t="s">
        <v>664</v>
      </c>
      <c r="G76" s="82" t="s">
        <v>400</v>
      </c>
      <c r="H76" s="83">
        <v>30</v>
      </c>
      <c r="I76" s="84"/>
      <c r="J76" s="260">
        <f t="shared" si="6"/>
        <v>0</v>
      </c>
    </row>
    <row r="77" spans="2:10" ht="30" customHeight="1" x14ac:dyDescent="0.3">
      <c r="B77" s="86">
        <v>1</v>
      </c>
      <c r="C77" s="87"/>
      <c r="D77" s="87">
        <v>1.44</v>
      </c>
      <c r="E77" s="111" t="s">
        <v>635</v>
      </c>
      <c r="F77" s="89" t="s">
        <v>663</v>
      </c>
      <c r="G77" s="90" t="s">
        <v>400</v>
      </c>
      <c r="H77" s="91">
        <v>30</v>
      </c>
      <c r="I77" s="92"/>
      <c r="J77" s="260">
        <f t="shared" si="6"/>
        <v>0</v>
      </c>
    </row>
    <row r="78" spans="2:10" ht="30" customHeight="1" x14ac:dyDescent="0.3">
      <c r="B78" s="86">
        <v>1</v>
      </c>
      <c r="C78" s="79"/>
      <c r="D78" s="79">
        <v>1.45</v>
      </c>
      <c r="E78" s="111" t="s">
        <v>635</v>
      </c>
      <c r="F78" s="81" t="s">
        <v>662</v>
      </c>
      <c r="G78" s="82" t="s">
        <v>400</v>
      </c>
      <c r="H78" s="83">
        <v>30</v>
      </c>
      <c r="I78" s="84"/>
      <c r="J78" s="260">
        <f t="shared" si="6"/>
        <v>0</v>
      </c>
    </row>
    <row r="79" spans="2:10" ht="30" customHeight="1" x14ac:dyDescent="0.3">
      <c r="B79" s="86">
        <v>1</v>
      </c>
      <c r="C79" s="87"/>
      <c r="D79" s="87">
        <v>1.46</v>
      </c>
      <c r="E79" s="111" t="s">
        <v>635</v>
      </c>
      <c r="F79" s="89" t="s">
        <v>661</v>
      </c>
      <c r="G79" s="90" t="s">
        <v>400</v>
      </c>
      <c r="H79" s="91">
        <v>30</v>
      </c>
      <c r="I79" s="92"/>
      <c r="J79" s="260">
        <f t="shared" si="6"/>
        <v>0</v>
      </c>
    </row>
    <row r="80" spans="2:10" ht="30" customHeight="1" x14ac:dyDescent="0.3">
      <c r="B80" s="86">
        <v>1</v>
      </c>
      <c r="C80" s="87"/>
      <c r="D80" s="87">
        <v>1.47</v>
      </c>
      <c r="E80" s="111" t="s">
        <v>635</v>
      </c>
      <c r="F80" s="89" t="s">
        <v>660</v>
      </c>
      <c r="G80" s="90" t="s">
        <v>400</v>
      </c>
      <c r="H80" s="91">
        <v>30</v>
      </c>
      <c r="I80" s="92"/>
      <c r="J80" s="260">
        <f t="shared" si="6"/>
        <v>0</v>
      </c>
    </row>
    <row r="81" spans="2:10" ht="30" customHeight="1" x14ac:dyDescent="0.3">
      <c r="B81" s="154"/>
      <c r="C81" s="155"/>
      <c r="D81" s="328" t="s">
        <v>249</v>
      </c>
      <c r="E81" s="156" t="s">
        <v>250</v>
      </c>
      <c r="F81" s="113" t="s">
        <v>251</v>
      </c>
      <c r="G81" s="114" t="s">
        <v>44</v>
      </c>
      <c r="H81" s="115" t="s">
        <v>252</v>
      </c>
      <c r="I81" s="115" t="s">
        <v>253</v>
      </c>
      <c r="J81" s="126" t="s">
        <v>254</v>
      </c>
    </row>
    <row r="82" spans="2:10" ht="30" customHeight="1" x14ac:dyDescent="0.3">
      <c r="B82" s="73"/>
      <c r="C82" s="75"/>
      <c r="D82" s="75"/>
      <c r="E82" s="101"/>
      <c r="F82" s="383" t="s">
        <v>659</v>
      </c>
      <c r="G82" s="383"/>
      <c r="H82" s="383"/>
      <c r="I82" s="392"/>
      <c r="J82" s="127"/>
    </row>
    <row r="83" spans="2:10" ht="30" customHeight="1" x14ac:dyDescent="0.3">
      <c r="B83" s="86">
        <v>1</v>
      </c>
      <c r="C83" s="87"/>
      <c r="D83" s="87">
        <v>1.48</v>
      </c>
      <c r="E83" s="111"/>
      <c r="F83" s="89" t="s">
        <v>658</v>
      </c>
      <c r="G83" s="90" t="s">
        <v>400</v>
      </c>
      <c r="H83" s="91">
        <v>30</v>
      </c>
      <c r="I83" s="92"/>
      <c r="J83" s="260">
        <f t="shared" ref="J83:J84" si="7">H83*I83</f>
        <v>0</v>
      </c>
    </row>
    <row r="84" spans="2:10" ht="30" customHeight="1" x14ac:dyDescent="0.3">
      <c r="B84" s="94">
        <v>1</v>
      </c>
      <c r="C84" s="95"/>
      <c r="D84" s="95">
        <v>1.49</v>
      </c>
      <c r="E84" s="112"/>
      <c r="F84" s="97" t="s">
        <v>657</v>
      </c>
      <c r="G84" s="98" t="s">
        <v>400</v>
      </c>
      <c r="H84" s="99">
        <v>30</v>
      </c>
      <c r="I84" s="100"/>
      <c r="J84" s="265">
        <f t="shared" si="7"/>
        <v>0</v>
      </c>
    </row>
    <row r="85" spans="2:10" ht="30" customHeight="1" x14ac:dyDescent="0.3">
      <c r="B85" s="128"/>
      <c r="C85" s="75"/>
      <c r="D85" s="75"/>
      <c r="E85" s="101"/>
      <c r="F85" s="383" t="s">
        <v>656</v>
      </c>
      <c r="G85" s="383"/>
      <c r="H85" s="383"/>
      <c r="I85" s="383"/>
      <c r="J85" s="72"/>
    </row>
    <row r="86" spans="2:10" ht="30" customHeight="1" x14ac:dyDescent="0.3">
      <c r="B86" s="102">
        <v>1</v>
      </c>
      <c r="C86" s="104"/>
      <c r="D86" s="104">
        <v>1.5</v>
      </c>
      <c r="E86" s="105"/>
      <c r="F86" s="106" t="s">
        <v>655</v>
      </c>
      <c r="G86" s="107" t="s">
        <v>653</v>
      </c>
      <c r="H86" s="108">
        <v>30</v>
      </c>
      <c r="I86" s="109"/>
      <c r="J86" s="255">
        <f t="shared" ref="J86:J87" si="8">H86*I86</f>
        <v>0</v>
      </c>
    </row>
    <row r="87" spans="2:10" ht="30" customHeight="1" x14ac:dyDescent="0.3">
      <c r="B87" s="94">
        <v>1</v>
      </c>
      <c r="C87" s="95"/>
      <c r="D87" s="95">
        <v>1.51</v>
      </c>
      <c r="E87" s="112"/>
      <c r="F87" s="97" t="s">
        <v>654</v>
      </c>
      <c r="G87" s="98" t="s">
        <v>653</v>
      </c>
      <c r="H87" s="99">
        <v>30</v>
      </c>
      <c r="I87" s="100"/>
      <c r="J87" s="265">
        <f t="shared" si="8"/>
        <v>0</v>
      </c>
    </row>
    <row r="88" spans="2:10" ht="49.95" customHeight="1" x14ac:dyDescent="0.3">
      <c r="B88" s="128"/>
      <c r="C88" s="129" t="s">
        <v>640</v>
      </c>
      <c r="D88" s="75"/>
      <c r="E88" s="101"/>
      <c r="F88" s="385" t="s">
        <v>878</v>
      </c>
      <c r="G88" s="385"/>
      <c r="H88" s="385"/>
      <c r="I88" s="385"/>
      <c r="J88" s="72"/>
    </row>
    <row r="89" spans="2:10" ht="30" customHeight="1" x14ac:dyDescent="0.3">
      <c r="B89" s="77">
        <v>1</v>
      </c>
      <c r="C89" s="78"/>
      <c r="D89" s="79">
        <v>1.52</v>
      </c>
      <c r="E89" s="110" t="s">
        <v>635</v>
      </c>
      <c r="F89" s="81" t="s">
        <v>652</v>
      </c>
      <c r="G89" s="82" t="s">
        <v>651</v>
      </c>
      <c r="H89" s="83">
        <v>30</v>
      </c>
      <c r="I89" s="84"/>
      <c r="J89" s="286">
        <f>H89*I89</f>
        <v>0</v>
      </c>
    </row>
    <row r="90" spans="2:10" ht="30" customHeight="1" x14ac:dyDescent="0.3">
      <c r="B90" s="128"/>
      <c r="C90" s="75"/>
      <c r="D90" s="75"/>
      <c r="E90" s="101"/>
      <c r="F90" s="381" t="s">
        <v>650</v>
      </c>
      <c r="G90" s="381"/>
      <c r="H90" s="381"/>
      <c r="I90" s="381"/>
      <c r="J90" s="72"/>
    </row>
    <row r="91" spans="2:10" ht="30" customHeight="1" x14ac:dyDescent="0.3">
      <c r="B91" s="77">
        <v>1</v>
      </c>
      <c r="C91" s="79"/>
      <c r="D91" s="79">
        <v>1.53</v>
      </c>
      <c r="E91" s="110" t="s">
        <v>635</v>
      </c>
      <c r="F91" s="81" t="s">
        <v>631</v>
      </c>
      <c r="G91" s="82" t="s">
        <v>400</v>
      </c>
      <c r="H91" s="83">
        <v>30</v>
      </c>
      <c r="I91" s="84"/>
      <c r="J91" s="286">
        <f>H91*I91</f>
        <v>0</v>
      </c>
    </row>
    <row r="92" spans="2:10" ht="30" customHeight="1" x14ac:dyDescent="0.3">
      <c r="B92" s="128"/>
      <c r="C92" s="74" t="s">
        <v>640</v>
      </c>
      <c r="D92" s="75"/>
      <c r="E92" s="101"/>
      <c r="F92" s="385" t="s">
        <v>879</v>
      </c>
      <c r="G92" s="385"/>
      <c r="H92" s="385"/>
      <c r="I92" s="385"/>
      <c r="J92" s="72"/>
    </row>
    <row r="93" spans="2:10" ht="30" customHeight="1" x14ac:dyDescent="0.3">
      <c r="B93" s="130"/>
      <c r="C93" s="122"/>
      <c r="D93" s="122"/>
      <c r="E93" s="123"/>
      <c r="F93" s="388" t="s">
        <v>648</v>
      </c>
      <c r="G93" s="388"/>
      <c r="H93" s="388"/>
      <c r="I93" s="388"/>
      <c r="J93" s="124"/>
    </row>
    <row r="94" spans="2:10" ht="30" customHeight="1" x14ac:dyDescent="0.3">
      <c r="B94" s="128"/>
      <c r="C94" s="75"/>
      <c r="D94" s="75"/>
      <c r="E94" s="101"/>
      <c r="F94" s="381" t="s">
        <v>647</v>
      </c>
      <c r="G94" s="381"/>
      <c r="H94" s="381"/>
      <c r="I94" s="381"/>
      <c r="J94" s="72"/>
    </row>
    <row r="95" spans="2:10" ht="30" customHeight="1" x14ac:dyDescent="0.3">
      <c r="B95" s="102">
        <v>1</v>
      </c>
      <c r="C95" s="103"/>
      <c r="D95" s="104">
        <v>1.54</v>
      </c>
      <c r="E95" s="105" t="s">
        <v>649</v>
      </c>
      <c r="F95" s="106" t="s">
        <v>646</v>
      </c>
      <c r="G95" s="107" t="s">
        <v>400</v>
      </c>
      <c r="H95" s="108">
        <v>30</v>
      </c>
      <c r="I95" s="109"/>
      <c r="J95" s="255">
        <f t="shared" ref="J95:J96" si="9">H95*I95</f>
        <v>0</v>
      </c>
    </row>
    <row r="96" spans="2:10" ht="30" customHeight="1" x14ac:dyDescent="0.3">
      <c r="B96" s="94">
        <v>1</v>
      </c>
      <c r="C96" s="95"/>
      <c r="D96" s="95">
        <v>1.55</v>
      </c>
      <c r="E96" s="112" t="s">
        <v>649</v>
      </c>
      <c r="F96" s="97" t="s">
        <v>645</v>
      </c>
      <c r="G96" s="98" t="s">
        <v>400</v>
      </c>
      <c r="H96" s="99">
        <v>30</v>
      </c>
      <c r="I96" s="100"/>
      <c r="J96" s="265">
        <f t="shared" si="9"/>
        <v>0</v>
      </c>
    </row>
    <row r="97" spans="2:10" ht="30" customHeight="1" x14ac:dyDescent="0.3">
      <c r="B97" s="128"/>
      <c r="C97" s="74" t="s">
        <v>640</v>
      </c>
      <c r="D97" s="75"/>
      <c r="E97" s="101"/>
      <c r="F97" s="381" t="s">
        <v>644</v>
      </c>
      <c r="G97" s="381"/>
      <c r="H97" s="381"/>
      <c r="I97" s="381"/>
      <c r="J97" s="72"/>
    </row>
    <row r="98" spans="2:10" s="4" customFormat="1" ht="50.1" customHeight="1" x14ac:dyDescent="0.4">
      <c r="B98" s="131">
        <v>1</v>
      </c>
      <c r="C98" s="103"/>
      <c r="D98" s="104">
        <v>1.56</v>
      </c>
      <c r="E98" s="105" t="s">
        <v>642</v>
      </c>
      <c r="F98" s="106" t="s">
        <v>643</v>
      </c>
      <c r="G98" s="107" t="s">
        <v>400</v>
      </c>
      <c r="H98" s="108">
        <v>30</v>
      </c>
      <c r="I98" s="109"/>
      <c r="J98" s="255">
        <f t="shared" ref="J98:J99" si="10">H98*I98</f>
        <v>0</v>
      </c>
    </row>
    <row r="99" spans="2:10" customFormat="1" ht="50.1" customHeight="1" x14ac:dyDescent="0.3">
      <c r="B99" s="132">
        <v>1</v>
      </c>
      <c r="C99" s="95"/>
      <c r="D99" s="95">
        <v>1.57</v>
      </c>
      <c r="E99" s="112" t="s">
        <v>642</v>
      </c>
      <c r="F99" s="97" t="s">
        <v>641</v>
      </c>
      <c r="G99" s="98" t="s">
        <v>400</v>
      </c>
      <c r="H99" s="99">
        <v>30</v>
      </c>
      <c r="I99" s="100"/>
      <c r="J99" s="265">
        <f t="shared" si="10"/>
        <v>0</v>
      </c>
    </row>
    <row r="100" spans="2:10" s="6" customFormat="1" ht="30" customHeight="1" x14ac:dyDescent="0.3">
      <c r="B100" s="133"/>
      <c r="C100" s="74" t="s">
        <v>640</v>
      </c>
      <c r="D100" s="75"/>
      <c r="E100" s="101"/>
      <c r="F100" s="381" t="s">
        <v>639</v>
      </c>
      <c r="G100" s="381"/>
      <c r="H100" s="381"/>
      <c r="I100" s="381"/>
      <c r="J100" s="72"/>
    </row>
    <row r="101" spans="2:10" ht="30" customHeight="1" x14ac:dyDescent="0.3">
      <c r="B101" s="131">
        <v>1</v>
      </c>
      <c r="C101" s="103"/>
      <c r="D101" s="104">
        <v>1.58</v>
      </c>
      <c r="E101" s="105" t="s">
        <v>635</v>
      </c>
      <c r="F101" s="106" t="s">
        <v>638</v>
      </c>
      <c r="G101" s="107" t="s">
        <v>400</v>
      </c>
      <c r="H101" s="108">
        <v>30</v>
      </c>
      <c r="I101" s="109"/>
      <c r="J101" s="255">
        <f t="shared" ref="J101:J104" si="11">H101*I101</f>
        <v>0</v>
      </c>
    </row>
    <row r="102" spans="2:10" ht="30" customHeight="1" x14ac:dyDescent="0.3">
      <c r="B102" s="77">
        <v>1</v>
      </c>
      <c r="C102" s="79"/>
      <c r="D102" s="79">
        <v>1.59</v>
      </c>
      <c r="E102" s="110" t="s">
        <v>635</v>
      </c>
      <c r="F102" s="81" t="s">
        <v>637</v>
      </c>
      <c r="G102" s="82" t="s">
        <v>400</v>
      </c>
      <c r="H102" s="83">
        <v>30</v>
      </c>
      <c r="I102" s="109"/>
      <c r="J102" s="260">
        <f t="shared" si="11"/>
        <v>0</v>
      </c>
    </row>
    <row r="103" spans="2:10" ht="30" customHeight="1" x14ac:dyDescent="0.3">
      <c r="B103" s="86">
        <v>1</v>
      </c>
      <c r="C103" s="87"/>
      <c r="D103" s="87">
        <v>1.6</v>
      </c>
      <c r="E103" s="111" t="s">
        <v>635</v>
      </c>
      <c r="F103" s="89" t="s">
        <v>636</v>
      </c>
      <c r="G103" s="90" t="s">
        <v>400</v>
      </c>
      <c r="H103" s="91">
        <v>30</v>
      </c>
      <c r="I103" s="92"/>
      <c r="J103" s="260">
        <f t="shared" si="11"/>
        <v>0</v>
      </c>
    </row>
    <row r="104" spans="2:10" ht="30" customHeight="1" x14ac:dyDescent="0.3">
      <c r="B104" s="86">
        <v>1</v>
      </c>
      <c r="C104" s="87"/>
      <c r="D104" s="87">
        <v>1.61</v>
      </c>
      <c r="E104" s="111" t="s">
        <v>635</v>
      </c>
      <c r="F104" s="89" t="s">
        <v>634</v>
      </c>
      <c r="G104" s="90" t="s">
        <v>400</v>
      </c>
      <c r="H104" s="91">
        <v>30</v>
      </c>
      <c r="I104" s="92"/>
      <c r="J104" s="260">
        <f t="shared" si="11"/>
        <v>0</v>
      </c>
    </row>
    <row r="105" spans="2:10" ht="30" customHeight="1" x14ac:dyDescent="0.3">
      <c r="B105" s="154"/>
      <c r="C105" s="155"/>
      <c r="D105" s="328" t="s">
        <v>249</v>
      </c>
      <c r="E105" s="156" t="s">
        <v>250</v>
      </c>
      <c r="F105" s="113" t="s">
        <v>251</v>
      </c>
      <c r="G105" s="114" t="s">
        <v>44</v>
      </c>
      <c r="H105" s="115" t="s">
        <v>252</v>
      </c>
      <c r="I105" s="115" t="s">
        <v>253</v>
      </c>
      <c r="J105" s="115" t="s">
        <v>254</v>
      </c>
    </row>
    <row r="106" spans="2:10" ht="70.2" customHeight="1" x14ac:dyDescent="0.3">
      <c r="B106" s="128"/>
      <c r="C106" s="75"/>
      <c r="D106" s="75"/>
      <c r="E106" s="101"/>
      <c r="F106" s="389" t="s">
        <v>880</v>
      </c>
      <c r="G106" s="389"/>
      <c r="H106" s="389"/>
      <c r="I106" s="389"/>
      <c r="J106" s="72"/>
    </row>
    <row r="107" spans="2:10" ht="30" customHeight="1" x14ac:dyDescent="0.3">
      <c r="B107" s="77">
        <v>1</v>
      </c>
      <c r="C107" s="79"/>
      <c r="D107" s="79">
        <v>1.62</v>
      </c>
      <c r="E107" s="105"/>
      <c r="F107" s="81" t="s">
        <v>631</v>
      </c>
      <c r="G107" s="82" t="s">
        <v>400</v>
      </c>
      <c r="H107" s="83">
        <v>30</v>
      </c>
      <c r="I107" s="84"/>
      <c r="J107" s="255">
        <f t="shared" ref="J107:J109" si="12">H107*I107</f>
        <v>0</v>
      </c>
    </row>
    <row r="108" spans="2:10" ht="30" customHeight="1" x14ac:dyDescent="0.3">
      <c r="B108" s="134">
        <v>1</v>
      </c>
      <c r="C108" s="87"/>
      <c r="D108" s="87">
        <v>1.63</v>
      </c>
      <c r="E108" s="111"/>
      <c r="F108" s="89" t="s">
        <v>630</v>
      </c>
      <c r="G108" s="90" t="s">
        <v>400</v>
      </c>
      <c r="H108" s="91">
        <v>30</v>
      </c>
      <c r="I108" s="92"/>
      <c r="J108" s="260">
        <f t="shared" si="12"/>
        <v>0</v>
      </c>
    </row>
    <row r="109" spans="2:10" s="6" customFormat="1" ht="30" customHeight="1" x14ac:dyDescent="0.3">
      <c r="B109" s="350">
        <v>1</v>
      </c>
      <c r="C109" s="95"/>
      <c r="D109" s="95">
        <v>1.64</v>
      </c>
      <c r="E109" s="112"/>
      <c r="F109" s="97" t="s">
        <v>629</v>
      </c>
      <c r="G109" s="98" t="s">
        <v>400</v>
      </c>
      <c r="H109" s="99">
        <v>30</v>
      </c>
      <c r="I109" s="100"/>
      <c r="J109" s="265">
        <f t="shared" si="12"/>
        <v>0</v>
      </c>
    </row>
    <row r="110" spans="2:10" ht="30" customHeight="1" x14ac:dyDescent="0.3">
      <c r="B110" s="133"/>
      <c r="C110" s="74" t="s">
        <v>623</v>
      </c>
      <c r="D110" s="75"/>
      <c r="E110" s="101"/>
      <c r="F110" s="385" t="s">
        <v>881</v>
      </c>
      <c r="G110" s="385"/>
      <c r="H110" s="385"/>
      <c r="I110" s="385"/>
      <c r="J110" s="72"/>
    </row>
    <row r="111" spans="2:10" ht="30" customHeight="1" x14ac:dyDescent="0.3">
      <c r="B111" s="128"/>
      <c r="C111" s="75"/>
      <c r="D111" s="75"/>
      <c r="E111" s="101"/>
      <c r="F111" s="381" t="s">
        <v>632</v>
      </c>
      <c r="G111" s="381"/>
      <c r="H111" s="381"/>
      <c r="I111" s="381"/>
      <c r="J111" s="72"/>
    </row>
    <row r="112" spans="2:10" ht="30" customHeight="1" x14ac:dyDescent="0.3">
      <c r="B112" s="102">
        <v>1</v>
      </c>
      <c r="C112" s="104"/>
      <c r="D112" s="104">
        <v>1.65</v>
      </c>
      <c r="E112" s="105" t="s">
        <v>633</v>
      </c>
      <c r="F112" s="106" t="s">
        <v>631</v>
      </c>
      <c r="G112" s="107" t="s">
        <v>400</v>
      </c>
      <c r="H112" s="108">
        <v>30</v>
      </c>
      <c r="I112" s="109"/>
      <c r="J112" s="255">
        <f t="shared" ref="J112:J114" si="13">H112*I112</f>
        <v>0</v>
      </c>
    </row>
    <row r="113" spans="2:10" ht="30" customHeight="1" x14ac:dyDescent="0.3">
      <c r="B113" s="86">
        <v>1</v>
      </c>
      <c r="C113" s="87"/>
      <c r="D113" s="87">
        <v>1.66</v>
      </c>
      <c r="E113" s="111" t="s">
        <v>633</v>
      </c>
      <c r="F113" s="89" t="s">
        <v>630</v>
      </c>
      <c r="G113" s="90" t="s">
        <v>400</v>
      </c>
      <c r="H113" s="91">
        <v>30</v>
      </c>
      <c r="I113" s="92"/>
      <c r="J113" s="260">
        <f t="shared" si="13"/>
        <v>0</v>
      </c>
    </row>
    <row r="114" spans="2:10" ht="30" customHeight="1" x14ac:dyDescent="0.3">
      <c r="B114" s="94">
        <v>1</v>
      </c>
      <c r="C114" s="95"/>
      <c r="D114" s="95">
        <v>1.67</v>
      </c>
      <c r="E114" s="112" t="s">
        <v>633</v>
      </c>
      <c r="F114" s="97" t="s">
        <v>629</v>
      </c>
      <c r="G114" s="98" t="s">
        <v>400</v>
      </c>
      <c r="H114" s="99">
        <v>30</v>
      </c>
      <c r="I114" s="100"/>
      <c r="J114" s="265">
        <f t="shared" si="13"/>
        <v>0</v>
      </c>
    </row>
    <row r="115" spans="2:10" ht="30" customHeight="1" x14ac:dyDescent="0.3">
      <c r="B115" s="128"/>
      <c r="C115" s="75"/>
      <c r="D115" s="75"/>
      <c r="E115" s="101"/>
      <c r="F115" s="386" t="s">
        <v>628</v>
      </c>
      <c r="G115" s="386"/>
      <c r="H115" s="386"/>
      <c r="I115" s="386"/>
      <c r="J115" s="72"/>
    </row>
    <row r="116" spans="2:10" ht="30" customHeight="1" x14ac:dyDescent="0.3">
      <c r="B116" s="77">
        <v>1</v>
      </c>
      <c r="C116" s="79"/>
      <c r="D116" s="79">
        <v>1.68</v>
      </c>
      <c r="E116" s="110"/>
      <c r="F116" s="81" t="s">
        <v>627</v>
      </c>
      <c r="G116" s="82" t="s">
        <v>400</v>
      </c>
      <c r="H116" s="83">
        <v>30</v>
      </c>
      <c r="I116" s="84"/>
      <c r="J116" s="286">
        <f>H116*I116</f>
        <v>0</v>
      </c>
    </row>
    <row r="117" spans="2:10" ht="30" customHeight="1" x14ac:dyDescent="0.3">
      <c r="B117" s="128"/>
      <c r="C117" s="75"/>
      <c r="D117" s="75"/>
      <c r="E117" s="101"/>
      <c r="F117" s="385" t="s">
        <v>882</v>
      </c>
      <c r="G117" s="385"/>
      <c r="H117" s="385"/>
      <c r="I117" s="385"/>
      <c r="J117" s="72"/>
    </row>
    <row r="118" spans="2:10" ht="30" customHeight="1" x14ac:dyDescent="0.3">
      <c r="B118" s="102">
        <v>1</v>
      </c>
      <c r="C118" s="104"/>
      <c r="D118" s="104">
        <v>1.7</v>
      </c>
      <c r="E118" s="105"/>
      <c r="F118" s="106" t="s">
        <v>626</v>
      </c>
      <c r="G118" s="107" t="s">
        <v>400</v>
      </c>
      <c r="H118" s="108">
        <v>30</v>
      </c>
      <c r="I118" s="109"/>
      <c r="J118" s="255">
        <f t="shared" ref="J118:J119" si="14">H118*I118</f>
        <v>0</v>
      </c>
    </row>
    <row r="119" spans="2:10" ht="30" customHeight="1" x14ac:dyDescent="0.3">
      <c r="B119" s="86">
        <v>1</v>
      </c>
      <c r="C119" s="87"/>
      <c r="D119" s="87">
        <v>1.71</v>
      </c>
      <c r="E119" s="111"/>
      <c r="F119" s="89" t="s">
        <v>625</v>
      </c>
      <c r="G119" s="90" t="s">
        <v>400</v>
      </c>
      <c r="H119" s="91">
        <v>30</v>
      </c>
      <c r="I119" s="92"/>
      <c r="J119" s="260">
        <f t="shared" si="14"/>
        <v>0</v>
      </c>
    </row>
    <row r="120" spans="2:10" ht="19.95" customHeight="1" thickBot="1" x14ac:dyDescent="0.35">
      <c r="B120" s="135"/>
      <c r="C120" s="135"/>
      <c r="D120" s="135"/>
      <c r="E120" s="136"/>
      <c r="F120" s="136"/>
      <c r="G120" s="136"/>
      <c r="H120" s="137"/>
      <c r="I120" s="137"/>
      <c r="J120" s="137"/>
    </row>
    <row r="121" spans="2:10" ht="30" customHeight="1" thickBot="1" x14ac:dyDescent="0.35">
      <c r="B121" s="138">
        <v>2</v>
      </c>
      <c r="C121" s="139" t="s">
        <v>714</v>
      </c>
      <c r="D121" s="140"/>
      <c r="E121" s="141"/>
      <c r="F121" s="141"/>
      <c r="G121" s="141"/>
      <c r="H121" s="140"/>
      <c r="I121" s="67" t="s">
        <v>711</v>
      </c>
      <c r="J121" s="347">
        <f>SUM(J124:J248)</f>
        <v>0</v>
      </c>
    </row>
    <row r="122" spans="2:10" ht="30" customHeight="1" x14ac:dyDescent="0.3">
      <c r="B122" s="329"/>
      <c r="C122" s="330"/>
      <c r="D122" s="331"/>
      <c r="E122" s="238"/>
      <c r="F122" s="238"/>
      <c r="G122" s="238"/>
      <c r="H122" s="331"/>
      <c r="I122" s="323"/>
      <c r="J122" s="324"/>
    </row>
    <row r="123" spans="2:10" ht="30" customHeight="1" x14ac:dyDescent="0.3">
      <c r="B123" s="154"/>
      <c r="C123" s="155"/>
      <c r="D123" s="328" t="s">
        <v>249</v>
      </c>
      <c r="E123" s="156" t="s">
        <v>250</v>
      </c>
      <c r="F123" s="113" t="s">
        <v>251</v>
      </c>
      <c r="G123" s="114" t="s">
        <v>44</v>
      </c>
      <c r="H123" s="115" t="s">
        <v>252</v>
      </c>
      <c r="I123" s="115" t="s">
        <v>253</v>
      </c>
      <c r="J123" s="126" t="s">
        <v>254</v>
      </c>
    </row>
    <row r="124" spans="2:10" ht="30" customHeight="1" x14ac:dyDescent="0.3">
      <c r="B124" s="68"/>
      <c r="C124" s="69"/>
      <c r="D124" s="70"/>
      <c r="E124" s="71"/>
      <c r="F124" s="384" t="s">
        <v>715</v>
      </c>
      <c r="G124" s="384"/>
      <c r="H124" s="384"/>
      <c r="I124" s="384"/>
      <c r="J124" s="72"/>
    </row>
    <row r="125" spans="2:10" ht="30" customHeight="1" x14ac:dyDescent="0.3">
      <c r="B125" s="73"/>
      <c r="C125" s="101" t="s">
        <v>716</v>
      </c>
      <c r="D125" s="101"/>
      <c r="E125" s="142"/>
      <c r="F125" s="385" t="s">
        <v>717</v>
      </c>
      <c r="G125" s="385"/>
      <c r="H125" s="385"/>
      <c r="I125" s="385"/>
      <c r="J125" s="72"/>
    </row>
    <row r="126" spans="2:10" ht="30" customHeight="1" x14ac:dyDescent="0.3">
      <c r="B126" s="73"/>
      <c r="C126" s="101"/>
      <c r="D126" s="101"/>
      <c r="E126" s="101"/>
      <c r="F126" s="143" t="s">
        <v>718</v>
      </c>
      <c r="G126" s="101"/>
      <c r="H126" s="101"/>
      <c r="I126" s="101"/>
      <c r="J126" s="72"/>
    </row>
    <row r="127" spans="2:10" ht="27" customHeight="1" x14ac:dyDescent="0.3">
      <c r="B127" s="102">
        <v>2</v>
      </c>
      <c r="C127" s="104"/>
      <c r="D127" s="104">
        <v>2.1</v>
      </c>
      <c r="E127" s="105" t="s">
        <v>692</v>
      </c>
      <c r="F127" s="106" t="s">
        <v>719</v>
      </c>
      <c r="G127" s="107" t="s">
        <v>54</v>
      </c>
      <c r="H127" s="108">
        <v>300</v>
      </c>
      <c r="I127" s="109"/>
      <c r="J127" s="255">
        <f t="shared" ref="J127:J129" si="15">H127*I127</f>
        <v>0</v>
      </c>
    </row>
    <row r="128" spans="2:10" ht="27" customHeight="1" x14ac:dyDescent="0.3">
      <c r="B128" s="77">
        <v>2</v>
      </c>
      <c r="C128" s="79"/>
      <c r="D128" s="79">
        <v>2.2000000000000002</v>
      </c>
      <c r="E128" s="110" t="s">
        <v>692</v>
      </c>
      <c r="F128" s="81" t="s">
        <v>720</v>
      </c>
      <c r="G128" s="90" t="s">
        <v>54</v>
      </c>
      <c r="H128" s="91">
        <v>300</v>
      </c>
      <c r="I128" s="92"/>
      <c r="J128" s="260">
        <f t="shared" si="15"/>
        <v>0</v>
      </c>
    </row>
    <row r="129" spans="2:10" ht="27" customHeight="1" x14ac:dyDescent="0.3">
      <c r="B129" s="94">
        <v>2</v>
      </c>
      <c r="C129" s="95"/>
      <c r="D129" s="95">
        <v>2.2999999999999998</v>
      </c>
      <c r="E129" s="112" t="s">
        <v>692</v>
      </c>
      <c r="F129" s="97" t="s">
        <v>721</v>
      </c>
      <c r="G129" s="98" t="s">
        <v>54</v>
      </c>
      <c r="H129" s="99">
        <v>300</v>
      </c>
      <c r="I129" s="100"/>
      <c r="J129" s="265">
        <f t="shared" si="15"/>
        <v>0</v>
      </c>
    </row>
    <row r="130" spans="2:10" ht="30" customHeight="1" x14ac:dyDescent="0.3">
      <c r="B130" s="144"/>
      <c r="C130" s="75"/>
      <c r="D130" s="75"/>
      <c r="E130" s="101"/>
      <c r="F130" s="125" t="s">
        <v>841</v>
      </c>
      <c r="G130" s="70"/>
      <c r="H130" s="70"/>
      <c r="I130" s="101"/>
      <c r="J130" s="72"/>
    </row>
    <row r="131" spans="2:10" ht="30" customHeight="1" x14ac:dyDescent="0.3">
      <c r="B131" s="144"/>
      <c r="C131" s="75"/>
      <c r="D131" s="75"/>
      <c r="E131" s="101"/>
      <c r="F131" s="143" t="s">
        <v>722</v>
      </c>
      <c r="G131" s="70"/>
      <c r="H131" s="70"/>
      <c r="I131" s="101"/>
      <c r="J131" s="72"/>
    </row>
    <row r="132" spans="2:10" ht="27" customHeight="1" x14ac:dyDescent="0.3">
      <c r="B132" s="34">
        <v>2</v>
      </c>
      <c r="C132" s="79"/>
      <c r="D132" s="79">
        <v>2.4</v>
      </c>
      <c r="E132" s="110" t="s">
        <v>692</v>
      </c>
      <c r="F132" s="81" t="s">
        <v>723</v>
      </c>
      <c r="G132" s="107" t="s">
        <v>653</v>
      </c>
      <c r="H132" s="108">
        <v>30</v>
      </c>
      <c r="I132" s="109"/>
      <c r="J132" s="255">
        <f t="shared" ref="J132:J136" si="16">H132*I132</f>
        <v>0</v>
      </c>
    </row>
    <row r="133" spans="2:10" ht="27" customHeight="1" x14ac:dyDescent="0.3">
      <c r="B133" s="145">
        <v>2</v>
      </c>
      <c r="C133" s="87"/>
      <c r="D133" s="87">
        <v>2.5</v>
      </c>
      <c r="E133" s="111" t="s">
        <v>692</v>
      </c>
      <c r="F133" s="89" t="s">
        <v>724</v>
      </c>
      <c r="G133" s="90" t="s">
        <v>653</v>
      </c>
      <c r="H133" s="91">
        <v>30</v>
      </c>
      <c r="I133" s="92"/>
      <c r="J133" s="260">
        <f t="shared" si="16"/>
        <v>0</v>
      </c>
    </row>
    <row r="134" spans="2:10" ht="27" customHeight="1" x14ac:dyDescent="0.3">
      <c r="B134" s="34">
        <v>2</v>
      </c>
      <c r="C134" s="79"/>
      <c r="D134" s="79">
        <v>2.6</v>
      </c>
      <c r="E134" s="110" t="s">
        <v>692</v>
      </c>
      <c r="F134" s="81" t="s">
        <v>725</v>
      </c>
      <c r="G134" s="90" t="s">
        <v>653</v>
      </c>
      <c r="H134" s="91">
        <v>30</v>
      </c>
      <c r="I134" s="92"/>
      <c r="J134" s="260">
        <f t="shared" si="16"/>
        <v>0</v>
      </c>
    </row>
    <row r="135" spans="2:10" ht="27" customHeight="1" x14ac:dyDescent="0.3">
      <c r="B135" s="145">
        <v>2</v>
      </c>
      <c r="C135" s="87"/>
      <c r="D135" s="87">
        <v>2.7</v>
      </c>
      <c r="E135" s="111" t="s">
        <v>692</v>
      </c>
      <c r="F135" s="89" t="s">
        <v>726</v>
      </c>
      <c r="G135" s="90" t="s">
        <v>653</v>
      </c>
      <c r="H135" s="91">
        <v>30</v>
      </c>
      <c r="I135" s="92"/>
      <c r="J135" s="260">
        <f t="shared" si="16"/>
        <v>0</v>
      </c>
    </row>
    <row r="136" spans="2:10" ht="27" customHeight="1" x14ac:dyDescent="0.3">
      <c r="B136" s="34">
        <v>2</v>
      </c>
      <c r="C136" s="79"/>
      <c r="D136" s="79">
        <v>2.8</v>
      </c>
      <c r="E136" s="110" t="s">
        <v>692</v>
      </c>
      <c r="F136" s="81" t="s">
        <v>727</v>
      </c>
      <c r="G136" s="98" t="s">
        <v>653</v>
      </c>
      <c r="H136" s="99">
        <v>30</v>
      </c>
      <c r="I136" s="100"/>
      <c r="J136" s="265">
        <f t="shared" si="16"/>
        <v>0</v>
      </c>
    </row>
    <row r="137" spans="2:10" ht="30" customHeight="1" x14ac:dyDescent="0.3">
      <c r="B137" s="144"/>
      <c r="C137" s="75"/>
      <c r="D137" s="75"/>
      <c r="E137" s="101"/>
      <c r="F137" s="143" t="s">
        <v>728</v>
      </c>
      <c r="G137" s="70"/>
      <c r="H137" s="70"/>
      <c r="I137" s="101"/>
      <c r="J137" s="72"/>
    </row>
    <row r="138" spans="2:10" ht="27" customHeight="1" x14ac:dyDescent="0.3">
      <c r="B138" s="34">
        <v>2</v>
      </c>
      <c r="C138" s="79"/>
      <c r="D138" s="79">
        <v>2.9</v>
      </c>
      <c r="E138" s="110" t="s">
        <v>692</v>
      </c>
      <c r="F138" s="81" t="s">
        <v>729</v>
      </c>
      <c r="G138" s="107" t="s">
        <v>400</v>
      </c>
      <c r="H138" s="108">
        <v>30</v>
      </c>
      <c r="I138" s="109"/>
      <c r="J138" s="255">
        <f t="shared" ref="J138:J146" si="17">H138*I138</f>
        <v>0</v>
      </c>
    </row>
    <row r="139" spans="2:10" ht="27" customHeight="1" x14ac:dyDescent="0.3">
      <c r="B139" s="145">
        <v>2</v>
      </c>
      <c r="C139" s="87"/>
      <c r="D139" s="87">
        <v>2.1</v>
      </c>
      <c r="E139" s="111" t="s">
        <v>692</v>
      </c>
      <c r="F139" s="89" t="s">
        <v>730</v>
      </c>
      <c r="G139" s="90" t="s">
        <v>400</v>
      </c>
      <c r="H139" s="91">
        <v>30</v>
      </c>
      <c r="I139" s="92"/>
      <c r="J139" s="260">
        <f t="shared" si="17"/>
        <v>0</v>
      </c>
    </row>
    <row r="140" spans="2:10" ht="27" customHeight="1" x14ac:dyDescent="0.3">
      <c r="B140" s="34">
        <v>2</v>
      </c>
      <c r="C140" s="79"/>
      <c r="D140" s="79">
        <v>2.11</v>
      </c>
      <c r="E140" s="110" t="s">
        <v>692</v>
      </c>
      <c r="F140" s="81" t="s">
        <v>731</v>
      </c>
      <c r="G140" s="90" t="s">
        <v>400</v>
      </c>
      <c r="H140" s="91">
        <v>30</v>
      </c>
      <c r="I140" s="92"/>
      <c r="J140" s="260">
        <f t="shared" si="17"/>
        <v>0</v>
      </c>
    </row>
    <row r="141" spans="2:10" ht="27" customHeight="1" x14ac:dyDescent="0.3">
      <c r="B141" s="145">
        <v>2</v>
      </c>
      <c r="C141" s="87"/>
      <c r="D141" s="87">
        <v>2.12</v>
      </c>
      <c r="E141" s="111" t="s">
        <v>692</v>
      </c>
      <c r="F141" s="89" t="s">
        <v>732</v>
      </c>
      <c r="G141" s="90" t="s">
        <v>400</v>
      </c>
      <c r="H141" s="91">
        <v>30</v>
      </c>
      <c r="I141" s="92"/>
      <c r="J141" s="260">
        <f t="shared" si="17"/>
        <v>0</v>
      </c>
    </row>
    <row r="142" spans="2:10" ht="27" customHeight="1" x14ac:dyDescent="0.3">
      <c r="B142" s="34">
        <v>2</v>
      </c>
      <c r="C142" s="79"/>
      <c r="D142" s="79">
        <v>2.13</v>
      </c>
      <c r="E142" s="110" t="s">
        <v>692</v>
      </c>
      <c r="F142" s="81" t="s">
        <v>733</v>
      </c>
      <c r="G142" s="90" t="s">
        <v>400</v>
      </c>
      <c r="H142" s="91">
        <v>30</v>
      </c>
      <c r="I142" s="92"/>
      <c r="J142" s="260">
        <f t="shared" si="17"/>
        <v>0</v>
      </c>
    </row>
    <row r="143" spans="2:10" ht="27" customHeight="1" x14ac:dyDescent="0.3">
      <c r="B143" s="145">
        <v>2</v>
      </c>
      <c r="C143" s="87"/>
      <c r="D143" s="87">
        <v>2.14</v>
      </c>
      <c r="E143" s="111" t="s">
        <v>692</v>
      </c>
      <c r="F143" s="89" t="s">
        <v>734</v>
      </c>
      <c r="G143" s="90" t="s">
        <v>400</v>
      </c>
      <c r="H143" s="91">
        <v>30</v>
      </c>
      <c r="I143" s="92"/>
      <c r="J143" s="260">
        <f t="shared" si="17"/>
        <v>0</v>
      </c>
    </row>
    <row r="144" spans="2:10" ht="27" customHeight="1" x14ac:dyDescent="0.3">
      <c r="B144" s="34">
        <v>2</v>
      </c>
      <c r="C144" s="79"/>
      <c r="D144" s="79">
        <v>2.15</v>
      </c>
      <c r="E144" s="110" t="s">
        <v>692</v>
      </c>
      <c r="F144" s="81" t="s">
        <v>735</v>
      </c>
      <c r="G144" s="90" t="s">
        <v>400</v>
      </c>
      <c r="H144" s="91">
        <v>30</v>
      </c>
      <c r="I144" s="92"/>
      <c r="J144" s="260">
        <f t="shared" si="17"/>
        <v>0</v>
      </c>
    </row>
    <row r="145" spans="2:10" ht="27" customHeight="1" x14ac:dyDescent="0.3">
      <c r="B145" s="145">
        <v>2</v>
      </c>
      <c r="C145" s="87"/>
      <c r="D145" s="87">
        <v>2.16</v>
      </c>
      <c r="E145" s="111" t="s">
        <v>692</v>
      </c>
      <c r="F145" s="89" t="s">
        <v>736</v>
      </c>
      <c r="G145" s="90" t="s">
        <v>400</v>
      </c>
      <c r="H145" s="91">
        <v>30</v>
      </c>
      <c r="I145" s="92"/>
      <c r="J145" s="260">
        <f t="shared" si="17"/>
        <v>0</v>
      </c>
    </row>
    <row r="146" spans="2:10" ht="27" customHeight="1" x14ac:dyDescent="0.3">
      <c r="B146" s="34">
        <v>2</v>
      </c>
      <c r="C146" s="79"/>
      <c r="D146" s="79">
        <v>2.17</v>
      </c>
      <c r="E146" s="110" t="s">
        <v>692</v>
      </c>
      <c r="F146" s="81" t="s">
        <v>737</v>
      </c>
      <c r="G146" s="98" t="s">
        <v>400</v>
      </c>
      <c r="H146" s="99">
        <v>30</v>
      </c>
      <c r="I146" s="100"/>
      <c r="J146" s="265">
        <f t="shared" si="17"/>
        <v>0</v>
      </c>
    </row>
    <row r="147" spans="2:10" ht="30" customHeight="1" x14ac:dyDescent="0.3">
      <c r="B147" s="144"/>
      <c r="C147" s="75"/>
      <c r="D147" s="75"/>
      <c r="E147" s="101"/>
      <c r="F147" s="143" t="s">
        <v>738</v>
      </c>
      <c r="G147" s="70"/>
      <c r="H147" s="70"/>
      <c r="I147" s="101"/>
      <c r="J147" s="72"/>
    </row>
    <row r="148" spans="2:10" ht="27" customHeight="1" x14ac:dyDescent="0.3">
      <c r="B148" s="34">
        <v>2</v>
      </c>
      <c r="C148" s="79"/>
      <c r="D148" s="79">
        <v>2.1800000000000002</v>
      </c>
      <c r="E148" s="110" t="s">
        <v>692</v>
      </c>
      <c r="F148" s="81" t="s">
        <v>739</v>
      </c>
      <c r="G148" s="107" t="s">
        <v>653</v>
      </c>
      <c r="H148" s="108">
        <v>30</v>
      </c>
      <c r="I148" s="109"/>
      <c r="J148" s="255">
        <f t="shared" ref="J148:J150" si="18">H148*I148</f>
        <v>0</v>
      </c>
    </row>
    <row r="149" spans="2:10" ht="27" customHeight="1" x14ac:dyDescent="0.3">
      <c r="B149" s="145">
        <v>2</v>
      </c>
      <c r="C149" s="87"/>
      <c r="D149" s="87">
        <v>2.19</v>
      </c>
      <c r="E149" s="111" t="s">
        <v>692</v>
      </c>
      <c r="F149" s="89" t="s">
        <v>740</v>
      </c>
      <c r="G149" s="90" t="s">
        <v>653</v>
      </c>
      <c r="H149" s="91">
        <v>30</v>
      </c>
      <c r="I149" s="92"/>
      <c r="J149" s="260">
        <f t="shared" si="18"/>
        <v>0</v>
      </c>
    </row>
    <row r="150" spans="2:10" ht="27" customHeight="1" x14ac:dyDescent="0.3">
      <c r="B150" s="34">
        <v>2</v>
      </c>
      <c r="C150" s="79"/>
      <c r="D150" s="79">
        <v>2.2000000000000002</v>
      </c>
      <c r="E150" s="110" t="s">
        <v>692</v>
      </c>
      <c r="F150" s="81" t="s">
        <v>741</v>
      </c>
      <c r="G150" s="98" t="s">
        <v>653</v>
      </c>
      <c r="H150" s="99">
        <v>30</v>
      </c>
      <c r="I150" s="100"/>
      <c r="J150" s="265">
        <f t="shared" si="18"/>
        <v>0</v>
      </c>
    </row>
    <row r="151" spans="2:10" ht="30" customHeight="1" x14ac:dyDescent="0.3">
      <c r="B151" s="144"/>
      <c r="C151" s="75"/>
      <c r="D151" s="75"/>
      <c r="E151" s="101"/>
      <c r="F151" s="143" t="s">
        <v>742</v>
      </c>
      <c r="G151" s="70"/>
      <c r="H151" s="70"/>
      <c r="I151" s="101"/>
      <c r="J151" s="72"/>
    </row>
    <row r="152" spans="2:10" ht="27" customHeight="1" x14ac:dyDescent="0.3">
      <c r="B152" s="36">
        <v>2</v>
      </c>
      <c r="C152" s="104"/>
      <c r="D152" s="104">
        <v>2.21</v>
      </c>
      <c r="E152" s="105" t="s">
        <v>692</v>
      </c>
      <c r="F152" s="106" t="s">
        <v>743</v>
      </c>
      <c r="G152" s="107" t="s">
        <v>653</v>
      </c>
      <c r="H152" s="108">
        <v>30</v>
      </c>
      <c r="I152" s="109"/>
      <c r="J152" s="255">
        <f t="shared" ref="J152:J153" si="19">H152*I152</f>
        <v>0</v>
      </c>
    </row>
    <row r="153" spans="2:10" ht="27" customHeight="1" x14ac:dyDescent="0.3">
      <c r="B153" s="145">
        <v>2</v>
      </c>
      <c r="C153" s="87"/>
      <c r="D153" s="87">
        <v>2.2200000000000002</v>
      </c>
      <c r="E153" s="111" t="s">
        <v>692</v>
      </c>
      <c r="F153" s="89" t="s">
        <v>744</v>
      </c>
      <c r="G153" s="90" t="s">
        <v>653</v>
      </c>
      <c r="H153" s="91">
        <v>30</v>
      </c>
      <c r="I153" s="92"/>
      <c r="J153" s="260">
        <f t="shared" si="19"/>
        <v>0</v>
      </c>
    </row>
    <row r="154" spans="2:10" ht="30" customHeight="1" x14ac:dyDescent="0.3">
      <c r="B154" s="154"/>
      <c r="C154" s="155"/>
      <c r="D154" s="328" t="s">
        <v>249</v>
      </c>
      <c r="E154" s="156" t="s">
        <v>250</v>
      </c>
      <c r="F154" s="113" t="s">
        <v>251</v>
      </c>
      <c r="G154" s="114" t="s">
        <v>44</v>
      </c>
      <c r="H154" s="115" t="s">
        <v>252</v>
      </c>
      <c r="I154" s="115" t="s">
        <v>253</v>
      </c>
      <c r="J154" s="115" t="s">
        <v>254</v>
      </c>
    </row>
    <row r="155" spans="2:10" ht="30" customHeight="1" x14ac:dyDescent="0.3">
      <c r="B155" s="144"/>
      <c r="C155" s="75"/>
      <c r="D155" s="75"/>
      <c r="E155" s="101"/>
      <c r="F155" s="143" t="s">
        <v>745</v>
      </c>
      <c r="G155" s="70"/>
      <c r="H155" s="70"/>
      <c r="I155" s="101"/>
      <c r="J155" s="72"/>
    </row>
    <row r="156" spans="2:10" ht="30" customHeight="1" x14ac:dyDescent="0.3">
      <c r="B156" s="36">
        <v>2</v>
      </c>
      <c r="C156" s="104"/>
      <c r="D156" s="104">
        <v>2.23</v>
      </c>
      <c r="E156" s="105" t="s">
        <v>692</v>
      </c>
      <c r="F156" s="106" t="s">
        <v>746</v>
      </c>
      <c r="G156" s="107" t="s">
        <v>653</v>
      </c>
      <c r="H156" s="108">
        <v>30</v>
      </c>
      <c r="I156" s="109"/>
      <c r="J156" s="255">
        <f t="shared" ref="J156:J157" si="20">H156*I156</f>
        <v>0</v>
      </c>
    </row>
    <row r="157" spans="2:10" ht="30" customHeight="1" x14ac:dyDescent="0.3">
      <c r="B157" s="34">
        <v>2</v>
      </c>
      <c r="C157" s="79"/>
      <c r="D157" s="79">
        <v>2.2400000000000002</v>
      </c>
      <c r="E157" s="110" t="s">
        <v>692</v>
      </c>
      <c r="F157" s="81" t="s">
        <v>747</v>
      </c>
      <c r="G157" s="98" t="s">
        <v>653</v>
      </c>
      <c r="H157" s="99">
        <v>30</v>
      </c>
      <c r="I157" s="100"/>
      <c r="J157" s="265">
        <f t="shared" si="20"/>
        <v>0</v>
      </c>
    </row>
    <row r="158" spans="2:10" ht="30" customHeight="1" x14ac:dyDescent="0.3">
      <c r="B158" s="144"/>
      <c r="C158" s="75"/>
      <c r="D158" s="75"/>
      <c r="E158" s="101"/>
      <c r="F158" s="143" t="s">
        <v>748</v>
      </c>
      <c r="G158" s="70"/>
      <c r="H158" s="70"/>
      <c r="I158" s="101"/>
      <c r="J158" s="72"/>
    </row>
    <row r="159" spans="2:10" ht="30" customHeight="1" x14ac:dyDescent="0.3">
      <c r="B159" s="34">
        <v>2</v>
      </c>
      <c r="C159" s="79"/>
      <c r="D159" s="79">
        <v>2.25</v>
      </c>
      <c r="E159" s="110" t="s">
        <v>692</v>
      </c>
      <c r="F159" s="81" t="s">
        <v>739</v>
      </c>
      <c r="G159" s="107" t="s">
        <v>653</v>
      </c>
      <c r="H159" s="108">
        <v>30</v>
      </c>
      <c r="I159" s="109"/>
      <c r="J159" s="255">
        <f t="shared" ref="J159:J161" si="21">H159*I159</f>
        <v>0</v>
      </c>
    </row>
    <row r="160" spans="2:10" ht="30" customHeight="1" x14ac:dyDescent="0.3">
      <c r="B160" s="145">
        <v>2</v>
      </c>
      <c r="C160" s="87"/>
      <c r="D160" s="87">
        <v>2.2599999999999998</v>
      </c>
      <c r="E160" s="111" t="s">
        <v>692</v>
      </c>
      <c r="F160" s="89" t="s">
        <v>749</v>
      </c>
      <c r="G160" s="90" t="s">
        <v>653</v>
      </c>
      <c r="H160" s="91">
        <v>30</v>
      </c>
      <c r="I160" s="92"/>
      <c r="J160" s="260">
        <f t="shared" si="21"/>
        <v>0</v>
      </c>
    </row>
    <row r="161" spans="2:10" ht="30" customHeight="1" x14ac:dyDescent="0.3">
      <c r="B161" s="34">
        <v>2</v>
      </c>
      <c r="C161" s="79"/>
      <c r="D161" s="79">
        <v>2.27</v>
      </c>
      <c r="E161" s="110" t="s">
        <v>692</v>
      </c>
      <c r="F161" s="81" t="s">
        <v>750</v>
      </c>
      <c r="G161" s="98" t="s">
        <v>653</v>
      </c>
      <c r="H161" s="99">
        <v>30</v>
      </c>
      <c r="I161" s="100"/>
      <c r="J161" s="265">
        <f t="shared" si="21"/>
        <v>0</v>
      </c>
    </row>
    <row r="162" spans="2:10" ht="30" customHeight="1" x14ac:dyDescent="0.3">
      <c r="B162" s="144"/>
      <c r="C162" s="75"/>
      <c r="D162" s="75"/>
      <c r="E162" s="101"/>
      <c r="F162" s="383" t="s">
        <v>751</v>
      </c>
      <c r="G162" s="383"/>
      <c r="H162" s="383"/>
      <c r="I162" s="383"/>
      <c r="J162" s="72"/>
    </row>
    <row r="163" spans="2:10" ht="30" customHeight="1" x14ac:dyDescent="0.3">
      <c r="B163" s="34">
        <v>2</v>
      </c>
      <c r="C163" s="79"/>
      <c r="D163" s="79">
        <v>2.2799999999999998</v>
      </c>
      <c r="E163" s="110" t="s">
        <v>752</v>
      </c>
      <c r="F163" s="81" t="s">
        <v>753</v>
      </c>
      <c r="G163" s="82" t="s">
        <v>51</v>
      </c>
      <c r="H163" s="83">
        <v>30</v>
      </c>
      <c r="I163" s="84"/>
      <c r="J163" s="286">
        <f t="shared" ref="J163" si="22">H163*I163</f>
        <v>0</v>
      </c>
    </row>
    <row r="164" spans="2:10" ht="30" customHeight="1" x14ac:dyDescent="0.3">
      <c r="B164" s="144"/>
      <c r="C164" s="75"/>
      <c r="D164" s="75"/>
      <c r="E164" s="101"/>
      <c r="F164" s="381" t="s">
        <v>754</v>
      </c>
      <c r="G164" s="381"/>
      <c r="H164" s="381"/>
      <c r="I164" s="381"/>
      <c r="J164" s="72"/>
    </row>
    <row r="165" spans="2:10" ht="30" customHeight="1" x14ac:dyDescent="0.3">
      <c r="B165" s="144"/>
      <c r="C165" s="74" t="s">
        <v>755</v>
      </c>
      <c r="D165" s="75"/>
      <c r="E165" s="101"/>
      <c r="F165" s="27" t="s">
        <v>756</v>
      </c>
      <c r="G165" s="70"/>
      <c r="H165" s="70"/>
      <c r="I165" s="101"/>
      <c r="J165" s="72"/>
    </row>
    <row r="166" spans="2:10" ht="30" customHeight="1" x14ac:dyDescent="0.3">
      <c r="B166" s="36">
        <v>2</v>
      </c>
      <c r="C166" s="104"/>
      <c r="D166" s="104">
        <v>2.29</v>
      </c>
      <c r="E166" s="105" t="s">
        <v>757</v>
      </c>
      <c r="F166" s="106" t="s">
        <v>758</v>
      </c>
      <c r="G166" s="107" t="s">
        <v>51</v>
      </c>
      <c r="H166" s="108">
        <v>30</v>
      </c>
      <c r="I166" s="109"/>
      <c r="J166" s="255">
        <f t="shared" ref="J166:J167" si="23">H166*I166</f>
        <v>0</v>
      </c>
    </row>
    <row r="167" spans="2:10" ht="30" customHeight="1" x14ac:dyDescent="0.3">
      <c r="B167" s="34">
        <v>2</v>
      </c>
      <c r="C167" s="79"/>
      <c r="D167" s="79">
        <v>2.2999999999999998</v>
      </c>
      <c r="E167" s="110" t="s">
        <v>757</v>
      </c>
      <c r="F167" s="81" t="s">
        <v>759</v>
      </c>
      <c r="G167" s="98" t="s">
        <v>51</v>
      </c>
      <c r="H167" s="99">
        <v>30</v>
      </c>
      <c r="I167" s="100"/>
      <c r="J167" s="265">
        <f t="shared" si="23"/>
        <v>0</v>
      </c>
    </row>
    <row r="168" spans="2:10" ht="30" customHeight="1" x14ac:dyDescent="0.3">
      <c r="B168" s="144"/>
      <c r="C168" s="75"/>
      <c r="D168" s="75"/>
      <c r="E168" s="142"/>
      <c r="F168" s="27" t="s">
        <v>761</v>
      </c>
      <c r="G168" s="70"/>
      <c r="H168" s="70"/>
      <c r="I168" s="101"/>
      <c r="J168" s="72"/>
    </row>
    <row r="169" spans="2:10" ht="30" customHeight="1" x14ac:dyDescent="0.3">
      <c r="B169" s="34">
        <v>2</v>
      </c>
      <c r="C169" s="79"/>
      <c r="D169" s="79">
        <v>2.31</v>
      </c>
      <c r="E169" s="110" t="s">
        <v>760</v>
      </c>
      <c r="F169" s="81" t="s">
        <v>762</v>
      </c>
      <c r="G169" s="83" t="s">
        <v>400</v>
      </c>
      <c r="H169" s="83">
        <v>30</v>
      </c>
      <c r="I169" s="84"/>
      <c r="J169" s="286">
        <f t="shared" ref="J169" si="24">H169*I169</f>
        <v>0</v>
      </c>
    </row>
    <row r="170" spans="2:10" ht="30" customHeight="1" x14ac:dyDescent="0.3">
      <c r="B170" s="144"/>
      <c r="C170" s="75"/>
      <c r="D170" s="75"/>
      <c r="E170" s="101"/>
      <c r="F170" s="385" t="s">
        <v>883</v>
      </c>
      <c r="G170" s="385"/>
      <c r="H170" s="385"/>
      <c r="I170" s="385"/>
      <c r="J170" s="72"/>
    </row>
    <row r="171" spans="2:10" ht="30" customHeight="1" x14ac:dyDescent="0.3">
      <c r="B171" s="144"/>
      <c r="C171" s="74" t="s">
        <v>763</v>
      </c>
      <c r="D171" s="75"/>
      <c r="E171" s="101"/>
      <c r="F171" s="125" t="s">
        <v>764</v>
      </c>
      <c r="G171" s="70"/>
      <c r="H171" s="70"/>
      <c r="I171" s="101"/>
      <c r="J171" s="72"/>
    </row>
    <row r="172" spans="2:10" ht="30" customHeight="1" x14ac:dyDescent="0.3">
      <c r="B172" s="144"/>
      <c r="C172" s="75"/>
      <c r="D172" s="75"/>
      <c r="E172" s="142"/>
      <c r="F172" s="387" t="s">
        <v>765</v>
      </c>
      <c r="G172" s="387"/>
      <c r="H172" s="387"/>
      <c r="I172" s="387"/>
      <c r="J172" s="72"/>
    </row>
    <row r="173" spans="2:10" ht="30" customHeight="1" x14ac:dyDescent="0.3">
      <c r="B173" s="34">
        <v>2</v>
      </c>
      <c r="C173" s="79"/>
      <c r="D173" s="79">
        <v>2.3199999999999998</v>
      </c>
      <c r="E173" s="146" t="s">
        <v>649</v>
      </c>
      <c r="F173" s="106" t="s">
        <v>766</v>
      </c>
      <c r="G173" s="108" t="s">
        <v>400</v>
      </c>
      <c r="H173" s="108">
        <v>30</v>
      </c>
      <c r="I173" s="109"/>
      <c r="J173" s="255">
        <f t="shared" ref="J173:J178" si="25">H173*I173</f>
        <v>0</v>
      </c>
    </row>
    <row r="174" spans="2:10" ht="30" customHeight="1" x14ac:dyDescent="0.3">
      <c r="B174" s="145">
        <v>2</v>
      </c>
      <c r="C174" s="87"/>
      <c r="D174" s="87">
        <v>2.33</v>
      </c>
      <c r="E174" s="147" t="s">
        <v>649</v>
      </c>
      <c r="F174" s="89" t="s">
        <v>767</v>
      </c>
      <c r="G174" s="91" t="s">
        <v>400</v>
      </c>
      <c r="H174" s="91">
        <v>30</v>
      </c>
      <c r="I174" s="92"/>
      <c r="J174" s="260">
        <f t="shared" si="25"/>
        <v>0</v>
      </c>
    </row>
    <row r="175" spans="2:10" ht="30" customHeight="1" x14ac:dyDescent="0.3">
      <c r="B175" s="34">
        <v>2</v>
      </c>
      <c r="C175" s="79"/>
      <c r="D175" s="79">
        <v>2.34</v>
      </c>
      <c r="E175" s="146" t="s">
        <v>649</v>
      </c>
      <c r="F175" s="89" t="s">
        <v>768</v>
      </c>
      <c r="G175" s="91" t="s">
        <v>400</v>
      </c>
      <c r="H175" s="91">
        <v>30</v>
      </c>
      <c r="I175" s="92"/>
      <c r="J175" s="260">
        <f t="shared" si="25"/>
        <v>0</v>
      </c>
    </row>
    <row r="176" spans="2:10" ht="30" customHeight="1" x14ac:dyDescent="0.3">
      <c r="B176" s="145">
        <v>2</v>
      </c>
      <c r="C176" s="87"/>
      <c r="D176" s="87">
        <v>2.35</v>
      </c>
      <c r="E176" s="147" t="s">
        <v>649</v>
      </c>
      <c r="F176" s="89" t="s">
        <v>769</v>
      </c>
      <c r="G176" s="91" t="s">
        <v>400</v>
      </c>
      <c r="H176" s="91">
        <v>30</v>
      </c>
      <c r="I176" s="92"/>
      <c r="J176" s="260">
        <f t="shared" si="25"/>
        <v>0</v>
      </c>
    </row>
    <row r="177" spans="2:10" ht="30" customHeight="1" x14ac:dyDescent="0.3">
      <c r="B177" s="145">
        <v>2</v>
      </c>
      <c r="C177" s="87"/>
      <c r="D177" s="87">
        <v>2.36</v>
      </c>
      <c r="E177" s="147" t="s">
        <v>649</v>
      </c>
      <c r="F177" s="89" t="s">
        <v>770</v>
      </c>
      <c r="G177" s="91" t="s">
        <v>400</v>
      </c>
      <c r="H177" s="91">
        <v>30</v>
      </c>
      <c r="I177" s="92"/>
      <c r="J177" s="260">
        <f t="shared" si="25"/>
        <v>0</v>
      </c>
    </row>
    <row r="178" spans="2:10" ht="30" customHeight="1" x14ac:dyDescent="0.3">
      <c r="B178" s="34">
        <v>2</v>
      </c>
      <c r="C178" s="79"/>
      <c r="D178" s="79">
        <v>2.37</v>
      </c>
      <c r="E178" s="146" t="s">
        <v>649</v>
      </c>
      <c r="F178" s="97" t="s">
        <v>771</v>
      </c>
      <c r="G178" s="99" t="s">
        <v>400</v>
      </c>
      <c r="H178" s="99">
        <v>30</v>
      </c>
      <c r="I178" s="100"/>
      <c r="J178" s="265">
        <f t="shared" si="25"/>
        <v>0</v>
      </c>
    </row>
    <row r="179" spans="2:10" ht="30" customHeight="1" x14ac:dyDescent="0.3">
      <c r="B179" s="144"/>
      <c r="C179" s="75"/>
      <c r="D179" s="75"/>
      <c r="E179" s="142"/>
      <c r="F179" s="382" t="s">
        <v>842</v>
      </c>
      <c r="G179" s="382"/>
      <c r="H179" s="382"/>
      <c r="I179" s="382"/>
      <c r="J179" s="72"/>
    </row>
    <row r="180" spans="2:10" ht="30" customHeight="1" x14ac:dyDescent="0.3">
      <c r="B180" s="34">
        <v>2</v>
      </c>
      <c r="C180" s="79"/>
      <c r="D180" s="79">
        <v>2.38</v>
      </c>
      <c r="E180" s="146" t="s">
        <v>649</v>
      </c>
      <c r="F180" s="81" t="s">
        <v>772</v>
      </c>
      <c r="G180" s="83" t="s">
        <v>400</v>
      </c>
      <c r="H180" s="83">
        <v>30</v>
      </c>
      <c r="I180" s="84"/>
      <c r="J180" s="286">
        <f t="shared" ref="J180" si="26">H180*I180</f>
        <v>0</v>
      </c>
    </row>
    <row r="181" spans="2:10" ht="30" customHeight="1" x14ac:dyDescent="0.3">
      <c r="B181" s="144"/>
      <c r="C181" s="74" t="s">
        <v>773</v>
      </c>
      <c r="D181" s="75"/>
      <c r="E181" s="101"/>
      <c r="F181" s="382" t="s">
        <v>884</v>
      </c>
      <c r="G181" s="382"/>
      <c r="H181" s="382"/>
      <c r="I181" s="382"/>
      <c r="J181" s="72"/>
    </row>
    <row r="182" spans="2:10" ht="30" customHeight="1" x14ac:dyDescent="0.3">
      <c r="B182" s="144"/>
      <c r="C182" s="75"/>
      <c r="D182" s="75"/>
      <c r="E182" s="101"/>
      <c r="F182" s="27" t="s">
        <v>775</v>
      </c>
      <c r="G182" s="70"/>
      <c r="H182" s="70"/>
      <c r="I182" s="101"/>
      <c r="J182" s="72"/>
    </row>
    <row r="183" spans="2:10" ht="30" customHeight="1" x14ac:dyDescent="0.3">
      <c r="B183" s="145">
        <v>2</v>
      </c>
      <c r="C183" s="87"/>
      <c r="D183" s="87">
        <v>2.39</v>
      </c>
      <c r="E183" s="147" t="s">
        <v>774</v>
      </c>
      <c r="F183" s="89" t="s">
        <v>776</v>
      </c>
      <c r="G183" s="91" t="s">
        <v>400</v>
      </c>
      <c r="H183" s="91">
        <v>30</v>
      </c>
      <c r="I183" s="92"/>
      <c r="J183" s="260">
        <f t="shared" ref="J183" si="27">H183*I183</f>
        <v>0</v>
      </c>
    </row>
    <row r="184" spans="2:10" ht="30" customHeight="1" x14ac:dyDescent="0.3">
      <c r="B184" s="154"/>
      <c r="C184" s="155"/>
      <c r="D184" s="328" t="s">
        <v>249</v>
      </c>
      <c r="E184" s="156" t="s">
        <v>250</v>
      </c>
      <c r="F184" s="113" t="s">
        <v>251</v>
      </c>
      <c r="G184" s="114" t="s">
        <v>44</v>
      </c>
      <c r="H184" s="115" t="s">
        <v>252</v>
      </c>
      <c r="I184" s="115" t="s">
        <v>253</v>
      </c>
      <c r="J184" s="115" t="s">
        <v>254</v>
      </c>
    </row>
    <row r="185" spans="2:10" ht="30" customHeight="1" x14ac:dyDescent="0.3">
      <c r="B185" s="144"/>
      <c r="C185" s="75"/>
      <c r="D185" s="75"/>
      <c r="E185" s="101"/>
      <c r="F185" s="381" t="s">
        <v>885</v>
      </c>
      <c r="G185" s="381"/>
      <c r="H185" s="381"/>
      <c r="I185" s="381"/>
      <c r="J185" s="72"/>
    </row>
    <row r="186" spans="2:10" ht="30" customHeight="1" x14ac:dyDescent="0.3">
      <c r="B186" s="149"/>
      <c r="C186" s="122"/>
      <c r="D186" s="122"/>
      <c r="E186" s="123"/>
      <c r="F186" s="28" t="s">
        <v>775</v>
      </c>
      <c r="G186" s="150"/>
      <c r="H186" s="150"/>
      <c r="I186" s="123"/>
      <c r="J186" s="124"/>
    </row>
    <row r="187" spans="2:10" ht="30" customHeight="1" x14ac:dyDescent="0.3">
      <c r="B187" s="34">
        <v>2</v>
      </c>
      <c r="C187" s="79"/>
      <c r="D187" s="79">
        <v>2.4</v>
      </c>
      <c r="E187" s="146" t="s">
        <v>774</v>
      </c>
      <c r="F187" s="106" t="s">
        <v>777</v>
      </c>
      <c r="G187" s="108" t="s">
        <v>400</v>
      </c>
      <c r="H187" s="108">
        <v>30</v>
      </c>
      <c r="I187" s="109"/>
      <c r="J187" s="255">
        <f t="shared" ref="J187:J192" si="28">H187*I187</f>
        <v>0</v>
      </c>
    </row>
    <row r="188" spans="2:10" ht="30" customHeight="1" x14ac:dyDescent="0.3">
      <c r="B188" s="145">
        <v>2</v>
      </c>
      <c r="C188" s="87"/>
      <c r="D188" s="87">
        <v>2.41</v>
      </c>
      <c r="E188" s="147" t="s">
        <v>774</v>
      </c>
      <c r="F188" s="89" t="s">
        <v>778</v>
      </c>
      <c r="G188" s="91" t="s">
        <v>400</v>
      </c>
      <c r="H188" s="91">
        <v>30</v>
      </c>
      <c r="I188" s="92"/>
      <c r="J188" s="260">
        <f t="shared" si="28"/>
        <v>0</v>
      </c>
    </row>
    <row r="189" spans="2:10" ht="30" customHeight="1" x14ac:dyDescent="0.3">
      <c r="B189" s="34">
        <v>2</v>
      </c>
      <c r="C189" s="79"/>
      <c r="D189" s="79">
        <v>2.42</v>
      </c>
      <c r="E189" s="146" t="s">
        <v>774</v>
      </c>
      <c r="F189" s="89" t="s">
        <v>779</v>
      </c>
      <c r="G189" s="91" t="s">
        <v>400</v>
      </c>
      <c r="H189" s="91">
        <v>30</v>
      </c>
      <c r="I189" s="92"/>
      <c r="J189" s="260">
        <f t="shared" si="28"/>
        <v>0</v>
      </c>
    </row>
    <row r="190" spans="2:10" ht="60" customHeight="1" x14ac:dyDescent="0.3">
      <c r="B190" s="145">
        <v>2</v>
      </c>
      <c r="C190" s="87"/>
      <c r="D190" s="87">
        <v>2.4300000000000002</v>
      </c>
      <c r="E190" s="147" t="s">
        <v>774</v>
      </c>
      <c r="F190" s="89" t="s">
        <v>780</v>
      </c>
      <c r="G190" s="91" t="s">
        <v>400</v>
      </c>
      <c r="H190" s="91">
        <v>30</v>
      </c>
      <c r="I190" s="92"/>
      <c r="J190" s="260">
        <f t="shared" si="28"/>
        <v>0</v>
      </c>
    </row>
    <row r="191" spans="2:10" ht="90" customHeight="1" x14ac:dyDescent="0.3">
      <c r="B191" s="145">
        <v>2</v>
      </c>
      <c r="C191" s="87"/>
      <c r="D191" s="87">
        <v>2.44</v>
      </c>
      <c r="E191" s="147" t="s">
        <v>774</v>
      </c>
      <c r="F191" s="89" t="s">
        <v>781</v>
      </c>
      <c r="G191" s="91" t="s">
        <v>400</v>
      </c>
      <c r="H191" s="91">
        <v>30</v>
      </c>
      <c r="I191" s="92"/>
      <c r="J191" s="260">
        <f t="shared" si="28"/>
        <v>0</v>
      </c>
    </row>
    <row r="192" spans="2:10" ht="60" customHeight="1" x14ac:dyDescent="0.3">
      <c r="B192" s="34">
        <v>2</v>
      </c>
      <c r="C192" s="79"/>
      <c r="D192" s="79">
        <v>2.4500000000000002</v>
      </c>
      <c r="E192" s="146" t="s">
        <v>774</v>
      </c>
      <c r="F192" s="97" t="s">
        <v>782</v>
      </c>
      <c r="G192" s="99" t="s">
        <v>400</v>
      </c>
      <c r="H192" s="99">
        <v>30</v>
      </c>
      <c r="I192" s="100"/>
      <c r="J192" s="265">
        <f t="shared" si="28"/>
        <v>0</v>
      </c>
    </row>
    <row r="193" spans="2:10" ht="30" customHeight="1" x14ac:dyDescent="0.3">
      <c r="B193" s="29"/>
      <c r="C193" s="74" t="s">
        <v>773</v>
      </c>
      <c r="D193" s="30"/>
      <c r="E193" s="31"/>
      <c r="F193" s="148" t="s">
        <v>783</v>
      </c>
      <c r="G193" s="32"/>
      <c r="H193" s="32"/>
      <c r="I193" s="31"/>
      <c r="J193" s="72"/>
    </row>
    <row r="194" spans="2:10" ht="30" customHeight="1" x14ac:dyDescent="0.3">
      <c r="B194" s="34">
        <v>2</v>
      </c>
      <c r="C194" s="79"/>
      <c r="D194" s="79">
        <v>2.46</v>
      </c>
      <c r="E194" s="146" t="s">
        <v>784</v>
      </c>
      <c r="F194" s="106" t="s">
        <v>785</v>
      </c>
      <c r="G194" s="108" t="s">
        <v>400</v>
      </c>
      <c r="H194" s="108">
        <v>30</v>
      </c>
      <c r="I194" s="109"/>
      <c r="J194" s="255">
        <f t="shared" ref="J194:J201" si="29">H194*I194</f>
        <v>0</v>
      </c>
    </row>
    <row r="195" spans="2:10" ht="30" customHeight="1" x14ac:dyDescent="0.3">
      <c r="B195" s="145">
        <v>2</v>
      </c>
      <c r="C195" s="87"/>
      <c r="D195" s="87">
        <v>2.4700000000000002</v>
      </c>
      <c r="E195" s="147" t="s">
        <v>784</v>
      </c>
      <c r="F195" s="89" t="s">
        <v>786</v>
      </c>
      <c r="G195" s="91" t="s">
        <v>400</v>
      </c>
      <c r="H195" s="91">
        <v>30</v>
      </c>
      <c r="I195" s="92"/>
      <c r="J195" s="260">
        <f t="shared" si="29"/>
        <v>0</v>
      </c>
    </row>
    <row r="196" spans="2:10" ht="30" customHeight="1" x14ac:dyDescent="0.3">
      <c r="B196" s="34">
        <v>2</v>
      </c>
      <c r="C196" s="79"/>
      <c r="D196" s="79">
        <v>2.48</v>
      </c>
      <c r="E196" s="146" t="s">
        <v>784</v>
      </c>
      <c r="F196" s="89" t="s">
        <v>787</v>
      </c>
      <c r="G196" s="91" t="s">
        <v>400</v>
      </c>
      <c r="H196" s="91">
        <v>30</v>
      </c>
      <c r="I196" s="92"/>
      <c r="J196" s="260">
        <f t="shared" si="29"/>
        <v>0</v>
      </c>
    </row>
    <row r="197" spans="2:10" ht="30" customHeight="1" x14ac:dyDescent="0.3">
      <c r="B197" s="145">
        <v>2</v>
      </c>
      <c r="C197" s="87"/>
      <c r="D197" s="87">
        <v>2.4900000000000002</v>
      </c>
      <c r="E197" s="147" t="s">
        <v>784</v>
      </c>
      <c r="F197" s="89" t="s">
        <v>788</v>
      </c>
      <c r="G197" s="91" t="s">
        <v>400</v>
      </c>
      <c r="H197" s="91">
        <v>30</v>
      </c>
      <c r="I197" s="92"/>
      <c r="J197" s="260">
        <f t="shared" si="29"/>
        <v>0</v>
      </c>
    </row>
    <row r="198" spans="2:10" ht="30" customHeight="1" x14ac:dyDescent="0.3">
      <c r="B198" s="34">
        <v>2</v>
      </c>
      <c r="C198" s="79"/>
      <c r="D198" s="79">
        <v>2.5</v>
      </c>
      <c r="E198" s="146" t="s">
        <v>784</v>
      </c>
      <c r="F198" s="89" t="s">
        <v>789</v>
      </c>
      <c r="G198" s="91" t="s">
        <v>400</v>
      </c>
      <c r="H198" s="91">
        <v>30</v>
      </c>
      <c r="I198" s="92"/>
      <c r="J198" s="260">
        <f t="shared" si="29"/>
        <v>0</v>
      </c>
    </row>
    <row r="199" spans="2:10" ht="30" customHeight="1" x14ac:dyDescent="0.3">
      <c r="B199" s="145">
        <v>2</v>
      </c>
      <c r="C199" s="87"/>
      <c r="D199" s="87">
        <v>2.5099999999999998</v>
      </c>
      <c r="E199" s="147" t="s">
        <v>784</v>
      </c>
      <c r="F199" s="89" t="s">
        <v>790</v>
      </c>
      <c r="G199" s="91" t="s">
        <v>400</v>
      </c>
      <c r="H199" s="91">
        <v>30</v>
      </c>
      <c r="I199" s="92"/>
      <c r="J199" s="260">
        <f t="shared" si="29"/>
        <v>0</v>
      </c>
    </row>
    <row r="200" spans="2:10" ht="30" customHeight="1" x14ac:dyDescent="0.3">
      <c r="B200" s="145">
        <v>2</v>
      </c>
      <c r="C200" s="87"/>
      <c r="D200" s="87">
        <v>2.52</v>
      </c>
      <c r="E200" s="147" t="s">
        <v>784</v>
      </c>
      <c r="F200" s="89" t="s">
        <v>791</v>
      </c>
      <c r="G200" s="91" t="s">
        <v>400</v>
      </c>
      <c r="H200" s="91">
        <v>30</v>
      </c>
      <c r="I200" s="92"/>
      <c r="J200" s="260">
        <f t="shared" si="29"/>
        <v>0</v>
      </c>
    </row>
    <row r="201" spans="2:10" ht="30" customHeight="1" x14ac:dyDescent="0.3">
      <c r="B201" s="34">
        <v>2</v>
      </c>
      <c r="C201" s="79"/>
      <c r="D201" s="79">
        <v>2.5299999999999998</v>
      </c>
      <c r="E201" s="146" t="s">
        <v>784</v>
      </c>
      <c r="F201" s="97" t="s">
        <v>792</v>
      </c>
      <c r="G201" s="99" t="s">
        <v>400</v>
      </c>
      <c r="H201" s="99">
        <v>30</v>
      </c>
      <c r="I201" s="100"/>
      <c r="J201" s="265">
        <f t="shared" si="29"/>
        <v>0</v>
      </c>
    </row>
    <row r="202" spans="2:10" ht="30" customHeight="1" x14ac:dyDescent="0.3">
      <c r="B202" s="144"/>
      <c r="C202" s="75"/>
      <c r="D202" s="75"/>
      <c r="E202" s="101"/>
      <c r="F202" s="26" t="s">
        <v>793</v>
      </c>
      <c r="G202" s="70"/>
      <c r="H202" s="70"/>
      <c r="I202" s="101"/>
      <c r="J202" s="72"/>
    </row>
    <row r="203" spans="2:10" ht="45.75" customHeight="1" x14ac:dyDescent="0.3">
      <c r="B203" s="145">
        <v>2</v>
      </c>
      <c r="C203" s="87"/>
      <c r="D203" s="87">
        <v>2.54</v>
      </c>
      <c r="E203" s="147" t="s">
        <v>633</v>
      </c>
      <c r="F203" s="153" t="s">
        <v>794</v>
      </c>
      <c r="G203" s="91" t="s">
        <v>400</v>
      </c>
      <c r="H203" s="91">
        <v>30</v>
      </c>
      <c r="I203" s="92"/>
      <c r="J203" s="260">
        <f t="shared" ref="J203" si="30">H203*I203</f>
        <v>0</v>
      </c>
    </row>
    <row r="204" spans="2:10" ht="45" customHeight="1" x14ac:dyDescent="0.3">
      <c r="B204" s="145">
        <v>2</v>
      </c>
      <c r="C204" s="87"/>
      <c r="D204" s="87">
        <v>2.5499999999999998</v>
      </c>
      <c r="E204" s="147"/>
      <c r="F204" s="355" t="s">
        <v>795</v>
      </c>
      <c r="G204" s="83" t="s">
        <v>400</v>
      </c>
      <c r="H204" s="83">
        <v>30</v>
      </c>
      <c r="I204" s="84"/>
      <c r="J204" s="286">
        <f>H204*I204</f>
        <v>0</v>
      </c>
    </row>
    <row r="205" spans="2:10" ht="30" customHeight="1" x14ac:dyDescent="0.3">
      <c r="B205" s="144"/>
      <c r="C205" s="75"/>
      <c r="D205" s="75"/>
      <c r="E205" s="101"/>
      <c r="F205" s="26" t="s">
        <v>796</v>
      </c>
      <c r="G205" s="70"/>
      <c r="H205" s="70"/>
      <c r="I205" s="101"/>
      <c r="J205" s="72"/>
    </row>
    <row r="206" spans="2:10" ht="45" customHeight="1" x14ac:dyDescent="0.3">
      <c r="B206" s="145">
        <v>2</v>
      </c>
      <c r="C206" s="87"/>
      <c r="D206" s="87">
        <v>2.56</v>
      </c>
      <c r="E206" s="147"/>
      <c r="F206" s="151" t="s">
        <v>797</v>
      </c>
      <c r="G206" s="108" t="s">
        <v>54</v>
      </c>
      <c r="H206" s="108">
        <v>300</v>
      </c>
      <c r="I206" s="109"/>
      <c r="J206" s="255">
        <f t="shared" ref="J206:J207" si="31">H206*I206</f>
        <v>0</v>
      </c>
    </row>
    <row r="207" spans="2:10" ht="45" customHeight="1" x14ac:dyDescent="0.3">
      <c r="B207" s="145">
        <v>2</v>
      </c>
      <c r="C207" s="87"/>
      <c r="D207" s="87">
        <v>2.57</v>
      </c>
      <c r="E207" s="147"/>
      <c r="F207" s="153" t="s">
        <v>798</v>
      </c>
      <c r="G207" s="91" t="s">
        <v>653</v>
      </c>
      <c r="H207" s="91">
        <v>30</v>
      </c>
      <c r="I207" s="92"/>
      <c r="J207" s="260">
        <f t="shared" si="31"/>
        <v>0</v>
      </c>
    </row>
    <row r="208" spans="2:10" ht="30" customHeight="1" x14ac:dyDescent="0.3">
      <c r="B208" s="144"/>
      <c r="C208" s="74" t="s">
        <v>773</v>
      </c>
      <c r="D208" s="75"/>
      <c r="E208" s="101"/>
      <c r="F208" s="148" t="s">
        <v>800</v>
      </c>
      <c r="G208" s="152"/>
      <c r="H208" s="70"/>
      <c r="I208" s="101"/>
      <c r="J208" s="72"/>
    </row>
    <row r="209" spans="2:10" ht="30" customHeight="1" x14ac:dyDescent="0.3">
      <c r="B209" s="145">
        <v>2</v>
      </c>
      <c r="C209" s="87"/>
      <c r="D209" s="87">
        <v>3.1</v>
      </c>
      <c r="E209" s="147" t="s">
        <v>799</v>
      </c>
      <c r="F209" s="151" t="s">
        <v>801</v>
      </c>
      <c r="G209" s="108" t="s">
        <v>54</v>
      </c>
      <c r="H209" s="108">
        <v>300</v>
      </c>
      <c r="I209" s="109"/>
      <c r="J209" s="255">
        <f t="shared" ref="J209:J216" si="32">H209*I209</f>
        <v>0</v>
      </c>
    </row>
    <row r="210" spans="2:10" ht="30" customHeight="1" x14ac:dyDescent="0.3">
      <c r="B210" s="357">
        <v>2</v>
      </c>
      <c r="C210" s="95"/>
      <c r="D210" s="95">
        <v>3.2</v>
      </c>
      <c r="E210" s="360" t="s">
        <v>799</v>
      </c>
      <c r="F210" s="153" t="s">
        <v>802</v>
      </c>
      <c r="G210" s="91" t="s">
        <v>54</v>
      </c>
      <c r="H210" s="91">
        <v>300</v>
      </c>
      <c r="I210" s="92"/>
      <c r="J210" s="260">
        <f t="shared" si="32"/>
        <v>0</v>
      </c>
    </row>
    <row r="211" spans="2:10" ht="45" customHeight="1" x14ac:dyDescent="0.3">
      <c r="B211" s="145">
        <v>2</v>
      </c>
      <c r="C211" s="87"/>
      <c r="D211" s="87">
        <v>3.3</v>
      </c>
      <c r="E211" s="147" t="s">
        <v>799</v>
      </c>
      <c r="F211" s="153" t="s">
        <v>803</v>
      </c>
      <c r="G211" s="91" t="s">
        <v>54</v>
      </c>
      <c r="H211" s="91">
        <v>300</v>
      </c>
      <c r="I211" s="92"/>
      <c r="J211" s="260">
        <f t="shared" si="32"/>
        <v>0</v>
      </c>
    </row>
    <row r="212" spans="2:10" ht="45" customHeight="1" x14ac:dyDescent="0.3">
      <c r="B212" s="34">
        <v>2</v>
      </c>
      <c r="C212" s="79"/>
      <c r="D212" s="79">
        <v>3.4</v>
      </c>
      <c r="E212" s="146" t="s">
        <v>799</v>
      </c>
      <c r="F212" s="153" t="s">
        <v>804</v>
      </c>
      <c r="G212" s="91" t="s">
        <v>54</v>
      </c>
      <c r="H212" s="91">
        <v>300</v>
      </c>
      <c r="I212" s="92"/>
      <c r="J212" s="260">
        <f t="shared" si="32"/>
        <v>0</v>
      </c>
    </row>
    <row r="213" spans="2:10" ht="30" customHeight="1" x14ac:dyDescent="0.3">
      <c r="B213" s="145">
        <v>2</v>
      </c>
      <c r="C213" s="87"/>
      <c r="D213" s="87">
        <v>3.5</v>
      </c>
      <c r="E213" s="147" t="s">
        <v>799</v>
      </c>
      <c r="F213" s="153" t="s">
        <v>805</v>
      </c>
      <c r="G213" s="91" t="s">
        <v>54</v>
      </c>
      <c r="H213" s="91">
        <v>300</v>
      </c>
      <c r="I213" s="92"/>
      <c r="J213" s="260">
        <f t="shared" si="32"/>
        <v>0</v>
      </c>
    </row>
    <row r="214" spans="2:10" ht="30" customHeight="1" x14ac:dyDescent="0.3">
      <c r="B214" s="34">
        <v>2</v>
      </c>
      <c r="C214" s="79"/>
      <c r="D214" s="79">
        <v>3.6</v>
      </c>
      <c r="E214" s="146" t="s">
        <v>799</v>
      </c>
      <c r="F214" s="153" t="s">
        <v>806</v>
      </c>
      <c r="G214" s="91" t="s">
        <v>54</v>
      </c>
      <c r="H214" s="91">
        <v>300</v>
      </c>
      <c r="I214" s="92"/>
      <c r="J214" s="260">
        <f t="shared" si="32"/>
        <v>0</v>
      </c>
    </row>
    <row r="215" spans="2:10" ht="45" customHeight="1" x14ac:dyDescent="0.3">
      <c r="B215" s="145">
        <v>2</v>
      </c>
      <c r="C215" s="87"/>
      <c r="D215" s="87">
        <v>3.7</v>
      </c>
      <c r="E215" s="147" t="s">
        <v>799</v>
      </c>
      <c r="F215" s="153" t="s">
        <v>807</v>
      </c>
      <c r="G215" s="91" t="s">
        <v>54</v>
      </c>
      <c r="H215" s="91">
        <v>300</v>
      </c>
      <c r="I215" s="92"/>
      <c r="J215" s="260">
        <f t="shared" si="32"/>
        <v>0</v>
      </c>
    </row>
    <row r="216" spans="2:10" ht="45" customHeight="1" x14ac:dyDescent="0.3">
      <c r="B216" s="145">
        <v>2</v>
      </c>
      <c r="C216" s="87"/>
      <c r="D216" s="87">
        <v>3.8</v>
      </c>
      <c r="E216" s="147" t="s">
        <v>799</v>
      </c>
      <c r="F216" s="153" t="s">
        <v>808</v>
      </c>
      <c r="G216" s="91" t="s">
        <v>54</v>
      </c>
      <c r="H216" s="91">
        <v>300</v>
      </c>
      <c r="I216" s="92"/>
      <c r="J216" s="260">
        <f t="shared" si="32"/>
        <v>0</v>
      </c>
    </row>
    <row r="217" spans="2:10" ht="30" customHeight="1" x14ac:dyDescent="0.3">
      <c r="B217" s="352"/>
      <c r="C217" s="353"/>
      <c r="D217" s="354" t="s">
        <v>249</v>
      </c>
      <c r="E217" s="356" t="s">
        <v>250</v>
      </c>
      <c r="F217" s="113" t="s">
        <v>251</v>
      </c>
      <c r="G217" s="114" t="s">
        <v>44</v>
      </c>
      <c r="H217" s="115" t="s">
        <v>252</v>
      </c>
      <c r="I217" s="115" t="s">
        <v>253</v>
      </c>
      <c r="J217" s="115" t="s">
        <v>254</v>
      </c>
    </row>
    <row r="218" spans="2:10" ht="30" customHeight="1" x14ac:dyDescent="0.3">
      <c r="B218" s="144"/>
      <c r="C218" s="75"/>
      <c r="D218" s="75"/>
      <c r="E218" s="101"/>
      <c r="F218" s="148" t="s">
        <v>810</v>
      </c>
      <c r="G218" s="70"/>
      <c r="H218" s="70"/>
      <c r="I218" s="101"/>
      <c r="J218" s="72"/>
    </row>
    <row r="219" spans="2:10" ht="30" customHeight="1" x14ac:dyDescent="0.3">
      <c r="B219" s="357">
        <v>2</v>
      </c>
      <c r="C219" s="95"/>
      <c r="D219" s="358">
        <v>3.9</v>
      </c>
      <c r="E219" s="360" t="s">
        <v>809</v>
      </c>
      <c r="F219" s="151" t="s">
        <v>811</v>
      </c>
      <c r="G219" s="108" t="s">
        <v>400</v>
      </c>
      <c r="H219" s="108">
        <v>30</v>
      </c>
      <c r="I219" s="109"/>
      <c r="J219" s="255">
        <f t="shared" ref="J219:J248" si="33">H219*I219</f>
        <v>0</v>
      </c>
    </row>
    <row r="220" spans="2:10" ht="30" customHeight="1" x14ac:dyDescent="0.3">
      <c r="B220" s="145">
        <v>2</v>
      </c>
      <c r="C220" s="87"/>
      <c r="D220" s="359">
        <v>3.1</v>
      </c>
      <c r="E220" s="147" t="s">
        <v>809</v>
      </c>
      <c r="F220" s="153" t="s">
        <v>812</v>
      </c>
      <c r="G220" s="91" t="s">
        <v>400</v>
      </c>
      <c r="H220" s="91">
        <v>30</v>
      </c>
      <c r="I220" s="92"/>
      <c r="J220" s="260">
        <f t="shared" si="33"/>
        <v>0</v>
      </c>
    </row>
    <row r="221" spans="2:10" ht="30" customHeight="1" x14ac:dyDescent="0.3">
      <c r="B221" s="145">
        <v>2</v>
      </c>
      <c r="C221" s="87"/>
      <c r="D221" s="87">
        <v>3.11</v>
      </c>
      <c r="E221" s="147" t="s">
        <v>809</v>
      </c>
      <c r="F221" s="153" t="s">
        <v>813</v>
      </c>
      <c r="G221" s="91" t="s">
        <v>400</v>
      </c>
      <c r="H221" s="91">
        <v>30</v>
      </c>
      <c r="I221" s="92"/>
      <c r="J221" s="260">
        <f t="shared" si="33"/>
        <v>0</v>
      </c>
    </row>
    <row r="222" spans="2:10" ht="30" customHeight="1" x14ac:dyDescent="0.3">
      <c r="B222" s="145">
        <v>2</v>
      </c>
      <c r="C222" s="87"/>
      <c r="D222" s="87">
        <v>3.12</v>
      </c>
      <c r="E222" s="147" t="s">
        <v>809</v>
      </c>
      <c r="F222" s="153" t="s">
        <v>814</v>
      </c>
      <c r="G222" s="91" t="s">
        <v>400</v>
      </c>
      <c r="H222" s="91">
        <v>30</v>
      </c>
      <c r="I222" s="92"/>
      <c r="J222" s="260">
        <f t="shared" si="33"/>
        <v>0</v>
      </c>
    </row>
    <row r="223" spans="2:10" ht="27" customHeight="1" x14ac:dyDescent="0.3">
      <c r="B223" s="34">
        <v>2</v>
      </c>
      <c r="C223" s="79"/>
      <c r="D223" s="79">
        <v>3.13</v>
      </c>
      <c r="E223" s="146" t="s">
        <v>809</v>
      </c>
      <c r="F223" s="153" t="s">
        <v>815</v>
      </c>
      <c r="G223" s="91" t="s">
        <v>400</v>
      </c>
      <c r="H223" s="91">
        <v>30</v>
      </c>
      <c r="I223" s="92"/>
      <c r="J223" s="260">
        <f t="shared" si="33"/>
        <v>0</v>
      </c>
    </row>
    <row r="224" spans="2:10" ht="27" customHeight="1" x14ac:dyDescent="0.3">
      <c r="B224" s="145">
        <v>2</v>
      </c>
      <c r="C224" s="87"/>
      <c r="D224" s="87">
        <v>3.14</v>
      </c>
      <c r="E224" s="147" t="s">
        <v>809</v>
      </c>
      <c r="F224" s="153" t="s">
        <v>816</v>
      </c>
      <c r="G224" s="91" t="s">
        <v>400</v>
      </c>
      <c r="H224" s="91">
        <v>30</v>
      </c>
      <c r="I224" s="92"/>
      <c r="J224" s="260">
        <f t="shared" si="33"/>
        <v>0</v>
      </c>
    </row>
    <row r="225" spans="2:10" ht="27" customHeight="1" x14ac:dyDescent="0.3">
      <c r="B225" s="34">
        <v>2</v>
      </c>
      <c r="C225" s="79"/>
      <c r="D225" s="79">
        <v>3.15</v>
      </c>
      <c r="E225" s="146" t="s">
        <v>809</v>
      </c>
      <c r="F225" s="153" t="s">
        <v>817</v>
      </c>
      <c r="G225" s="91" t="s">
        <v>400</v>
      </c>
      <c r="H225" s="91">
        <v>30</v>
      </c>
      <c r="I225" s="92"/>
      <c r="J225" s="260">
        <f t="shared" si="33"/>
        <v>0</v>
      </c>
    </row>
    <row r="226" spans="2:10" ht="27" customHeight="1" x14ac:dyDescent="0.3">
      <c r="B226" s="145">
        <v>2</v>
      </c>
      <c r="C226" s="87"/>
      <c r="D226" s="87">
        <v>3.16</v>
      </c>
      <c r="E226" s="147" t="s">
        <v>809</v>
      </c>
      <c r="F226" s="153" t="s">
        <v>818</v>
      </c>
      <c r="G226" s="91" t="s">
        <v>400</v>
      </c>
      <c r="H226" s="91">
        <v>30</v>
      </c>
      <c r="I226" s="92"/>
      <c r="J226" s="260">
        <f t="shared" si="33"/>
        <v>0</v>
      </c>
    </row>
    <row r="227" spans="2:10" ht="27" customHeight="1" x14ac:dyDescent="0.3">
      <c r="B227" s="145">
        <v>2</v>
      </c>
      <c r="C227" s="87"/>
      <c r="D227" s="87">
        <v>3.17</v>
      </c>
      <c r="E227" s="147" t="s">
        <v>809</v>
      </c>
      <c r="F227" s="153" t="s">
        <v>819</v>
      </c>
      <c r="G227" s="91" t="s">
        <v>400</v>
      </c>
      <c r="H227" s="91">
        <v>30</v>
      </c>
      <c r="I227" s="92"/>
      <c r="J227" s="260">
        <f t="shared" si="33"/>
        <v>0</v>
      </c>
    </row>
    <row r="228" spans="2:10" ht="27" customHeight="1" x14ac:dyDescent="0.3">
      <c r="B228" s="34">
        <v>2</v>
      </c>
      <c r="C228" s="79"/>
      <c r="D228" s="79">
        <v>3.18</v>
      </c>
      <c r="E228" s="146" t="s">
        <v>809</v>
      </c>
      <c r="F228" s="153" t="s">
        <v>820</v>
      </c>
      <c r="G228" s="91" t="s">
        <v>400</v>
      </c>
      <c r="H228" s="91">
        <v>30</v>
      </c>
      <c r="I228" s="92"/>
      <c r="J228" s="260">
        <f t="shared" si="33"/>
        <v>0</v>
      </c>
    </row>
    <row r="229" spans="2:10" ht="27" customHeight="1" x14ac:dyDescent="0.3">
      <c r="B229" s="145">
        <v>2</v>
      </c>
      <c r="C229" s="87"/>
      <c r="D229" s="87">
        <v>3.19</v>
      </c>
      <c r="E229" s="147" t="s">
        <v>809</v>
      </c>
      <c r="F229" s="153" t="s">
        <v>821</v>
      </c>
      <c r="G229" s="91" t="s">
        <v>400</v>
      </c>
      <c r="H229" s="91">
        <v>30</v>
      </c>
      <c r="I229" s="92"/>
      <c r="J229" s="260">
        <f t="shared" si="33"/>
        <v>0</v>
      </c>
    </row>
    <row r="230" spans="2:10" ht="27" customHeight="1" x14ac:dyDescent="0.3">
      <c r="B230" s="34">
        <v>2</v>
      </c>
      <c r="C230" s="79"/>
      <c r="D230" s="351">
        <v>3.2</v>
      </c>
      <c r="E230" s="146" t="s">
        <v>809</v>
      </c>
      <c r="F230" s="153" t="s">
        <v>822</v>
      </c>
      <c r="G230" s="91" t="s">
        <v>400</v>
      </c>
      <c r="H230" s="91">
        <v>30</v>
      </c>
      <c r="I230" s="92"/>
      <c r="J230" s="260">
        <f t="shared" si="33"/>
        <v>0</v>
      </c>
    </row>
    <row r="231" spans="2:10" ht="27" customHeight="1" x14ac:dyDescent="0.3">
      <c r="B231" s="145">
        <v>2</v>
      </c>
      <c r="C231" s="87"/>
      <c r="D231" s="87">
        <v>3.21</v>
      </c>
      <c r="E231" s="147" t="s">
        <v>809</v>
      </c>
      <c r="F231" s="153" t="s">
        <v>823</v>
      </c>
      <c r="G231" s="91" t="s">
        <v>400</v>
      </c>
      <c r="H231" s="91">
        <v>30</v>
      </c>
      <c r="I231" s="92"/>
      <c r="J231" s="260">
        <f t="shared" si="33"/>
        <v>0</v>
      </c>
    </row>
    <row r="232" spans="2:10" ht="27" customHeight="1" x14ac:dyDescent="0.3">
      <c r="B232" s="34">
        <v>2</v>
      </c>
      <c r="C232" s="79"/>
      <c r="D232" s="79">
        <v>3.22</v>
      </c>
      <c r="E232" s="146" t="s">
        <v>809</v>
      </c>
      <c r="F232" s="153" t="s">
        <v>824</v>
      </c>
      <c r="G232" s="91" t="s">
        <v>400</v>
      </c>
      <c r="H232" s="91">
        <v>30</v>
      </c>
      <c r="I232" s="92"/>
      <c r="J232" s="260">
        <f t="shared" si="33"/>
        <v>0</v>
      </c>
    </row>
    <row r="233" spans="2:10" ht="30" customHeight="1" x14ac:dyDescent="0.3">
      <c r="B233" s="145">
        <v>2</v>
      </c>
      <c r="C233" s="87"/>
      <c r="D233" s="87">
        <v>3.23</v>
      </c>
      <c r="E233" s="147" t="s">
        <v>809</v>
      </c>
      <c r="F233" s="153" t="s">
        <v>825</v>
      </c>
      <c r="G233" s="91" t="s">
        <v>400</v>
      </c>
      <c r="H233" s="91">
        <v>30</v>
      </c>
      <c r="I233" s="92"/>
      <c r="J233" s="260">
        <f t="shared" si="33"/>
        <v>0</v>
      </c>
    </row>
    <row r="234" spans="2:10" ht="30" customHeight="1" x14ac:dyDescent="0.3">
      <c r="B234" s="34">
        <v>2</v>
      </c>
      <c r="C234" s="79"/>
      <c r="D234" s="79">
        <v>3.24</v>
      </c>
      <c r="E234" s="146" t="s">
        <v>809</v>
      </c>
      <c r="F234" s="153" t="s">
        <v>826</v>
      </c>
      <c r="G234" s="91" t="s">
        <v>400</v>
      </c>
      <c r="H234" s="91">
        <v>30</v>
      </c>
      <c r="I234" s="92"/>
      <c r="J234" s="260">
        <f t="shared" si="33"/>
        <v>0</v>
      </c>
    </row>
    <row r="235" spans="2:10" ht="27" customHeight="1" x14ac:dyDescent="0.3">
      <c r="B235" s="145">
        <v>2</v>
      </c>
      <c r="C235" s="87"/>
      <c r="D235" s="87">
        <v>3.25</v>
      </c>
      <c r="E235" s="147" t="s">
        <v>809</v>
      </c>
      <c r="F235" s="153" t="s">
        <v>827</v>
      </c>
      <c r="G235" s="91" t="s">
        <v>400</v>
      </c>
      <c r="H235" s="91">
        <v>30</v>
      </c>
      <c r="I235" s="92"/>
      <c r="J235" s="260">
        <f t="shared" si="33"/>
        <v>0</v>
      </c>
    </row>
    <row r="236" spans="2:10" ht="27" customHeight="1" x14ac:dyDescent="0.3">
      <c r="B236" s="34">
        <v>2</v>
      </c>
      <c r="C236" s="79"/>
      <c r="D236" s="79">
        <v>3.26</v>
      </c>
      <c r="E236" s="146" t="s">
        <v>809</v>
      </c>
      <c r="F236" s="153" t="s">
        <v>828</v>
      </c>
      <c r="G236" s="91" t="s">
        <v>400</v>
      </c>
      <c r="H236" s="91">
        <v>30</v>
      </c>
      <c r="I236" s="92"/>
      <c r="J236" s="260">
        <f t="shared" si="33"/>
        <v>0</v>
      </c>
    </row>
    <row r="237" spans="2:10" ht="27" customHeight="1" x14ac:dyDescent="0.3">
      <c r="B237" s="145">
        <v>2</v>
      </c>
      <c r="C237" s="87"/>
      <c r="D237" s="87">
        <v>3.27</v>
      </c>
      <c r="E237" s="147" t="s">
        <v>809</v>
      </c>
      <c r="F237" s="153" t="s">
        <v>829</v>
      </c>
      <c r="G237" s="91" t="s">
        <v>400</v>
      </c>
      <c r="H237" s="91">
        <v>30</v>
      </c>
      <c r="I237" s="92"/>
      <c r="J237" s="260">
        <f t="shared" si="33"/>
        <v>0</v>
      </c>
    </row>
    <row r="238" spans="2:10" ht="27" customHeight="1" x14ac:dyDescent="0.3">
      <c r="B238" s="34">
        <v>2</v>
      </c>
      <c r="C238" s="79"/>
      <c r="D238" s="79">
        <v>3.28</v>
      </c>
      <c r="E238" s="146" t="s">
        <v>809</v>
      </c>
      <c r="F238" s="153" t="s">
        <v>830</v>
      </c>
      <c r="G238" s="91" t="s">
        <v>400</v>
      </c>
      <c r="H238" s="91">
        <v>30</v>
      </c>
      <c r="I238" s="92"/>
      <c r="J238" s="260">
        <f t="shared" si="33"/>
        <v>0</v>
      </c>
    </row>
    <row r="239" spans="2:10" ht="27" customHeight="1" x14ac:dyDescent="0.3">
      <c r="B239" s="145">
        <v>2</v>
      </c>
      <c r="C239" s="87"/>
      <c r="D239" s="87">
        <v>3.29</v>
      </c>
      <c r="E239" s="147" t="s">
        <v>809</v>
      </c>
      <c r="F239" s="153" t="s">
        <v>831</v>
      </c>
      <c r="G239" s="91" t="s">
        <v>400</v>
      </c>
      <c r="H239" s="91">
        <v>30</v>
      </c>
      <c r="I239" s="92"/>
      <c r="J239" s="260">
        <f t="shared" si="33"/>
        <v>0</v>
      </c>
    </row>
    <row r="240" spans="2:10" ht="27" customHeight="1" x14ac:dyDescent="0.3">
      <c r="B240" s="34">
        <v>2</v>
      </c>
      <c r="C240" s="79"/>
      <c r="D240" s="351">
        <v>3.3</v>
      </c>
      <c r="E240" s="146" t="s">
        <v>809</v>
      </c>
      <c r="F240" s="153" t="s">
        <v>832</v>
      </c>
      <c r="G240" s="91" t="s">
        <v>400</v>
      </c>
      <c r="H240" s="91">
        <v>30</v>
      </c>
      <c r="I240" s="92"/>
      <c r="J240" s="260">
        <f t="shared" si="33"/>
        <v>0</v>
      </c>
    </row>
    <row r="241" spans="2:17" ht="27" customHeight="1" x14ac:dyDescent="0.3">
      <c r="B241" s="145">
        <v>2</v>
      </c>
      <c r="C241" s="87"/>
      <c r="D241" s="87">
        <v>3.31</v>
      </c>
      <c r="E241" s="147" t="s">
        <v>809</v>
      </c>
      <c r="F241" s="153" t="s">
        <v>833</v>
      </c>
      <c r="G241" s="91" t="s">
        <v>400</v>
      </c>
      <c r="H241" s="91">
        <v>30</v>
      </c>
      <c r="I241" s="92"/>
      <c r="J241" s="260">
        <f t="shared" si="33"/>
        <v>0</v>
      </c>
    </row>
    <row r="242" spans="2:17" ht="27" customHeight="1" x14ac:dyDescent="0.3">
      <c r="B242" s="34">
        <v>2</v>
      </c>
      <c r="C242" s="79"/>
      <c r="D242" s="79">
        <v>3.32</v>
      </c>
      <c r="E242" s="146" t="s">
        <v>809</v>
      </c>
      <c r="F242" s="153" t="s">
        <v>834</v>
      </c>
      <c r="G242" s="91" t="s">
        <v>400</v>
      </c>
      <c r="H242" s="91">
        <v>30</v>
      </c>
      <c r="I242" s="92"/>
      <c r="J242" s="260">
        <f t="shared" si="33"/>
        <v>0</v>
      </c>
    </row>
    <row r="243" spans="2:17" ht="27" customHeight="1" x14ac:dyDescent="0.3">
      <c r="B243" s="145">
        <v>2</v>
      </c>
      <c r="C243" s="87"/>
      <c r="D243" s="87">
        <v>3.33</v>
      </c>
      <c r="E243" s="147" t="s">
        <v>809</v>
      </c>
      <c r="F243" s="153" t="s">
        <v>835</v>
      </c>
      <c r="G243" s="91" t="s">
        <v>400</v>
      </c>
      <c r="H243" s="91">
        <v>30</v>
      </c>
      <c r="I243" s="92"/>
      <c r="J243" s="260">
        <f t="shared" si="33"/>
        <v>0</v>
      </c>
    </row>
    <row r="244" spans="2:17" ht="27" customHeight="1" x14ac:dyDescent="0.3">
      <c r="B244" s="34">
        <v>2</v>
      </c>
      <c r="C244" s="79"/>
      <c r="D244" s="79">
        <v>3.34</v>
      </c>
      <c r="E244" s="146" t="s">
        <v>809</v>
      </c>
      <c r="F244" s="153" t="s">
        <v>836</v>
      </c>
      <c r="G244" s="91" t="s">
        <v>400</v>
      </c>
      <c r="H244" s="91">
        <v>30</v>
      </c>
      <c r="I244" s="92"/>
      <c r="J244" s="260">
        <f t="shared" si="33"/>
        <v>0</v>
      </c>
    </row>
    <row r="245" spans="2:17" ht="27" customHeight="1" x14ac:dyDescent="0.3">
      <c r="B245" s="145">
        <v>2</v>
      </c>
      <c r="C245" s="87"/>
      <c r="D245" s="87">
        <v>3.35</v>
      </c>
      <c r="E245" s="147" t="s">
        <v>809</v>
      </c>
      <c r="F245" s="153" t="s">
        <v>837</v>
      </c>
      <c r="G245" s="91" t="s">
        <v>400</v>
      </c>
      <c r="H245" s="91">
        <v>30</v>
      </c>
      <c r="I245" s="92"/>
      <c r="J245" s="260">
        <f t="shared" si="33"/>
        <v>0</v>
      </c>
    </row>
    <row r="246" spans="2:17" ht="27" customHeight="1" x14ac:dyDescent="0.3">
      <c r="B246" s="34">
        <v>2</v>
      </c>
      <c r="C246" s="79"/>
      <c r="D246" s="79">
        <v>3.36</v>
      </c>
      <c r="E246" s="146" t="s">
        <v>809</v>
      </c>
      <c r="F246" s="153" t="s">
        <v>838</v>
      </c>
      <c r="G246" s="91" t="s">
        <v>400</v>
      </c>
      <c r="H246" s="91">
        <v>30</v>
      </c>
      <c r="I246" s="92"/>
      <c r="J246" s="260">
        <f t="shared" si="33"/>
        <v>0</v>
      </c>
    </row>
    <row r="247" spans="2:17" ht="27" customHeight="1" x14ac:dyDescent="0.3">
      <c r="B247" s="145">
        <v>2</v>
      </c>
      <c r="C247" s="87"/>
      <c r="D247" s="87">
        <v>3.37</v>
      </c>
      <c r="E247" s="147" t="s">
        <v>809</v>
      </c>
      <c r="F247" s="153" t="s">
        <v>839</v>
      </c>
      <c r="G247" s="91" t="s">
        <v>400</v>
      </c>
      <c r="H247" s="91">
        <v>30</v>
      </c>
      <c r="I247" s="92"/>
      <c r="J247" s="260">
        <f t="shared" si="33"/>
        <v>0</v>
      </c>
    </row>
    <row r="248" spans="2:17" ht="27" customHeight="1" x14ac:dyDescent="0.3">
      <c r="B248" s="36">
        <v>2</v>
      </c>
      <c r="C248" s="104"/>
      <c r="D248" s="104">
        <v>3.38</v>
      </c>
      <c r="E248" s="361" t="s">
        <v>809</v>
      </c>
      <c r="F248" s="153" t="s">
        <v>840</v>
      </c>
      <c r="G248" s="91" t="s">
        <v>400</v>
      </c>
      <c r="H248" s="91">
        <v>30</v>
      </c>
      <c r="I248" s="92"/>
      <c r="J248" s="260">
        <f t="shared" si="33"/>
        <v>0</v>
      </c>
    </row>
    <row r="249" spans="2:17" ht="19.95" customHeight="1" thickBot="1" x14ac:dyDescent="0.35">
      <c r="B249" s="135"/>
      <c r="C249" s="135"/>
      <c r="D249" s="135"/>
      <c r="E249" s="136"/>
      <c r="F249" s="136"/>
      <c r="G249" s="136"/>
      <c r="H249" s="137"/>
      <c r="I249" s="137"/>
      <c r="J249" s="137"/>
    </row>
    <row r="250" spans="2:17" ht="30" customHeight="1" thickBot="1" x14ac:dyDescent="0.35">
      <c r="B250" s="138">
        <v>3</v>
      </c>
      <c r="C250" s="139" t="s">
        <v>871</v>
      </c>
      <c r="D250" s="139"/>
      <c r="E250" s="348"/>
      <c r="F250" s="348"/>
      <c r="G250" s="348"/>
      <c r="H250" s="139"/>
      <c r="I250" s="67" t="s">
        <v>711</v>
      </c>
      <c r="J250" s="347">
        <f>SUM(J253:J270)</f>
        <v>0</v>
      </c>
    </row>
    <row r="251" spans="2:17" ht="30" customHeight="1" x14ac:dyDescent="0.3">
      <c r="B251" s="329"/>
      <c r="C251" s="330"/>
      <c r="D251" s="331"/>
      <c r="E251" s="238"/>
      <c r="F251" s="238"/>
      <c r="G251" s="238"/>
      <c r="H251" s="331"/>
      <c r="I251" s="323"/>
      <c r="J251" s="324"/>
    </row>
    <row r="252" spans="2:17" ht="30" customHeight="1" x14ac:dyDescent="0.3">
      <c r="B252" s="154"/>
      <c r="C252" s="155"/>
      <c r="D252" s="328" t="s">
        <v>249</v>
      </c>
      <c r="E252" s="156" t="s">
        <v>250</v>
      </c>
      <c r="F252" s="156" t="s">
        <v>251</v>
      </c>
      <c r="G252" s="157" t="s">
        <v>44</v>
      </c>
      <c r="H252" s="126" t="s">
        <v>252</v>
      </c>
      <c r="I252" s="126" t="s">
        <v>253</v>
      </c>
      <c r="J252" s="126" t="s">
        <v>254</v>
      </c>
    </row>
    <row r="253" spans="2:17" ht="30" customHeight="1" x14ac:dyDescent="0.3">
      <c r="B253" s="33"/>
      <c r="C253" s="158" t="s">
        <v>623</v>
      </c>
      <c r="D253" s="101"/>
      <c r="E253" s="101"/>
      <c r="F253" s="382" t="s">
        <v>843</v>
      </c>
      <c r="G253" s="382"/>
      <c r="H253" s="382"/>
      <c r="I253" s="382"/>
      <c r="J253" s="159"/>
      <c r="K253" s="2"/>
      <c r="L253" s="3"/>
      <c r="M253" s="3"/>
      <c r="N253" s="3"/>
      <c r="O253" s="2"/>
      <c r="P253" s="2"/>
      <c r="Q253" s="2"/>
    </row>
    <row r="254" spans="2:17" ht="30" customHeight="1" x14ac:dyDescent="0.3">
      <c r="B254" s="145"/>
      <c r="C254" s="87"/>
      <c r="D254" s="87">
        <v>3.4</v>
      </c>
      <c r="E254" s="111" t="s">
        <v>799</v>
      </c>
      <c r="F254" s="89" t="s">
        <v>844</v>
      </c>
      <c r="G254" s="107" t="s">
        <v>54</v>
      </c>
      <c r="H254" s="108">
        <v>300</v>
      </c>
      <c r="I254" s="109"/>
      <c r="J254" s="255">
        <f t="shared" ref="J254:J286" si="34">H254*I254</f>
        <v>0</v>
      </c>
      <c r="K254" s="2"/>
      <c r="L254" s="3"/>
      <c r="M254" s="3"/>
      <c r="N254" s="3"/>
      <c r="O254" s="2"/>
      <c r="P254" s="2"/>
      <c r="Q254" s="2"/>
    </row>
    <row r="255" spans="2:17" ht="30" customHeight="1" x14ac:dyDescent="0.3">
      <c r="B255" s="34"/>
      <c r="C255" s="79"/>
      <c r="D255" s="79">
        <v>3.41</v>
      </c>
      <c r="E255" s="110" t="s">
        <v>799</v>
      </c>
      <c r="F255" s="81" t="s">
        <v>845</v>
      </c>
      <c r="G255" s="98" t="s">
        <v>54</v>
      </c>
      <c r="H255" s="99">
        <v>300</v>
      </c>
      <c r="I255" s="100"/>
      <c r="J255" s="265">
        <f t="shared" si="34"/>
        <v>0</v>
      </c>
      <c r="K255" s="2"/>
      <c r="L255" s="3"/>
      <c r="M255" s="3"/>
      <c r="N255" s="3"/>
      <c r="O255" s="2"/>
      <c r="P255" s="2"/>
      <c r="Q255" s="2"/>
    </row>
    <row r="256" spans="2:17" ht="30" customHeight="1" x14ac:dyDescent="0.3">
      <c r="B256" s="33"/>
      <c r="C256" s="158" t="s">
        <v>623</v>
      </c>
      <c r="D256" s="101"/>
      <c r="E256" s="142"/>
      <c r="F256" s="381" t="s">
        <v>846</v>
      </c>
      <c r="G256" s="381"/>
      <c r="H256" s="381"/>
      <c r="I256" s="381"/>
      <c r="J256" s="159"/>
      <c r="K256" s="2"/>
      <c r="L256" s="3"/>
      <c r="M256" s="3"/>
      <c r="N256" s="3"/>
      <c r="O256" s="2"/>
      <c r="P256" s="2"/>
      <c r="Q256" s="2"/>
    </row>
    <row r="257" spans="2:17" ht="30" customHeight="1" x14ac:dyDescent="0.3">
      <c r="B257" s="145"/>
      <c r="C257" s="87"/>
      <c r="D257" s="87">
        <v>3.42</v>
      </c>
      <c r="E257" s="111" t="s">
        <v>809</v>
      </c>
      <c r="F257" s="89" t="s">
        <v>847</v>
      </c>
      <c r="G257" s="107" t="s">
        <v>54</v>
      </c>
      <c r="H257" s="108">
        <v>300</v>
      </c>
      <c r="I257" s="109"/>
      <c r="J257" s="255">
        <f t="shared" si="34"/>
        <v>0</v>
      </c>
      <c r="K257" s="2"/>
      <c r="L257" s="3"/>
      <c r="M257" s="3"/>
      <c r="N257" s="3"/>
      <c r="O257" s="2"/>
      <c r="P257" s="2"/>
      <c r="Q257" s="2"/>
    </row>
    <row r="258" spans="2:17" ht="30" customHeight="1" x14ac:dyDescent="0.3">
      <c r="B258" s="34"/>
      <c r="C258" s="79"/>
      <c r="D258" s="79">
        <v>3.43</v>
      </c>
      <c r="E258" s="110" t="s">
        <v>809</v>
      </c>
      <c r="F258" s="81" t="s">
        <v>848</v>
      </c>
      <c r="G258" s="90" t="s">
        <v>653</v>
      </c>
      <c r="H258" s="91">
        <v>30</v>
      </c>
      <c r="I258" s="92"/>
      <c r="J258" s="260">
        <f t="shared" si="34"/>
        <v>0</v>
      </c>
      <c r="K258" s="2"/>
      <c r="L258" s="3"/>
      <c r="M258" s="3"/>
      <c r="N258" s="3"/>
      <c r="O258" s="2"/>
      <c r="P258" s="2"/>
      <c r="Q258" s="2"/>
    </row>
    <row r="259" spans="2:17" ht="30" customHeight="1" x14ac:dyDescent="0.3">
      <c r="B259" s="145"/>
      <c r="C259" s="87"/>
      <c r="D259" s="87">
        <v>3.44</v>
      </c>
      <c r="E259" s="111" t="s">
        <v>809</v>
      </c>
      <c r="F259" s="89" t="s">
        <v>849</v>
      </c>
      <c r="G259" s="90" t="s">
        <v>653</v>
      </c>
      <c r="H259" s="91">
        <v>30</v>
      </c>
      <c r="I259" s="92"/>
      <c r="J259" s="260">
        <f t="shared" si="34"/>
        <v>0</v>
      </c>
      <c r="K259" s="2"/>
      <c r="L259" s="3"/>
      <c r="M259" s="3"/>
      <c r="N259" s="3"/>
      <c r="O259" s="2"/>
      <c r="P259" s="2"/>
      <c r="Q259" s="2"/>
    </row>
    <row r="260" spans="2:17" ht="30" customHeight="1" x14ac:dyDescent="0.3">
      <c r="B260" s="34"/>
      <c r="C260" s="79"/>
      <c r="D260" s="79">
        <v>3.45</v>
      </c>
      <c r="E260" s="110" t="s">
        <v>809</v>
      </c>
      <c r="F260" s="81" t="s">
        <v>850</v>
      </c>
      <c r="G260" s="90" t="s">
        <v>653</v>
      </c>
      <c r="H260" s="91">
        <v>30</v>
      </c>
      <c r="I260" s="92"/>
      <c r="J260" s="260">
        <f t="shared" si="34"/>
        <v>0</v>
      </c>
      <c r="K260" s="2"/>
      <c r="L260" s="3"/>
      <c r="M260" s="3"/>
      <c r="N260" s="3"/>
      <c r="O260" s="2"/>
      <c r="P260" s="2"/>
      <c r="Q260" s="2"/>
    </row>
    <row r="261" spans="2:17" ht="30" customHeight="1" x14ac:dyDescent="0.3">
      <c r="B261" s="145"/>
      <c r="C261" s="87"/>
      <c r="D261" s="87">
        <v>3.46</v>
      </c>
      <c r="E261" s="111" t="s">
        <v>809</v>
      </c>
      <c r="F261" s="89" t="s">
        <v>851</v>
      </c>
      <c r="G261" s="90" t="s">
        <v>653</v>
      </c>
      <c r="H261" s="91">
        <v>30</v>
      </c>
      <c r="I261" s="92"/>
      <c r="J261" s="260">
        <f t="shared" si="34"/>
        <v>0</v>
      </c>
      <c r="K261" s="2"/>
      <c r="L261" s="3"/>
      <c r="M261" s="3"/>
      <c r="N261" s="3"/>
      <c r="O261" s="2"/>
      <c r="P261" s="2"/>
      <c r="Q261" s="2"/>
    </row>
    <row r="262" spans="2:17" ht="30" customHeight="1" x14ac:dyDescent="0.3">
      <c r="B262" s="34"/>
      <c r="C262" s="79"/>
      <c r="D262" s="79">
        <v>3.47</v>
      </c>
      <c r="E262" s="110" t="s">
        <v>809</v>
      </c>
      <c r="F262" s="81" t="s">
        <v>852</v>
      </c>
      <c r="G262" s="90" t="s">
        <v>653</v>
      </c>
      <c r="H262" s="91">
        <v>30</v>
      </c>
      <c r="I262" s="92"/>
      <c r="J262" s="260">
        <f t="shared" si="34"/>
        <v>0</v>
      </c>
      <c r="K262" s="2"/>
      <c r="L262" s="3"/>
      <c r="M262" s="3"/>
      <c r="N262" s="3"/>
      <c r="O262" s="2"/>
      <c r="P262" s="2"/>
      <c r="Q262" s="2"/>
    </row>
    <row r="263" spans="2:17" ht="30" customHeight="1" x14ac:dyDescent="0.3">
      <c r="B263" s="145"/>
      <c r="C263" s="87"/>
      <c r="D263" s="87">
        <v>3.48</v>
      </c>
      <c r="E263" s="111" t="s">
        <v>809</v>
      </c>
      <c r="F263" s="89" t="s">
        <v>853</v>
      </c>
      <c r="G263" s="90" t="s">
        <v>653</v>
      </c>
      <c r="H263" s="91">
        <v>30</v>
      </c>
      <c r="I263" s="92"/>
      <c r="J263" s="260">
        <f t="shared" si="34"/>
        <v>0</v>
      </c>
      <c r="K263" s="2"/>
      <c r="L263" s="3"/>
      <c r="M263" s="3"/>
      <c r="N263" s="3"/>
      <c r="O263" s="2"/>
      <c r="P263" s="2"/>
      <c r="Q263" s="2"/>
    </row>
    <row r="264" spans="2:17" ht="30" customHeight="1" x14ac:dyDescent="0.3">
      <c r="B264" s="34"/>
      <c r="C264" s="79"/>
      <c r="D264" s="79">
        <v>3.49</v>
      </c>
      <c r="E264" s="110" t="s">
        <v>809</v>
      </c>
      <c r="F264" s="81" t="s">
        <v>854</v>
      </c>
      <c r="G264" s="90" t="s">
        <v>653</v>
      </c>
      <c r="H264" s="91">
        <v>30</v>
      </c>
      <c r="I264" s="92"/>
      <c r="J264" s="260">
        <f t="shared" si="34"/>
        <v>0</v>
      </c>
      <c r="K264" s="2"/>
      <c r="L264" s="3"/>
      <c r="M264" s="3"/>
      <c r="N264" s="3"/>
      <c r="O264" s="2"/>
      <c r="P264" s="2"/>
      <c r="Q264" s="2"/>
    </row>
    <row r="265" spans="2:17" ht="30" customHeight="1" x14ac:dyDescent="0.3">
      <c r="B265" s="145"/>
      <c r="C265" s="87"/>
      <c r="D265" s="87">
        <v>3.5</v>
      </c>
      <c r="E265" s="111" t="s">
        <v>809</v>
      </c>
      <c r="F265" s="89" t="s">
        <v>855</v>
      </c>
      <c r="G265" s="90" t="s">
        <v>653</v>
      </c>
      <c r="H265" s="91">
        <v>30</v>
      </c>
      <c r="I265" s="92"/>
      <c r="J265" s="260">
        <f t="shared" si="34"/>
        <v>0</v>
      </c>
      <c r="K265" s="2"/>
      <c r="L265" s="3"/>
      <c r="M265" s="3"/>
      <c r="N265" s="3"/>
      <c r="O265" s="2"/>
      <c r="P265" s="2"/>
      <c r="Q265" s="2"/>
    </row>
    <row r="266" spans="2:17" ht="30" customHeight="1" x14ac:dyDescent="0.3">
      <c r="B266" s="34"/>
      <c r="C266" s="79"/>
      <c r="D266" s="79">
        <v>3.51</v>
      </c>
      <c r="E266" s="110" t="s">
        <v>809</v>
      </c>
      <c r="F266" s="81" t="s">
        <v>856</v>
      </c>
      <c r="G266" s="90" t="s">
        <v>653</v>
      </c>
      <c r="H266" s="91">
        <v>30</v>
      </c>
      <c r="I266" s="92"/>
      <c r="J266" s="260">
        <f t="shared" si="34"/>
        <v>0</v>
      </c>
      <c r="K266" s="2"/>
      <c r="L266" s="3"/>
      <c r="M266" s="3"/>
      <c r="N266" s="3"/>
      <c r="O266" s="2"/>
      <c r="P266" s="2"/>
      <c r="Q266" s="2"/>
    </row>
    <row r="267" spans="2:17" ht="30" customHeight="1" x14ac:dyDescent="0.3">
      <c r="B267" s="145"/>
      <c r="C267" s="87"/>
      <c r="D267" s="87">
        <v>3.52</v>
      </c>
      <c r="E267" s="111" t="s">
        <v>809</v>
      </c>
      <c r="F267" s="89" t="s">
        <v>857</v>
      </c>
      <c r="G267" s="90" t="s">
        <v>653</v>
      </c>
      <c r="H267" s="91">
        <v>30</v>
      </c>
      <c r="I267" s="92"/>
      <c r="J267" s="260">
        <f t="shared" si="34"/>
        <v>0</v>
      </c>
      <c r="K267" s="2"/>
      <c r="L267" s="3"/>
      <c r="M267" s="3"/>
      <c r="N267" s="3"/>
      <c r="O267" s="2"/>
      <c r="P267" s="2"/>
      <c r="Q267" s="2"/>
    </row>
    <row r="268" spans="2:17" ht="30" customHeight="1" x14ac:dyDescent="0.3">
      <c r="B268" s="34"/>
      <c r="C268" s="79"/>
      <c r="D268" s="79">
        <v>3.53</v>
      </c>
      <c r="E268" s="110" t="s">
        <v>809</v>
      </c>
      <c r="F268" s="81" t="s">
        <v>858</v>
      </c>
      <c r="G268" s="98" t="s">
        <v>653</v>
      </c>
      <c r="H268" s="99">
        <v>30</v>
      </c>
      <c r="I268" s="100"/>
      <c r="J268" s="265">
        <f t="shared" si="34"/>
        <v>0</v>
      </c>
      <c r="K268" s="2"/>
      <c r="L268" s="3"/>
      <c r="M268" s="3"/>
      <c r="N268" s="3"/>
      <c r="O268" s="2"/>
      <c r="P268" s="2"/>
      <c r="Q268" s="2"/>
    </row>
    <row r="269" spans="2:17" ht="30" customHeight="1" x14ac:dyDescent="0.3">
      <c r="B269" s="144"/>
      <c r="C269" s="75"/>
      <c r="D269" s="75"/>
      <c r="E269" s="101"/>
      <c r="F269" s="381" t="s">
        <v>450</v>
      </c>
      <c r="G269" s="381"/>
      <c r="H269" s="381"/>
      <c r="I269" s="381"/>
      <c r="J269" s="159"/>
      <c r="K269" s="2"/>
      <c r="L269" s="3"/>
      <c r="M269" s="3"/>
      <c r="N269" s="3"/>
      <c r="O269" s="2"/>
      <c r="P269" s="2"/>
      <c r="Q269" s="2"/>
    </row>
    <row r="270" spans="2:17" ht="30" customHeight="1" x14ac:dyDescent="0.3">
      <c r="B270" s="36"/>
      <c r="C270" s="104"/>
      <c r="D270" s="104">
        <v>3.54</v>
      </c>
      <c r="E270" s="105"/>
      <c r="F270" s="106" t="s">
        <v>886</v>
      </c>
      <c r="G270" s="107" t="s">
        <v>859</v>
      </c>
      <c r="H270" s="108">
        <v>1</v>
      </c>
      <c r="I270" s="109"/>
      <c r="J270" s="255">
        <f t="shared" si="34"/>
        <v>0</v>
      </c>
      <c r="K270" s="2"/>
      <c r="L270" s="3"/>
      <c r="M270" s="3"/>
      <c r="N270" s="3"/>
      <c r="O270" s="2"/>
      <c r="P270" s="2"/>
      <c r="Q270" s="2"/>
    </row>
    <row r="271" spans="2:17" ht="19.95" customHeight="1" thickBot="1" x14ac:dyDescent="0.35">
      <c r="B271" s="135"/>
      <c r="C271" s="135"/>
      <c r="D271" s="135"/>
      <c r="E271" s="136"/>
      <c r="F271" s="136"/>
      <c r="G271" s="136"/>
      <c r="H271" s="137"/>
      <c r="I271" s="137"/>
      <c r="J271" s="137"/>
    </row>
    <row r="272" spans="2:17" ht="30" customHeight="1" thickBot="1" x14ac:dyDescent="0.35">
      <c r="B272" s="138">
        <v>4</v>
      </c>
      <c r="C272" s="139" t="s">
        <v>872</v>
      </c>
      <c r="D272" s="139"/>
      <c r="E272" s="348"/>
      <c r="F272" s="348"/>
      <c r="G272" s="348"/>
      <c r="H272" s="139"/>
      <c r="I272" s="67" t="s">
        <v>711</v>
      </c>
      <c r="J272" s="347">
        <f>SUM(J275:J286)</f>
        <v>0</v>
      </c>
    </row>
    <row r="273" spans="2:17" ht="30" customHeight="1" x14ac:dyDescent="0.3">
      <c r="B273" s="329"/>
      <c r="C273" s="330"/>
      <c r="D273" s="331"/>
      <c r="E273" s="238"/>
      <c r="F273" s="238"/>
      <c r="G273" s="238"/>
      <c r="H273" s="331"/>
      <c r="I273" s="323"/>
      <c r="J273" s="324"/>
    </row>
    <row r="274" spans="2:17" ht="30" customHeight="1" x14ac:dyDescent="0.3">
      <c r="B274" s="154"/>
      <c r="C274" s="155"/>
      <c r="D274" s="328" t="s">
        <v>249</v>
      </c>
      <c r="E274" s="156" t="s">
        <v>250</v>
      </c>
      <c r="F274" s="156" t="s">
        <v>251</v>
      </c>
      <c r="G274" s="157" t="s">
        <v>44</v>
      </c>
      <c r="H274" s="126" t="s">
        <v>252</v>
      </c>
      <c r="I274" s="126" t="s">
        <v>253</v>
      </c>
      <c r="J274" s="126" t="s">
        <v>254</v>
      </c>
    </row>
    <row r="275" spans="2:17" ht="30" customHeight="1" x14ac:dyDescent="0.3">
      <c r="B275" s="33"/>
      <c r="C275" s="158" t="s">
        <v>623</v>
      </c>
      <c r="D275" s="101"/>
      <c r="E275" s="101"/>
      <c r="F275" s="379" t="s">
        <v>860</v>
      </c>
      <c r="G275" s="379"/>
      <c r="H275" s="379"/>
      <c r="I275" s="379"/>
      <c r="J275" s="160"/>
      <c r="K275" s="2"/>
      <c r="L275" s="3"/>
      <c r="M275" s="3"/>
      <c r="N275" s="3"/>
      <c r="O275" s="2"/>
      <c r="P275" s="2"/>
      <c r="Q275" s="2"/>
    </row>
    <row r="276" spans="2:17" ht="30" customHeight="1" x14ac:dyDescent="0.3">
      <c r="B276" s="145"/>
      <c r="C276" s="87"/>
      <c r="D276" s="87">
        <v>4.0999999999999996</v>
      </c>
      <c r="E276" s="111" t="s">
        <v>649</v>
      </c>
      <c r="F276" s="89" t="s">
        <v>861</v>
      </c>
      <c r="G276" s="107" t="s">
        <v>400</v>
      </c>
      <c r="H276" s="108">
        <v>30</v>
      </c>
      <c r="I276" s="109"/>
      <c r="J276" s="255">
        <f t="shared" si="34"/>
        <v>0</v>
      </c>
      <c r="K276" s="2"/>
      <c r="L276" s="3"/>
      <c r="M276" s="3"/>
      <c r="N276" s="3"/>
      <c r="O276" s="2"/>
      <c r="P276" s="2"/>
      <c r="Q276" s="2"/>
    </row>
    <row r="277" spans="2:17" ht="30" customHeight="1" x14ac:dyDescent="0.3">
      <c r="B277" s="34"/>
      <c r="C277" s="79"/>
      <c r="D277" s="79">
        <v>4.2</v>
      </c>
      <c r="E277" s="110" t="s">
        <v>649</v>
      </c>
      <c r="F277" s="81" t="s">
        <v>862</v>
      </c>
      <c r="G277" s="98" t="s">
        <v>400</v>
      </c>
      <c r="H277" s="99">
        <v>30</v>
      </c>
      <c r="I277" s="100"/>
      <c r="J277" s="265">
        <f t="shared" si="34"/>
        <v>0</v>
      </c>
      <c r="K277" s="2"/>
      <c r="L277" s="3"/>
      <c r="M277" s="3"/>
      <c r="N277" s="3"/>
      <c r="O277" s="2"/>
      <c r="P277" s="2"/>
      <c r="Q277" s="2"/>
    </row>
    <row r="278" spans="2:17" ht="30" customHeight="1" x14ac:dyDescent="0.3">
      <c r="B278" s="33"/>
      <c r="C278" s="158" t="s">
        <v>623</v>
      </c>
      <c r="D278" s="101"/>
      <c r="E278" s="101"/>
      <c r="F278" s="379" t="s">
        <v>863</v>
      </c>
      <c r="G278" s="379"/>
      <c r="H278" s="379"/>
      <c r="I278" s="379"/>
      <c r="J278" s="160"/>
      <c r="K278" s="2"/>
      <c r="L278" s="3"/>
      <c r="M278" s="3"/>
      <c r="N278" s="3"/>
      <c r="O278" s="2"/>
      <c r="P278" s="2"/>
      <c r="Q278" s="2"/>
    </row>
    <row r="279" spans="2:17" ht="49.95" customHeight="1" x14ac:dyDescent="0.3">
      <c r="B279" s="34"/>
      <c r="C279" s="79"/>
      <c r="D279" s="79">
        <v>4.3</v>
      </c>
      <c r="E279" s="110" t="s">
        <v>642</v>
      </c>
      <c r="F279" s="81" t="s">
        <v>864</v>
      </c>
      <c r="G279" s="82" t="s">
        <v>400</v>
      </c>
      <c r="H279" s="83">
        <v>30</v>
      </c>
      <c r="I279" s="84"/>
      <c r="J279" s="286">
        <f t="shared" si="34"/>
        <v>0</v>
      </c>
      <c r="K279" s="2"/>
      <c r="L279" s="3"/>
      <c r="M279" s="3"/>
      <c r="N279" s="3"/>
      <c r="O279" s="2"/>
      <c r="P279" s="2"/>
      <c r="Q279" s="2"/>
    </row>
    <row r="280" spans="2:17" ht="30" customHeight="1" x14ac:dyDescent="0.3">
      <c r="B280" s="35"/>
      <c r="C280" s="161" t="s">
        <v>623</v>
      </c>
      <c r="D280" s="119"/>
      <c r="E280" s="119"/>
      <c r="F280" s="378" t="s">
        <v>865</v>
      </c>
      <c r="G280" s="378"/>
      <c r="H280" s="378"/>
      <c r="I280" s="378"/>
      <c r="J280" s="162"/>
      <c r="K280" s="2"/>
      <c r="L280" s="3"/>
      <c r="M280" s="3"/>
      <c r="N280" s="3"/>
      <c r="O280" s="2"/>
      <c r="P280" s="2"/>
      <c r="Q280" s="2"/>
    </row>
    <row r="281" spans="2:17" ht="30" customHeight="1" x14ac:dyDescent="0.3">
      <c r="B281" s="33"/>
      <c r="C281" s="101"/>
      <c r="D281" s="101"/>
      <c r="E281" s="142"/>
      <c r="F281" s="380" t="s">
        <v>866</v>
      </c>
      <c r="G281" s="380"/>
      <c r="H281" s="380"/>
      <c r="I281" s="380"/>
      <c r="J281" s="159"/>
      <c r="K281" s="2"/>
      <c r="L281" s="3"/>
      <c r="M281" s="3"/>
      <c r="N281" s="3"/>
      <c r="O281" s="2"/>
      <c r="P281" s="2"/>
      <c r="Q281" s="2"/>
    </row>
    <row r="282" spans="2:17" ht="30" customHeight="1" x14ac:dyDescent="0.3">
      <c r="B282" s="36"/>
      <c r="C282" s="104"/>
      <c r="D282" s="104">
        <v>4.4000000000000004</v>
      </c>
      <c r="E282" s="105" t="s">
        <v>635</v>
      </c>
      <c r="F282" s="106" t="s">
        <v>867</v>
      </c>
      <c r="G282" s="107" t="s">
        <v>400</v>
      </c>
      <c r="H282" s="108">
        <v>30</v>
      </c>
      <c r="I282" s="109"/>
      <c r="J282" s="255">
        <f t="shared" si="34"/>
        <v>0</v>
      </c>
      <c r="K282" s="2"/>
      <c r="L282" s="3"/>
      <c r="M282" s="3"/>
      <c r="N282" s="3"/>
      <c r="O282" s="2"/>
      <c r="P282" s="2"/>
      <c r="Q282" s="2"/>
    </row>
    <row r="283" spans="2:17" ht="30" customHeight="1" x14ac:dyDescent="0.3">
      <c r="B283" s="34"/>
      <c r="C283" s="79"/>
      <c r="D283" s="79">
        <v>4.5</v>
      </c>
      <c r="E283" s="110" t="s">
        <v>635</v>
      </c>
      <c r="F283" s="81" t="s">
        <v>868</v>
      </c>
      <c r="G283" s="98" t="s">
        <v>400</v>
      </c>
      <c r="H283" s="99">
        <v>30</v>
      </c>
      <c r="I283" s="100"/>
      <c r="J283" s="265">
        <f t="shared" si="34"/>
        <v>0</v>
      </c>
      <c r="K283" s="2"/>
      <c r="L283" s="3"/>
      <c r="M283" s="3"/>
      <c r="N283" s="3"/>
      <c r="O283" s="2"/>
      <c r="P283" s="2"/>
      <c r="Q283" s="2"/>
    </row>
    <row r="284" spans="2:17" ht="30" customHeight="1" x14ac:dyDescent="0.3">
      <c r="B284" s="33"/>
      <c r="C284" s="158" t="s">
        <v>623</v>
      </c>
      <c r="D284" s="101"/>
      <c r="E284" s="101"/>
      <c r="F284" s="381" t="s">
        <v>869</v>
      </c>
      <c r="G284" s="381"/>
      <c r="H284" s="381"/>
      <c r="I284" s="381"/>
      <c r="J284" s="159"/>
      <c r="K284" s="2"/>
      <c r="L284" s="3"/>
      <c r="M284" s="3"/>
      <c r="N284" s="3"/>
      <c r="O284" s="2"/>
      <c r="P284" s="2"/>
      <c r="Q284" s="2"/>
    </row>
    <row r="285" spans="2:17" ht="59.4" customHeight="1" x14ac:dyDescent="0.3">
      <c r="B285" s="33"/>
      <c r="C285" s="101"/>
      <c r="D285" s="101"/>
      <c r="E285" s="101"/>
      <c r="F285" s="380" t="s">
        <v>873</v>
      </c>
      <c r="G285" s="380"/>
      <c r="H285" s="380"/>
      <c r="I285" s="380"/>
      <c r="J285" s="159"/>
      <c r="K285" s="2"/>
      <c r="L285" s="3"/>
      <c r="M285" s="3"/>
      <c r="N285" s="3"/>
      <c r="O285" s="2"/>
      <c r="P285" s="2"/>
      <c r="Q285" s="2"/>
    </row>
    <row r="286" spans="2:17" ht="30" customHeight="1" x14ac:dyDescent="0.3">
      <c r="B286" s="36"/>
      <c r="C286" s="104"/>
      <c r="D286" s="104">
        <v>4.5999999999999996</v>
      </c>
      <c r="E286" s="105" t="s">
        <v>635</v>
      </c>
      <c r="F286" s="106" t="s">
        <v>870</v>
      </c>
      <c r="G286" s="107" t="s">
        <v>400</v>
      </c>
      <c r="H286" s="108">
        <v>30</v>
      </c>
      <c r="I286" s="109"/>
      <c r="J286" s="255">
        <f t="shared" si="34"/>
        <v>0</v>
      </c>
      <c r="K286" s="2"/>
      <c r="L286" s="3"/>
      <c r="M286" s="3"/>
      <c r="N286" s="3"/>
      <c r="O286" s="2"/>
      <c r="P286" s="2"/>
      <c r="Q286" s="2"/>
    </row>
    <row r="287" spans="2:17" ht="19.95" customHeight="1" x14ac:dyDescent="0.3"/>
  </sheetData>
  <sheetProtection algorithmName="SHA-512" hashValue="9Ucdd2rpZSawnNAxAiwxXPw4CSUGZsriOmJoeeFpHBI7Y1lkCVRf8LAacQnkl5+KpgTgnmuSk/d53WqiEQ3jVw==" saltValue="XYUuBobSXEOQsvm0XtGB5g==" spinCount="100000" sheet="1" objects="1" scenarios="1" selectLockedCells="1"/>
  <mergeCells count="47">
    <mergeCell ref="B2:J2"/>
    <mergeCell ref="B3:J3"/>
    <mergeCell ref="B4:J4"/>
    <mergeCell ref="F52:I52"/>
    <mergeCell ref="F22:I22"/>
    <mergeCell ref="F21:I21"/>
    <mergeCell ref="F28:I28"/>
    <mergeCell ref="F43:I43"/>
    <mergeCell ref="F51:I51"/>
    <mergeCell ref="F63:I63"/>
    <mergeCell ref="F66:I66"/>
    <mergeCell ref="F69:I69"/>
    <mergeCell ref="F73:I73"/>
    <mergeCell ref="F82:I82"/>
    <mergeCell ref="F70:I70"/>
    <mergeCell ref="F71:I71"/>
    <mergeCell ref="F90:I90"/>
    <mergeCell ref="F92:I92"/>
    <mergeCell ref="F97:I97"/>
    <mergeCell ref="F100:I100"/>
    <mergeCell ref="F106:I106"/>
    <mergeCell ref="F85:I85"/>
    <mergeCell ref="F181:I181"/>
    <mergeCell ref="F124:I124"/>
    <mergeCell ref="F125:I125"/>
    <mergeCell ref="F110:I110"/>
    <mergeCell ref="F115:I115"/>
    <mergeCell ref="F117:I117"/>
    <mergeCell ref="F162:I162"/>
    <mergeCell ref="F164:I164"/>
    <mergeCell ref="F170:I170"/>
    <mergeCell ref="F172:I172"/>
    <mergeCell ref="F179:I179"/>
    <mergeCell ref="F93:I93"/>
    <mergeCell ref="F94:I94"/>
    <mergeCell ref="F111:I111"/>
    <mergeCell ref="F88:I88"/>
    <mergeCell ref="F185:I185"/>
    <mergeCell ref="F275:I275"/>
    <mergeCell ref="F269:I269"/>
    <mergeCell ref="F256:I256"/>
    <mergeCell ref="F253:I253"/>
    <mergeCell ref="F280:I280"/>
    <mergeCell ref="F278:I278"/>
    <mergeCell ref="F281:I281"/>
    <mergeCell ref="F284:I284"/>
    <mergeCell ref="F285:I285"/>
  </mergeCells>
  <conditionalFormatting sqref="H23:H27 H29:H42 H44:H49 H53:H62 H64:H65 H67:H68 H72 H74:H80 H83:H84 H86:H87 H89 H91 H95:H96 H98:H99 H101:H104 H107:H109 H112:H114 H116 H118:H119 H127:H129 H132:H136 H138:H146 H148:H150 H152:H153 H156:H157 H159:H161 H163 H166:H167 H169 H173:H178 H180 H183 H187:H192 H194:H201 H203:H204 H206:H207 H209:H216 H219:H248 H254:H255 H257:H268 H270 H276:H277 H279 H282:H283 H286">
    <cfRule type="expression" dxfId="9" priority="10">
      <formula>$I23=""</formula>
    </cfRule>
  </conditionalFormatting>
  <conditionalFormatting sqref="J7">
    <cfRule type="expression" dxfId="8" priority="5">
      <formula>SUM($H$9,$H$11,$H$13,$H$15)&lt;&gt;0</formula>
    </cfRule>
  </conditionalFormatting>
  <conditionalFormatting sqref="J9">
    <cfRule type="expression" dxfId="7" priority="9">
      <formula>$H9&lt;&gt;0</formula>
    </cfRule>
  </conditionalFormatting>
  <conditionalFormatting sqref="J11">
    <cfRule type="expression" dxfId="6" priority="8">
      <formula>$H11&lt;&gt;0</formula>
    </cfRule>
  </conditionalFormatting>
  <conditionalFormatting sqref="J13">
    <cfRule type="expression" dxfId="5" priority="7">
      <formula>H13&lt;&gt;0</formula>
    </cfRule>
  </conditionalFormatting>
  <conditionalFormatting sqref="J15">
    <cfRule type="expression" dxfId="4" priority="6">
      <formula>$H15&lt;&gt;0</formula>
    </cfRule>
  </conditionalFormatting>
  <conditionalFormatting sqref="J18">
    <cfRule type="expression" dxfId="3" priority="4">
      <formula>$H9&lt;&gt;0</formula>
    </cfRule>
  </conditionalFormatting>
  <conditionalFormatting sqref="J121">
    <cfRule type="expression" dxfId="2" priority="3">
      <formula>$H11&lt;&gt;0</formula>
    </cfRule>
  </conditionalFormatting>
  <conditionalFormatting sqref="J250">
    <cfRule type="expression" dxfId="1" priority="2">
      <formula>$H13&lt;&gt;0</formula>
    </cfRule>
  </conditionalFormatting>
  <conditionalFormatting sqref="J272">
    <cfRule type="expression" dxfId="0" priority="1">
      <formula>$H15&lt;&gt;0</formula>
    </cfRule>
  </conditionalFormatting>
  <printOptions horizontalCentered="1"/>
  <pageMargins left="0.39370078740157483" right="0.39370078740157483" top="0.78740157480314965" bottom="0.6692913385826772" header="0.39370078740157483" footer="0.39370078740157483"/>
  <pageSetup paperSize="9" scale="74" fitToHeight="100" orientation="portrait" r:id="rId1"/>
  <headerFooter>
    <oddHeader>&amp;C&amp;"Aptos,Bold"&amp;12SECTION 5 : WATER and SANITATION (W&amp;&amp;S) SCHEDULE</oddHeader>
    <oddFooter>&amp;C&amp;"Aptos,Bold"BoQ : &amp;P of &amp;N</oddFooter>
  </headerFooter>
  <rowBreaks count="11" manualBreakCount="11">
    <brk id="16" max="10" man="1"/>
    <brk id="49" max="10" man="1"/>
    <brk id="80" max="10" man="1"/>
    <brk id="104" max="10" man="1"/>
    <brk id="120" max="10" man="1"/>
    <brk id="153" max="10" man="1"/>
    <brk id="183" max="10" man="1"/>
    <brk id="207" max="10" man="1"/>
    <brk id="216" max="10" man="1"/>
    <brk id="249" max="10" man="1"/>
    <brk id="270"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2A037BD5BF2D5449B19FEAC2023585C" ma:contentTypeVersion="17" ma:contentTypeDescription="Create a new document." ma:contentTypeScope="" ma:versionID="5dd6a7627b22206edb1df7e08c8efed7">
  <xsd:schema xmlns:xsd="http://www.w3.org/2001/XMLSchema" xmlns:xs="http://www.w3.org/2001/XMLSchema" xmlns:p="http://schemas.microsoft.com/office/2006/metadata/properties" xmlns:ns1="http://schemas.microsoft.com/sharepoint/v3" xmlns:ns2="c1cd2539-165d-4a9a-aa39-b9a1a3f5f6da" xmlns:ns3="563024fe-6b83-41e6-9fca-611ed6eccf7a" targetNamespace="http://schemas.microsoft.com/office/2006/metadata/properties" ma:root="true" ma:fieldsID="7ad4ddead8b9ec6be1cc784171438582" ns1:_="" ns2:_="" ns3:_="">
    <xsd:import namespace="http://schemas.microsoft.com/sharepoint/v3"/>
    <xsd:import namespace="c1cd2539-165d-4a9a-aa39-b9a1a3f5f6da"/>
    <xsd:import namespace="563024fe-6b83-41e6-9fca-611ed6eccf7a"/>
    <xsd:element name="properties">
      <xsd:complexType>
        <xsd:sequence>
          <xsd:element name="documentManagement">
            <xsd:complexType>
              <xsd:all>
                <xsd:element ref="ns2:SharedWithUsers" minOccurs="0"/>
                <xsd:element ref="ns2:SharedWithDetails" minOccurs="0"/>
                <xsd:element ref="ns3:Link" minOccurs="0"/>
                <xsd:element ref="ns3:lcf76f155ced4ddcb4097134ff3c332f" minOccurs="0"/>
                <xsd:element ref="ns2:TaxCatchAll"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1:_ip_UnifiedCompliancePolicyProperties" minOccurs="0"/>
                <xsd:element ref="ns1:_ip_UnifiedCompliancePolicyUIAction"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cd2539-165d-4a9a-aa39-b9a1a3f5f6d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3" nillable="true" ma:displayName="Taxonomy Catch All Column" ma:hidden="true" ma:list="{5fbdfccc-894f-4635-bb15-910f0baa176d}" ma:internalName="TaxCatchAll" ma:showField="CatchAllData" ma:web="c1cd2539-165d-4a9a-aa39-b9a1a3f5f6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3024fe-6b83-41e6-9fca-611ed6eccf7a" elementFormDefault="qualified">
    <xsd:import namespace="http://schemas.microsoft.com/office/2006/documentManagement/types"/>
    <xsd:import namespace="http://schemas.microsoft.com/office/infopath/2007/PartnerControls"/>
    <xsd:element name="Link" ma:index="10" nillable="true" ma:displayName="Link" ma:description="Link to other files"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951b06d-370a-41d1-ab9a-807add76f22c"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nk xmlns="563024fe-6b83-41e6-9fca-611ed6eccf7a">
      <Url xsi:nil="true"/>
      <Description xsi:nil="true"/>
    </Link>
    <lcf76f155ced4ddcb4097134ff3c332f xmlns="563024fe-6b83-41e6-9fca-611ed6eccf7a">
      <Terms xmlns="http://schemas.microsoft.com/office/infopath/2007/PartnerControls"/>
    </lcf76f155ced4ddcb4097134ff3c332f>
    <_ip_UnifiedCompliancePolicyUIAction xmlns="http://schemas.microsoft.com/sharepoint/v3" xsi:nil="true"/>
    <TaxCatchAll xmlns="c1cd2539-165d-4a9a-aa39-b9a1a3f5f6da"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ACC4B6ED-F941-490D-913C-82345BE4EE69}">
  <ds:schemaRefs>
    <ds:schemaRef ds:uri="http://schemas.microsoft.com/sharepoint/v3/contenttype/forms"/>
  </ds:schemaRefs>
</ds:datastoreItem>
</file>

<file path=customXml/itemProps2.xml><?xml version="1.0" encoding="utf-8"?>
<ds:datastoreItem xmlns:ds="http://schemas.openxmlformats.org/officeDocument/2006/customXml" ds:itemID="{6A85A41A-BD2F-4338-A5E6-51F0CDCB60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1cd2539-165d-4a9a-aa39-b9a1a3f5f6da"/>
    <ds:schemaRef ds:uri="563024fe-6b83-41e6-9fca-611ed6eccf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48B7AC-F175-4783-86C9-6B69CF09A511}">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 ds:uri="563024fe-6b83-41e6-9fca-611ed6eccf7a"/>
    <ds:schemaRef ds:uri="http://schemas.microsoft.com/office/infopath/2007/PartnerControls"/>
    <ds:schemaRef ds:uri="c1cd2539-165d-4a9a-aa39-b9a1a3f5f6da"/>
    <ds:schemaRef ds:uri="http://schemas.microsoft.com/sharepoint/v3"/>
    <ds:schemaRef ds:uri="http://www.w3.org/XML/1998/namespace"/>
    <ds:schemaRef ds:uri="http://purl.org/dc/dcmitype/"/>
  </ds:schemaRefs>
</ds:datastoreItem>
</file>

<file path=docMetadata/LabelInfo.xml><?xml version="1.0" encoding="utf-8"?>
<clbl:labelList xmlns:clbl="http://schemas.microsoft.com/office/2020/mipLabelMetadata">
  <clbl:label id="{81a424ae-2d4e-4ee5-8de3-71aa99ed128c}" enabled="0" method="" siteId="{81a424ae-2d4e-4ee5-8de3-71aa99ed1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58</vt:i4>
      </vt:variant>
    </vt:vector>
  </HeadingPairs>
  <TitlesOfParts>
    <vt:vector size="64" baseType="lpstr">
      <vt:lpstr>Form of Offer Amt</vt:lpstr>
      <vt:lpstr>1) P&amp;G Schedule</vt:lpstr>
      <vt:lpstr>2) RP Schedule</vt:lpstr>
      <vt:lpstr>3) CSCM Schedule</vt:lpstr>
      <vt:lpstr>4) RSWM Schedule</vt:lpstr>
      <vt:lpstr>5) W&amp;S Schedule</vt:lpstr>
      <vt:lpstr>'1) P&amp;G Schedule'!Print_Area</vt:lpstr>
      <vt:lpstr>'2) RP Schedule'!Print_Area</vt:lpstr>
      <vt:lpstr>'3) CSCM Schedule'!Print_Area</vt:lpstr>
      <vt:lpstr>'4) RSWM Schedule'!Print_Area</vt:lpstr>
      <vt:lpstr>'5) W&amp;S Schedule'!Print_Area</vt:lpstr>
      <vt:lpstr>'Form of Offer Amt'!Print_Area</vt:lpstr>
      <vt:lpstr>Rates01</vt:lpstr>
      <vt:lpstr>Rates1_1</vt:lpstr>
      <vt:lpstr>Rates1_2</vt:lpstr>
      <vt:lpstr>Rates1_3</vt:lpstr>
      <vt:lpstr>Rates2_1B</vt:lpstr>
      <vt:lpstr>Rates2_1F</vt:lpstr>
      <vt:lpstr>Rates2_2C</vt:lpstr>
      <vt:lpstr>Rates2_2DA</vt:lpstr>
      <vt:lpstr>Rates2_2EB</vt:lpstr>
      <vt:lpstr>Rates2_2ED</vt:lpstr>
      <vt:lpstr>Rates2_2EF</vt:lpstr>
      <vt:lpstr>Rates2_2EG</vt:lpstr>
      <vt:lpstr>Rates2_2EH</vt:lpstr>
      <vt:lpstr>Rates2_2EL</vt:lpstr>
      <vt:lpstr>Rates2_2S</vt:lpstr>
      <vt:lpstr>Rates2_2TA</vt:lpstr>
      <vt:lpstr>Rates2_2TB</vt:lpstr>
      <vt:lpstr>Rates2_3DB</vt:lpstr>
      <vt:lpstr>Rates2_3PG</vt:lpstr>
      <vt:lpstr>Rates2_3PH</vt:lpstr>
      <vt:lpstr>Rates2_4C</vt:lpstr>
      <vt:lpstr>Rates2_4DD</vt:lpstr>
      <vt:lpstr>Rates2_4F</vt:lpstr>
      <vt:lpstr>Rates3_1B</vt:lpstr>
      <vt:lpstr>Rates3_1C</vt:lpstr>
      <vt:lpstr>Rates3_1DB</vt:lpstr>
      <vt:lpstr>Rates3_1EF</vt:lpstr>
      <vt:lpstr>Rates3_1EL</vt:lpstr>
      <vt:lpstr>Rates3_1F</vt:lpstr>
      <vt:lpstr>Rates3_1PG</vt:lpstr>
      <vt:lpstr>Rates3_1PH</vt:lpstr>
      <vt:lpstr>Rates3_2S</vt:lpstr>
      <vt:lpstr>Rates4_10GM</vt:lpstr>
      <vt:lpstr>RATES4_1B</vt:lpstr>
      <vt:lpstr>RATES4_2AB</vt:lpstr>
      <vt:lpstr>RATES4_2DC</vt:lpstr>
      <vt:lpstr>RATES4_3GM</vt:lpstr>
      <vt:lpstr>RATES4_4DA</vt:lpstr>
      <vt:lpstr>Rates4_5EM</vt:lpstr>
      <vt:lpstr>Rates4_6GM</vt:lpstr>
      <vt:lpstr>Rates4_7F</vt:lpstr>
      <vt:lpstr>Rates4_8ED</vt:lpstr>
      <vt:lpstr>Rates4_9PC</vt:lpstr>
      <vt:lpstr>Rates5_S1</vt:lpstr>
      <vt:lpstr>Rates5_S2</vt:lpstr>
      <vt:lpstr>Rates5_S3</vt:lpstr>
      <vt:lpstr>Rates5_S4</vt:lpstr>
      <vt:lpstr>'1) P&amp;G Schedule'!TenderSection</vt:lpstr>
      <vt:lpstr>'3) CSCM Schedule'!TenderSection</vt:lpstr>
      <vt:lpstr>'4) RSWM Schedule'!TenderSection</vt:lpstr>
      <vt:lpstr>'5) W&amp;S Schedule'!TenderSection</vt:lpstr>
      <vt:lpstr>TenderSection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Baytopp</dc:creator>
  <cp:lastModifiedBy>Gran Dichabe</cp:lastModifiedBy>
  <cp:lastPrinted>2025-10-06T06:21:24Z</cp:lastPrinted>
  <dcterms:created xsi:type="dcterms:W3CDTF">2025-07-25T07:59:32Z</dcterms:created>
  <dcterms:modified xsi:type="dcterms:W3CDTF">2025-10-21T12:23:42Z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0x01010012A037BD5BF2D5449B19FEAC2023585C</vt:lpwstr>
  </property>
  <property fmtid="{D5CDD505-2E9C-101B-9397-08002B2CF9AE}" pid="3" name="MediaServiceImageTags">
    <vt:lpwstr/>
  </property>
</Properties>
</file>