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sgovza-my.sharepoint.com/personal/theymans_sars_gov_za/Documents/Documents/Dbn Portfolio Management/"/>
    </mc:Choice>
  </mc:AlternateContent>
  <xr:revisionPtr revIDLastSave="109" documentId="8_{3A556E68-BA96-47E6-8B29-6158DBB893D0}" xr6:coauthVersionLast="47" xr6:coauthVersionMax="47" xr10:uidLastSave="{7B020A91-B96B-431D-9AEF-97C2B1CD54A5}"/>
  <bookViews>
    <workbookView xWindow="-120" yWindow="-120" windowWidth="38640" windowHeight="21120" xr2:uid="{337E30C9-DCA9-4432-B486-F98F832DFF1B}"/>
  </bookViews>
  <sheets>
    <sheet name="KZN FTE vs Space" sheetId="3" r:id="rId1"/>
    <sheet name="Space Matrix" sheetId="6" r:id="rId2"/>
  </sheets>
  <definedNames>
    <definedName name="_xlnm._FilterDatabase" localSheetId="0" hidden="1">'KZN FTE vs Space'!$A$2:$O$74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4" i="3" l="1"/>
  <c r="N125" i="3" l="1"/>
  <c r="N127" i="3" s="1"/>
  <c r="O127" i="3" s="1"/>
  <c r="N126" i="3"/>
  <c r="O126" i="3" s="1"/>
  <c r="O124" i="3"/>
  <c r="N124" i="3"/>
  <c r="N123" i="3"/>
  <c r="O123" i="3" s="1"/>
  <c r="N122" i="3"/>
  <c r="O122" i="3" s="1"/>
  <c r="N121" i="3"/>
  <c r="O121" i="3" s="1"/>
  <c r="O120" i="3"/>
  <c r="N119" i="3"/>
  <c r="O119" i="3" s="1"/>
  <c r="N120" i="3"/>
  <c r="J119" i="3"/>
  <c r="K119" i="3" s="1"/>
  <c r="J132" i="3"/>
  <c r="J133" i="3"/>
  <c r="J131" i="3"/>
  <c r="J120" i="3"/>
  <c r="K120" i="3" s="1"/>
  <c r="J121" i="3"/>
  <c r="K121" i="3" s="1"/>
  <c r="J122" i="3"/>
  <c r="K122" i="3" s="1"/>
  <c r="J123" i="3"/>
  <c r="K123" i="3" s="1"/>
  <c r="J124" i="3"/>
  <c r="K124" i="3" s="1"/>
  <c r="J125" i="3"/>
  <c r="K125" i="3" s="1"/>
  <c r="J126" i="3"/>
  <c r="K126" i="3" s="1"/>
  <c r="J127" i="3"/>
  <c r="K127" i="3" s="1"/>
  <c r="O118" i="3" l="1"/>
  <c r="O125" i="3"/>
  <c r="J76" i="3"/>
  <c r="O76" i="3" s="1"/>
  <c r="J134" i="3" l="1"/>
  <c r="G55" i="3" l="1"/>
  <c r="F55" i="3"/>
  <c r="O41" i="3"/>
  <c r="J13" i="3"/>
  <c r="J14" i="3"/>
  <c r="J12" i="3"/>
  <c r="O12" i="3" s="1"/>
  <c r="J36" i="3"/>
  <c r="J65" i="3"/>
  <c r="J64" i="3"/>
  <c r="J62" i="3"/>
  <c r="J66" i="3"/>
  <c r="J67" i="3"/>
  <c r="J19" i="3"/>
  <c r="J47" i="3"/>
  <c r="J46" i="3"/>
  <c r="J42" i="3"/>
  <c r="J37" i="3"/>
  <c r="J34" i="3"/>
  <c r="J3" i="3"/>
  <c r="F109" i="3"/>
  <c r="N110" i="3"/>
  <c r="M110" i="3"/>
  <c r="L110" i="3"/>
  <c r="K110" i="3"/>
  <c r="J110" i="3"/>
  <c r="O108" i="3"/>
  <c r="O107" i="3"/>
  <c r="O106" i="3"/>
  <c r="F84" i="3"/>
  <c r="N84" i="3"/>
  <c r="N85" i="3" s="1"/>
  <c r="M84" i="3"/>
  <c r="M85" i="3" s="1"/>
  <c r="L84" i="3"/>
  <c r="L85" i="3" s="1"/>
  <c r="K84" i="3"/>
  <c r="K85" i="3" s="1"/>
  <c r="N71" i="3"/>
  <c r="N72" i="3" s="1"/>
  <c r="M71" i="3"/>
  <c r="M72" i="3" s="1"/>
  <c r="L71" i="3"/>
  <c r="L72" i="3" s="1"/>
  <c r="K71" i="3"/>
  <c r="K72" i="3" s="1"/>
  <c r="K55" i="3"/>
  <c r="K56" i="3" s="1"/>
  <c r="M55" i="3"/>
  <c r="M56" i="3" s="1"/>
  <c r="L55" i="3"/>
  <c r="L56" i="3" s="1"/>
  <c r="J83" i="3"/>
  <c r="O83" i="3" s="1"/>
  <c r="J82" i="3"/>
  <c r="O82" i="3" s="1"/>
  <c r="J81" i="3"/>
  <c r="O81" i="3" s="1"/>
  <c r="J77" i="3"/>
  <c r="J79" i="3"/>
  <c r="J78" i="3"/>
  <c r="J68" i="3"/>
  <c r="J63" i="3"/>
  <c r="J61" i="3"/>
  <c r="J60" i="3"/>
  <c r="J59" i="3"/>
  <c r="J52" i="3"/>
  <c r="J45" i="3"/>
  <c r="J44" i="3"/>
  <c r="J43" i="3"/>
  <c r="J39" i="3"/>
  <c r="J38" i="3"/>
  <c r="J23" i="3"/>
  <c r="J25" i="3"/>
  <c r="J24" i="3"/>
  <c r="J15" i="3"/>
  <c r="J9" i="3"/>
  <c r="J5" i="3"/>
  <c r="J7" i="3"/>
  <c r="J8" i="3"/>
  <c r="J11" i="3"/>
  <c r="J35" i="3"/>
  <c r="J48" i="3"/>
  <c r="J10" i="3"/>
  <c r="J27" i="3"/>
  <c r="J29" i="3"/>
  <c r="J30" i="3"/>
  <c r="J31" i="3"/>
  <c r="J33" i="3"/>
  <c r="J40" i="3"/>
  <c r="J49" i="3"/>
  <c r="J50" i="3"/>
  <c r="J51" i="3"/>
  <c r="J53" i="3"/>
  <c r="J54" i="3"/>
  <c r="J6" i="3"/>
  <c r="F71" i="3"/>
  <c r="F113" i="3" l="1"/>
  <c r="O112" i="3" s="1"/>
  <c r="O109" i="3"/>
  <c r="O110" i="3" s="1"/>
  <c r="O111" i="3" s="1"/>
  <c r="D128" i="3" s="1"/>
  <c r="J128" i="3" s="1"/>
  <c r="J55" i="3"/>
  <c r="J56" i="3" s="1"/>
  <c r="O26" i="3"/>
  <c r="O54" i="3"/>
  <c r="O53" i="3"/>
  <c r="O52" i="3"/>
  <c r="O51" i="3"/>
  <c r="O50" i="3"/>
  <c r="O64" i="3"/>
  <c r="O30" i="3"/>
  <c r="O29" i="3"/>
  <c r="O33" i="3"/>
  <c r="K128" i="3" l="1"/>
  <c r="K129" i="3" s="1"/>
  <c r="J129" i="3"/>
  <c r="D135" i="3" s="1"/>
  <c r="O70" i="3"/>
  <c r="O69" i="3"/>
  <c r="O31" i="3"/>
  <c r="O27" i="3"/>
  <c r="O22" i="3"/>
  <c r="O6" i="3"/>
  <c r="O21" i="3"/>
  <c r="O20" i="3"/>
  <c r="O68" i="3"/>
  <c r="O67" i="3"/>
  <c r="O66" i="3"/>
  <c r="O65" i="3"/>
  <c r="O63" i="3"/>
  <c r="O61" i="3"/>
  <c r="O60" i="3"/>
  <c r="O59" i="3"/>
  <c r="O40" i="3"/>
  <c r="O23" i="3"/>
  <c r="O7" i="3"/>
  <c r="O48" i="3"/>
  <c r="O34" i="3"/>
  <c r="N19" i="3"/>
  <c r="N55" i="3" s="1"/>
  <c r="N56" i="3" s="1"/>
  <c r="O24" i="3"/>
  <c r="J80" i="3"/>
  <c r="O28" i="3"/>
  <c r="O42" i="3"/>
  <c r="O43" i="3"/>
  <c r="O25" i="3"/>
  <c r="O8" i="3"/>
  <c r="O9" i="3"/>
  <c r="O32" i="3"/>
  <c r="O47" i="3"/>
  <c r="O39" i="3"/>
  <c r="O46" i="3"/>
  <c r="O45" i="3"/>
  <c r="O49" i="3"/>
  <c r="O44" i="3"/>
  <c r="O79" i="3"/>
  <c r="O15" i="3"/>
  <c r="O80" i="3" l="1"/>
  <c r="J84" i="3"/>
  <c r="J85" i="3" s="1"/>
  <c r="O85" i="3" s="1"/>
  <c r="O62" i="3"/>
  <c r="O71" i="3" s="1"/>
  <c r="J71" i="3"/>
  <c r="J72" i="3" s="1"/>
  <c r="O5" i="3"/>
  <c r="O37" i="3"/>
  <c r="O38" i="3"/>
  <c r="O4" i="3"/>
  <c r="O11" i="3"/>
  <c r="O77" i="3"/>
  <c r="O35" i="3"/>
  <c r="O3" i="3"/>
  <c r="O78" i="3"/>
  <c r="O36" i="3"/>
  <c r="O10" i="3"/>
  <c r="O55" i="3" l="1"/>
  <c r="O84" i="3"/>
  <c r="O86" i="3" s="1"/>
  <c r="O72" i="3"/>
  <c r="O73" i="3" s="1"/>
  <c r="H55" i="3"/>
  <c r="H71" i="3"/>
  <c r="O56" i="3" l="1"/>
  <c r="O57" i="3" s="1"/>
  <c r="O74" i="3" s="1"/>
  <c r="O113" i="3" l="1"/>
  <c r="Q116" i="3" s="1"/>
  <c r="O103" i="3"/>
</calcChain>
</file>

<file path=xl/sharedStrings.xml><?xml version="1.0" encoding="utf-8"?>
<sst xmlns="http://schemas.openxmlformats.org/spreadsheetml/2006/main" count="693" uniqueCount="420">
  <si>
    <t>Security</t>
  </si>
  <si>
    <t>Sea Modality</t>
  </si>
  <si>
    <t>Tax Base Broadening</t>
  </si>
  <si>
    <t>Customs Litigation</t>
  </si>
  <si>
    <t>Illicit Trade</t>
  </si>
  <si>
    <t>HNWI</t>
  </si>
  <si>
    <t>Authorised Economic Operators</t>
  </si>
  <si>
    <t xml:space="preserve">Forensic Lab </t>
  </si>
  <si>
    <t xml:space="preserve">Legal (Revenue) </t>
  </si>
  <si>
    <t>Investigative Audit - Special Debt &amp; Outstanding Returns</t>
  </si>
  <si>
    <t>Illicit Economy (EUAT)</t>
  </si>
  <si>
    <t>CI Standard Investigations</t>
  </si>
  <si>
    <t>Taxpayer Verification</t>
  </si>
  <si>
    <t>Customs Debt</t>
  </si>
  <si>
    <t>Excise Audit: Region</t>
  </si>
  <si>
    <t>Excise Audit: PCA</t>
  </si>
  <si>
    <t>Human Resources (HR)</t>
  </si>
  <si>
    <t>CRU</t>
  </si>
  <si>
    <t>Finance</t>
  </si>
  <si>
    <t>CRE (Facilities)</t>
  </si>
  <si>
    <t>Procurement</t>
  </si>
  <si>
    <t xml:space="preserve"> #</t>
  </si>
  <si>
    <t>Manager</t>
  </si>
  <si>
    <t>Academy</t>
  </si>
  <si>
    <t>Service and Support</t>
  </si>
  <si>
    <t>Andre van Wijk</t>
  </si>
  <si>
    <t>Sada Govender</t>
  </si>
  <si>
    <t>Seelan Govender</t>
  </si>
  <si>
    <t>Senzo Nkuna</t>
  </si>
  <si>
    <t xml:space="preserve">Nonhlanhla Nxumalo </t>
  </si>
  <si>
    <t>Patience Gumede</t>
  </si>
  <si>
    <t>Specialised Audit</t>
  </si>
  <si>
    <t>Thami Hlongwa</t>
  </si>
  <si>
    <t>Lynda Samson</t>
  </si>
  <si>
    <t>Sandile Xhakaza</t>
  </si>
  <si>
    <t>Nelly Desele</t>
  </si>
  <si>
    <t>Simphiwe Mkhize</t>
  </si>
  <si>
    <t>Deepa Moodley</t>
  </si>
  <si>
    <t>Arthi Rooplal</t>
  </si>
  <si>
    <t>Donovan Govender</t>
  </si>
  <si>
    <t>Sanelisiwe Dlamini</t>
  </si>
  <si>
    <t>Customs Quality</t>
  </si>
  <si>
    <t>Nondumiso Mdletse</t>
  </si>
  <si>
    <t>Malindi Xaba</t>
  </si>
  <si>
    <t>HR (HO)</t>
  </si>
  <si>
    <t>EPMO</t>
  </si>
  <si>
    <t>EOE - FS/NC</t>
  </si>
  <si>
    <t>EOE - Mpumalanga</t>
  </si>
  <si>
    <t>IT- T&amp;SD: Service operations and support</t>
  </si>
  <si>
    <t>Large Business &amp; International KZN</t>
  </si>
  <si>
    <t>Customs: (NTU) National Tagerting Units - Customs</t>
  </si>
  <si>
    <t>Management of Focused Taxpayer Segments</t>
  </si>
  <si>
    <t>Customs: Special Operations &amp; Enforcement</t>
  </si>
  <si>
    <t>Internal Investigation</t>
  </si>
  <si>
    <t>Enabling Operational Excellence</t>
  </si>
  <si>
    <t>NOSE - Quality Team</t>
  </si>
  <si>
    <t>Verona Heyneke</t>
  </si>
  <si>
    <t>Employee Relations / Unions</t>
  </si>
  <si>
    <t>Tax Dispute</t>
  </si>
  <si>
    <t xml:space="preserve">Voice Channels </t>
  </si>
  <si>
    <t>Security Control Room Taxpayer Service- CPO</t>
  </si>
  <si>
    <t>Taxpayer Service- CPO</t>
  </si>
  <si>
    <t>TTE</t>
  </si>
  <si>
    <t>Nceba Bolana</t>
  </si>
  <si>
    <t>Enterprise Data Management:  Customs Portfolio - Risk Engines</t>
  </si>
  <si>
    <t>Saleem Rajah</t>
  </si>
  <si>
    <t>NOSE: Time Study Unit</t>
  </si>
  <si>
    <t>Customs Business Co-ordinating Unit</t>
  </si>
  <si>
    <t>NOSE: CB &amp; T</t>
  </si>
  <si>
    <t>Tactical Analysis &amp; Investigation (Criminal Case Selection)</t>
  </si>
  <si>
    <t>Procurement - Governance &amp; Risk</t>
  </si>
  <si>
    <t>Procurement HO</t>
  </si>
  <si>
    <t>HR Vetting</t>
  </si>
  <si>
    <t>Kumaran Pillay</t>
  </si>
  <si>
    <t>HR</t>
  </si>
  <si>
    <t>Thembi Msani</t>
  </si>
  <si>
    <t>Customs</t>
  </si>
  <si>
    <t xml:space="preserve">NOSE Operational Enablement </t>
  </si>
  <si>
    <t>Sifiso Mkhize</t>
  </si>
  <si>
    <t>Performance NOSE</t>
  </si>
  <si>
    <t>Total Staff</t>
  </si>
  <si>
    <t>Total Parking</t>
  </si>
  <si>
    <t xml:space="preserve">
Eugene Buthelezi</t>
  </si>
  <si>
    <t>Sea Modality Compliance</t>
  </si>
  <si>
    <t>Sea Modality MJOC/PJOC</t>
  </si>
  <si>
    <t>Wandisa Madyibi</t>
  </si>
  <si>
    <t>CIT: Products Corporate</t>
  </si>
  <si>
    <t>Natasha Naicker</t>
  </si>
  <si>
    <t xml:space="preserve">Taxpayer Compliance </t>
  </si>
  <si>
    <t>Criminal Investigation</t>
  </si>
  <si>
    <t>Debt Management</t>
  </si>
  <si>
    <t>NOSE</t>
  </si>
  <si>
    <t>Compliance Audit</t>
  </si>
  <si>
    <t>Anti Corruption</t>
  </si>
  <si>
    <t>Newcastle - Other Business Units</t>
  </si>
  <si>
    <t>Pietermaritzburg - Other Business Units</t>
  </si>
  <si>
    <t>NCC:Segments&amp;Central</t>
  </si>
  <si>
    <t>Accounts Maintenance</t>
  </si>
  <si>
    <t>Taxpayer Compliance - Temps</t>
  </si>
  <si>
    <t>Branch 2</t>
  </si>
  <si>
    <t>Branch 3</t>
  </si>
  <si>
    <t>Divisions</t>
  </si>
  <si>
    <t>Ops Manager</t>
  </si>
  <si>
    <t>Manager
(G7)</t>
  </si>
  <si>
    <t>Team Member
(Gr1-5)</t>
  </si>
  <si>
    <t>Ops Manager
(G6)</t>
  </si>
  <si>
    <t>Leads</t>
  </si>
  <si>
    <t>Business Area Managers</t>
  </si>
  <si>
    <t>Enclosed Area</t>
  </si>
  <si>
    <t>PWD</t>
  </si>
  <si>
    <t>Campus Branch (1)</t>
  </si>
  <si>
    <t>Staff Requirements</t>
  </si>
  <si>
    <t xml:space="preserve">Service Consultants </t>
  </si>
  <si>
    <t>Notes</t>
  </si>
  <si>
    <t>Customs: (NTU) National Targeting Units - Customs</t>
  </si>
  <si>
    <t>Servicing taxpayers Face-2-face at a counter</t>
  </si>
  <si>
    <t>Servicing taxpayers virtually (Seated at Back Office)</t>
  </si>
  <si>
    <t>Front Office</t>
  </si>
  <si>
    <t>Back Office</t>
  </si>
  <si>
    <t>Branch Manager</t>
  </si>
  <si>
    <t>PA</t>
  </si>
  <si>
    <t>GA</t>
  </si>
  <si>
    <t>TRESCON BUILDING (Block and Stack for New Campus)</t>
  </si>
  <si>
    <t>Stacking Order</t>
  </si>
  <si>
    <t>Near Mngt</t>
  </si>
  <si>
    <t>Affinity</t>
  </si>
  <si>
    <t>Near Entrance</t>
  </si>
  <si>
    <t>Corporate Office Entrance 1st Floor</t>
  </si>
  <si>
    <t>Near Service Centre</t>
  </si>
  <si>
    <t>Near Customs and Investigative Units</t>
  </si>
  <si>
    <t>Near Customs and Audit</t>
  </si>
  <si>
    <t>Near Investigative Units</t>
  </si>
  <si>
    <t xml:space="preserve">Near Legal, Lab, Investigative Units </t>
  </si>
  <si>
    <t>Near Service Centre with lower affinity higher u in building</t>
  </si>
  <si>
    <t>Near Serice Centre lower in building than Investigative Units</t>
  </si>
  <si>
    <t>Near Corp Services</t>
  </si>
  <si>
    <t>Part of LB</t>
  </si>
  <si>
    <t>Grouped with Customs</t>
  </si>
  <si>
    <t>Grouped with Customs but close to Spec Ops and Enf</t>
  </si>
  <si>
    <t>Grouped with Customs and litigation</t>
  </si>
  <si>
    <t>Grouped with Customs close to legal</t>
  </si>
  <si>
    <t>Grouped with Customs near Audit</t>
  </si>
  <si>
    <t>Grouped with Customs close to Spec Ops</t>
  </si>
  <si>
    <t>Near Sea Modality MJOC</t>
  </si>
  <si>
    <t>Other</t>
  </si>
  <si>
    <t>Total</t>
  </si>
  <si>
    <t>Add 15% Primary Circulation</t>
  </si>
  <si>
    <t>Stacking order</t>
  </si>
  <si>
    <t xml:space="preserve">LBI </t>
  </si>
  <si>
    <t>Fl No.</t>
  </si>
  <si>
    <t>Operational Offices Enforcement</t>
  </si>
  <si>
    <t>Customs Operations</t>
  </si>
  <si>
    <r>
      <t>Meeting amenities (16 or 30 m</t>
    </r>
    <r>
      <rPr>
        <b/>
        <sz val="14"/>
        <color rgb="FFFFFFFF"/>
        <rFont val="Aptos Narrow"/>
        <family val="2"/>
      </rPr>
      <t>²</t>
    </r>
    <r>
      <rPr>
        <b/>
        <sz val="14"/>
        <color rgb="FFFFFFFF"/>
        <rFont val="Tahoma"/>
        <family val="2"/>
      </rPr>
      <t>)</t>
    </r>
  </si>
  <si>
    <t xml:space="preserve">Yougeson Moodley </t>
  </si>
  <si>
    <t>Zibusisoziyeza Ngubane</t>
  </si>
  <si>
    <t>Eugene Buthelezi / Sinenhlanhla Simelane</t>
  </si>
  <si>
    <t>Samuel Mofokeng</t>
  </si>
  <si>
    <t>Sthembile Mkhize</t>
  </si>
  <si>
    <t>OHS</t>
  </si>
  <si>
    <t>Taxpayer Service - CPO</t>
  </si>
  <si>
    <t>Sibusiso Hlongwa</t>
  </si>
  <si>
    <t>Customs: Road Fuel Testing</t>
  </si>
  <si>
    <t>Sarika Munien</t>
  </si>
  <si>
    <t>Vischal Lalla</t>
  </si>
  <si>
    <t>Specialised Debt</t>
  </si>
  <si>
    <t>Anesh Seethal</t>
  </si>
  <si>
    <t>Security Technical</t>
  </si>
  <si>
    <t>Security Physical &amp; Control Room</t>
  </si>
  <si>
    <t>Human Resources - People Management</t>
  </si>
  <si>
    <t>Human Resources - Vetting</t>
  </si>
  <si>
    <t>Human Resources - HO</t>
  </si>
  <si>
    <t>Human Resources - Recruitment</t>
  </si>
  <si>
    <t>Human Resources - Employee Services</t>
  </si>
  <si>
    <t>HR Customs - People Management</t>
  </si>
  <si>
    <t>Specialised Audit (incl. Umhlanga)</t>
  </si>
  <si>
    <t>Cebokazi CJ Mafenuka</t>
  </si>
  <si>
    <t>Mailbax &amp; back scanning boxes</t>
  </si>
  <si>
    <t>IT equipment</t>
  </si>
  <si>
    <t>MTU equipment and materials</t>
  </si>
  <si>
    <t>Samples</t>
  </si>
  <si>
    <t>Records</t>
  </si>
  <si>
    <t>Diesel/fuel samples</t>
  </si>
  <si>
    <t>Records &amp; samples</t>
  </si>
  <si>
    <t>Mid part - Corp Services</t>
  </si>
  <si>
    <t xml:space="preserve">Low/Above Conference centre </t>
  </si>
  <si>
    <t>Low at the entrance</t>
  </si>
  <si>
    <t>Mid Level support near IT Infrastructure</t>
  </si>
  <si>
    <t>Near Canteen / Eatery access to outdoor area</t>
  </si>
  <si>
    <t>Lead/Head</t>
  </si>
  <si>
    <t>Naresh Ramsumair</t>
  </si>
  <si>
    <t>Donald Setati/Karusha Moodley</t>
  </si>
  <si>
    <t>Naresh Ramsumair/Lucinda Du Toit</t>
  </si>
  <si>
    <t xml:space="preserve">Nadia Goldstone </t>
  </si>
  <si>
    <t xml:space="preserve">Sdu Mkhwanazi </t>
  </si>
  <si>
    <t>Dan Zulu</t>
  </si>
  <si>
    <t>Venai Singh</t>
  </si>
  <si>
    <t>Herman Smith/Rodney Bosman</t>
  </si>
  <si>
    <t xml:space="preserve">Adrian Edward </t>
  </si>
  <si>
    <t>Natasha Singh/Mohammed Desai</t>
  </si>
  <si>
    <t xml:space="preserve">Vicky Rajdew </t>
  </si>
  <si>
    <t>Fanie Stofberg/Riana Potgieter</t>
  </si>
  <si>
    <t xml:space="preserve">Christie Bosman </t>
  </si>
  <si>
    <t>Kumaren Moodley</t>
  </si>
  <si>
    <t>Sithembile Magwaza/Deon Smith DBN</t>
  </si>
  <si>
    <t>Teboho Chalale</t>
  </si>
  <si>
    <t>Bernard Kruger</t>
  </si>
  <si>
    <t>Wayne Broughton</t>
  </si>
  <si>
    <t>Thulani Tshabalala</t>
  </si>
  <si>
    <t>Mergan Naidoo/Raquel Scheepers</t>
  </si>
  <si>
    <t xml:space="preserve">Leonie Swartz </t>
  </si>
  <si>
    <t xml:space="preserve">Cedrick Dhlomo </t>
  </si>
  <si>
    <t>Nthoki Macheke/Lucy Josephine Raphudi</t>
  </si>
  <si>
    <t>Collins Mabitsela/Themba Sitsibi</t>
  </si>
  <si>
    <t xml:space="preserve">Ashwin Singh </t>
  </si>
  <si>
    <t>Sello Tiro</t>
  </si>
  <si>
    <t>Mergan Naidoo/Snoekie Naka</t>
  </si>
  <si>
    <t xml:space="preserve">Thobekile Msomi </t>
  </si>
  <si>
    <t>Mergan Naidoo/Suzette van Wyk</t>
  </si>
  <si>
    <t xml:space="preserve">Ebrahim Mansoor </t>
  </si>
  <si>
    <t>Mbongeni Sibisi</t>
  </si>
  <si>
    <t>Godfrey Modise/Ntombekhaya Mguli</t>
  </si>
  <si>
    <t>Jacqueline Mgada</t>
  </si>
  <si>
    <t>Desrae Lawrance</t>
  </si>
  <si>
    <t>Sobantu Ndlangalavu/Ashika Pillay</t>
  </si>
  <si>
    <t>Shireen Siva Subramonian</t>
  </si>
  <si>
    <t>Den Dwane/Tumelo Gopane</t>
  </si>
  <si>
    <t xml:space="preserve">Subella Johannes Nhlapo
</t>
  </si>
  <si>
    <t>Sobantu Ndlangalavu/Andre Felaar</t>
  </si>
  <si>
    <t>Sobantu Ndlangalavu/Jabulile Khumalo</t>
  </si>
  <si>
    <t xml:space="preserve">Mbali Njapha </t>
  </si>
  <si>
    <t>Tebogo Phasoane/Nonhlanhla Mahlangu</t>
  </si>
  <si>
    <t xml:space="preserve">Zombuso B Wanda </t>
  </si>
  <si>
    <t>Peggy-May Boughan/Arrie Wybenga</t>
  </si>
  <si>
    <t xml:space="preserve">Cookie Mahadavu </t>
  </si>
  <si>
    <t>Omar Ganie</t>
  </si>
  <si>
    <t>Rebone Gcabo/Thamsanqa Mabandla</t>
  </si>
  <si>
    <t>Herman Smith/Wadoed Abrahams</t>
  </si>
  <si>
    <t xml:space="preserve">Abongile Mkana </t>
  </si>
  <si>
    <t>Dorah Kgutse/Mooshe Nkuna</t>
  </si>
  <si>
    <t>Pieter Posthumus</t>
  </si>
  <si>
    <t>Maropeng Phineas Sebothoma/Rachabane Kope/Adelaide Morula</t>
  </si>
  <si>
    <t xml:space="preserve">Vikesh Bissoon </t>
  </si>
  <si>
    <t>Tozie Mazitshana</t>
  </si>
  <si>
    <t>Thobile Petunia Mngomezulu</t>
  </si>
  <si>
    <t>William Mpye/Ngwako Mahosi</t>
  </si>
  <si>
    <t>Warren Hero/Andrew Wes</t>
  </si>
  <si>
    <t>Joy Moja</t>
  </si>
  <si>
    <t>Mohammad Ally</t>
  </si>
  <si>
    <t>Barbara van Wyk</t>
  </si>
  <si>
    <t>Joshua Levendal/Sogieba Hartley-Latiff</t>
  </si>
  <si>
    <t>Tebogo Ntuli</t>
  </si>
  <si>
    <t>Tebogo Ntuli/Thulani Mpofu</t>
  </si>
  <si>
    <t>Abdul Maliek Ariefdien/Nazia Sader</t>
  </si>
  <si>
    <t xml:space="preserve">Fatima Peterson </t>
  </si>
  <si>
    <t>Tebogo Ntuli/Phozisa Mbiko</t>
  </si>
  <si>
    <t>Bheki Sibiya</t>
  </si>
  <si>
    <t>Patrick Tshikosi</t>
  </si>
  <si>
    <t>Temogo Mashego</t>
  </si>
  <si>
    <t>Gerrard Guaillard</t>
  </si>
  <si>
    <t xml:space="preserve">Leon Potgieter/Walter Eyberg </t>
  </si>
  <si>
    <t>Moses Sojane</t>
  </si>
  <si>
    <t>Division</t>
  </si>
  <si>
    <t>Business Units</t>
  </si>
  <si>
    <t>National Operations</t>
  </si>
  <si>
    <t>Nomthandazo Ntimane &amp; Nompumelelo Myende</t>
  </si>
  <si>
    <t>Type Seat Space Def B (Enclosed Office - 12m²)</t>
  </si>
  <si>
    <t>Type Seat Space Def C (Cubicle Office -10 m²)</t>
  </si>
  <si>
    <t>Other: Lab area</t>
  </si>
  <si>
    <t>Other: Storage for samples</t>
  </si>
  <si>
    <t>Other: Storage for legal records (TBC)</t>
  </si>
  <si>
    <t>Other: Storage for Dockets (head count includes Sandy Moodley?)</t>
  </si>
  <si>
    <t>Other: Storage for confiscated goods/records</t>
  </si>
  <si>
    <t>Other:
*Small closet per floor for cleaning equipment/supplies
*Storage for maintenance equipment &amp; supplies and 
*Storage for cleaning equipment &amp; supplies 
*2 X dressing rooms (Ladies and Gents)
*Storage area for Bulk shredder and recycling paper 
*General waste/buidling material etc. area</t>
  </si>
  <si>
    <t>Other: Storage for IT Assets &amp; furniture for redistribution &amp; disposal</t>
  </si>
  <si>
    <t>Meeting Room &amp; 2 cubicles for 2  Unions</t>
  </si>
  <si>
    <t>Type Seat Space Def A (Open Plan - 9m²)</t>
  </si>
  <si>
    <t>Interview rooms?</t>
  </si>
  <si>
    <t>Other: Storage for OHS / PPE equipment, supplies &amp; other materials</t>
  </si>
  <si>
    <t>Other: Storage for records (TBC)</t>
  </si>
  <si>
    <r>
      <t>Other: Server / IT equipment (</t>
    </r>
    <r>
      <rPr>
        <sz val="11"/>
        <color theme="1"/>
        <rFont val="Calibri"/>
        <family val="2"/>
        <scheme val="minor"/>
      </rPr>
      <t>enclosed office?)</t>
    </r>
  </si>
  <si>
    <r>
      <t>Other: Library / training material and equipment (</t>
    </r>
    <r>
      <rPr>
        <sz val="11"/>
        <color theme="1"/>
        <rFont val="Calibri"/>
        <family val="2"/>
        <scheme val="minor"/>
      </rPr>
      <t>Training rooms?)</t>
    </r>
  </si>
  <si>
    <t>Family room for berieved families</t>
  </si>
  <si>
    <t xml:space="preserve">Storage - equipment &amp; materials for events </t>
  </si>
  <si>
    <t>Upper floors near Mngt</t>
  </si>
  <si>
    <t>Above Customs below Corp Services</t>
  </si>
  <si>
    <t>Top Floor (Exec and Buss Snr Management)</t>
  </si>
  <si>
    <t>Lower Floor Conference 2 Area)</t>
  </si>
  <si>
    <t>G</t>
  </si>
  <si>
    <t>Entrances Lobbies Conf Area &amp; Sandwich bar Convenience store serevices</t>
  </si>
  <si>
    <t xml:space="preserve">Customs Sea Modality Client Area/ LBHWI / Taxpayer Appointment  Area </t>
  </si>
  <si>
    <t>At Conference Centre</t>
  </si>
  <si>
    <t>Above Customs Ops floor</t>
  </si>
  <si>
    <t>1 x Cub Office inside enclosed secure area, Changerooms for Security (2X rooms (Ladies &amp; Gents)</t>
  </si>
  <si>
    <t>Roaming Staff at points (1x enclosed area with open plan desks and storage for security/IT equipment, charge stations)</t>
  </si>
  <si>
    <t xml:space="preserve">LB Ofices as per Look and Feel entrance split off from generallobby  </t>
  </si>
  <si>
    <t>Part open plan within LB</t>
  </si>
  <si>
    <t>1 Off, 2 x Cub off and 36 open plan</t>
  </si>
  <si>
    <t>10 Open plan</t>
  </si>
  <si>
    <t>1 x Off ; 2 x Open plan</t>
  </si>
  <si>
    <t>1 Open plan</t>
  </si>
  <si>
    <t>3 x Open plan and 1 x Cub Off</t>
  </si>
  <si>
    <t>1 x Cub off in enclosed area</t>
  </si>
  <si>
    <t>Above Customs &amp; LB below Corp Services Ops Floor</t>
  </si>
  <si>
    <t xml:space="preserve">Low with Conf Centre Entrance </t>
  </si>
  <si>
    <t>Total Corp 3</t>
  </si>
  <si>
    <t xml:space="preserve">Conference Centre </t>
  </si>
  <si>
    <t>None</t>
  </si>
  <si>
    <t>Entrance to Building</t>
  </si>
  <si>
    <t xml:space="preserve">Low/ at Conference centre </t>
  </si>
  <si>
    <t>Lower ground Conference Facilities</t>
  </si>
  <si>
    <t>Lower basement 2 Services and Waste Areas</t>
  </si>
  <si>
    <t>Staff No</t>
  </si>
  <si>
    <t>Amanda Hlophe</t>
  </si>
  <si>
    <t>Amelia Thomas</t>
  </si>
  <si>
    <t>Asha Santhilal</t>
  </si>
  <si>
    <t>Ashika Pillay</t>
  </si>
  <si>
    <t>Ashitha Singh</t>
  </si>
  <si>
    <t>Ashnee Somary</t>
  </si>
  <si>
    <t>Basil Chetty</t>
  </si>
  <si>
    <t>Eloise Hendricks</t>
  </si>
  <si>
    <t>Harisha Savuck</t>
  </si>
  <si>
    <t>Kemmy Christian</t>
  </si>
  <si>
    <t>Lindani Gasa</t>
  </si>
  <si>
    <t>Malcolm Pillay</t>
  </si>
  <si>
    <t>Mike Schultz</t>
  </si>
  <si>
    <t>Rani Muller</t>
  </si>
  <si>
    <t>Shalona Singh</t>
  </si>
  <si>
    <t>Shovana Matookchund</t>
  </si>
  <si>
    <t>Simhiwe Mkhize</t>
  </si>
  <si>
    <t>Thami Khumalo</t>
  </si>
  <si>
    <t>Thembi Khuzwayo</t>
  </si>
  <si>
    <t>Usha Lutchman</t>
  </si>
  <si>
    <t>Vaneshree Remona Naidoo</t>
  </si>
  <si>
    <t>Younus Mansoor</t>
  </si>
  <si>
    <t>Zahir Sayed</t>
  </si>
  <si>
    <t>Incl. TTE</t>
  </si>
  <si>
    <t>Cyril Mvinjelwa</t>
  </si>
  <si>
    <t>Naresh Singh / Lucinda Du Toit</t>
  </si>
  <si>
    <t>Staff Member</t>
  </si>
  <si>
    <t>NOSE: Operation Enablement</t>
  </si>
  <si>
    <t>Incl. NOSE OE</t>
  </si>
  <si>
    <t>Incl. CB &amp; T</t>
  </si>
  <si>
    <t>LBI</t>
  </si>
  <si>
    <t>Incl. in LBI</t>
  </si>
  <si>
    <t>Gillian Manamela</t>
  </si>
  <si>
    <t>Econometrics</t>
  </si>
  <si>
    <t>Natashia Singh</t>
  </si>
  <si>
    <t>Vernon Naidu</t>
  </si>
  <si>
    <t>Corp Serv. Communications</t>
  </si>
  <si>
    <t>Mohamed Latiff</t>
  </si>
  <si>
    <t>Legal</t>
  </si>
  <si>
    <t>Incl. in Legal</t>
  </si>
  <si>
    <t>Incl. LBI</t>
  </si>
  <si>
    <t>Thobile Pertunia Mngomezulu</t>
  </si>
  <si>
    <t>Zamokuhle Makhathini / Kemmy Christian</t>
  </si>
  <si>
    <t>Incl. in Mpumalanga</t>
  </si>
  <si>
    <t>Incl. CRU</t>
  </si>
  <si>
    <t>NOC: Planning &amp; Performance</t>
  </si>
  <si>
    <t>Naresh Ramsumair / Maryke Du Toit</t>
  </si>
  <si>
    <t>Incl. MFTS</t>
  </si>
  <si>
    <t>Warren Hero</t>
  </si>
  <si>
    <t>Product - Segment Architecture</t>
  </si>
  <si>
    <t>Snr Specialist</t>
  </si>
  <si>
    <t>OPS Specialist</t>
  </si>
  <si>
    <t>Specialist</t>
  </si>
  <si>
    <t>Functional Specialist</t>
  </si>
  <si>
    <t>Data Analytics</t>
  </si>
  <si>
    <t>Naresh Ramsumair / Patty Martins</t>
  </si>
  <si>
    <t>Incl. EOE</t>
  </si>
  <si>
    <t>Rae Vivier</t>
  </si>
  <si>
    <t>AEO: Finance</t>
  </si>
  <si>
    <t>OPS Manager</t>
  </si>
  <si>
    <t>Incl. AEO</t>
  </si>
  <si>
    <t>Incl. Finance</t>
  </si>
  <si>
    <t>Incl. in NOE</t>
  </si>
  <si>
    <t>Snr Officer</t>
  </si>
  <si>
    <t>Risk Profiling</t>
  </si>
  <si>
    <t>Xolani C. Mngoma</t>
  </si>
  <si>
    <t>Incl. in EOE</t>
  </si>
  <si>
    <r>
      <t>Not all FM staff get seating Th reduced size to 450m</t>
    </r>
    <r>
      <rPr>
        <sz val="11"/>
        <color theme="1"/>
        <rFont val="Aptos Narrow"/>
        <family val="2"/>
      </rPr>
      <t>²</t>
    </r>
  </si>
  <si>
    <t>Parking</t>
  </si>
  <si>
    <t>Exec Floor Upper areas</t>
  </si>
  <si>
    <t>Exec Floor mngt Floor</t>
  </si>
  <si>
    <t>IT equipment, Mailbax &amp; back scanning boxes</t>
  </si>
  <si>
    <t>Storage - records and samples, Records &amp; equipment, samples (Client Service &amp; Inspections &amp; Dog food &amp; strong room for guns &amp; ammunition)</t>
  </si>
  <si>
    <t>Total Corp Space 1</t>
  </si>
  <si>
    <t>Total Building including nr of offices and Meeting Facilities</t>
  </si>
  <si>
    <r>
      <t>Total Building calculated at 9m</t>
    </r>
    <r>
      <rPr>
        <sz val="11"/>
        <color theme="1"/>
        <rFont val="Aptos Narrow"/>
        <family val="2"/>
      </rPr>
      <t>²</t>
    </r>
    <r>
      <rPr>
        <sz val="7.7"/>
        <color theme="1"/>
        <rFont val="Calibri"/>
        <family val="2"/>
      </rPr>
      <t xml:space="preserve"> per person. </t>
    </r>
  </si>
  <si>
    <r>
      <t>Add Ablutions m</t>
    </r>
    <r>
      <rPr>
        <b/>
        <sz val="11"/>
        <color theme="1"/>
        <rFont val="Aptos Narrow"/>
        <family val="2"/>
      </rPr>
      <t>²</t>
    </r>
  </si>
  <si>
    <t>Add Kitchens</t>
  </si>
  <si>
    <t>Add Cleaner Store and Change Roms</t>
  </si>
  <si>
    <t>Add Services DB, IT etc</t>
  </si>
  <si>
    <r>
      <t xml:space="preserve"> Floor Plate Size m</t>
    </r>
    <r>
      <rPr>
        <b/>
        <sz val="11"/>
        <color theme="1"/>
        <rFont val="Aptos Narrow"/>
        <family val="2"/>
      </rPr>
      <t>²</t>
    </r>
  </si>
  <si>
    <t>Total Floor Plate</t>
  </si>
  <si>
    <t>Total Customs Space</t>
  </si>
  <si>
    <t>Total Corp 2 (2 Totals added)</t>
  </si>
  <si>
    <t xml:space="preserve"> Taxpayer Service Non Client Facing Units located at Corporate Regional Office</t>
  </si>
  <si>
    <t>Total Office Areas (1 + 2 + 3)</t>
  </si>
  <si>
    <t>Entrance Lobbies and Conference Entrances Part of Primary Circulation But due to additionbal flow 60m Sq.m. Allowed</t>
  </si>
  <si>
    <t xml:space="preserve">Add Building construction areas </t>
  </si>
  <si>
    <t>Variance</t>
  </si>
  <si>
    <t>Area to used to calculate Project fit-out costs</t>
  </si>
  <si>
    <t>Approx Nr of Staff per Floor</t>
  </si>
  <si>
    <t>Floor size less Primary Cisrculation</t>
  </si>
  <si>
    <t>Less Meeting rm's etc</t>
  </si>
  <si>
    <t>Total Staff plus add the Conference staff of 11</t>
  </si>
  <si>
    <t>Business Stacking Order</t>
  </si>
  <si>
    <t xml:space="preserve">Exec and Business Management </t>
  </si>
  <si>
    <t>Audit / Enforcement BU's</t>
  </si>
  <si>
    <t>Case Selection/ Specialised Audit/ Debt/ CI / Legal</t>
  </si>
  <si>
    <t>Corporate type offices spaces</t>
  </si>
  <si>
    <t>Above and Forensic Lab/ Investigations etc</t>
  </si>
  <si>
    <t>Business Operations and Corporate Services/ HR/ Finanace/ NOE/ Other</t>
  </si>
  <si>
    <t>Customs Enforcement/ Case selection / Investigations</t>
  </si>
  <si>
    <t>LBHWI Centre/ Operational Client Centre</t>
  </si>
  <si>
    <t>Customs Client Centre/ Debt Client Centre/ BU Operational Offices/ Voice channels</t>
  </si>
  <si>
    <t>Operational Office</t>
  </si>
  <si>
    <t>Operational Office and Conference</t>
  </si>
  <si>
    <t>Total bldg indicative construction area</t>
  </si>
  <si>
    <t>Add GA's roaming having change rooms and amenities only See space in parking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</si>
</sst>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sz val="14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b/>
      <sz val="18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  <font>
      <b/>
      <sz val="12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4"/>
      <color rgb="FFFFFFFF"/>
      <name val="Tahoma"/>
      <family val="2"/>
    </font>
    <font>
      <b/>
      <sz val="12"/>
      <name val="Tahoma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000000"/>
      <name val="Tahoma"/>
      <family val="2"/>
    </font>
    <font>
      <b/>
      <sz val="14"/>
      <color rgb="FFFFFFFF"/>
      <name val="Aptos Narrow"/>
      <family val="2"/>
    </font>
    <font>
      <sz val="12"/>
      <color rgb="FFFF0000"/>
      <name val="Tahoma"/>
      <family val="2"/>
    </font>
    <font>
      <sz val="11"/>
      <name val="Tahoma"/>
      <family val="2"/>
    </font>
    <font>
      <b/>
      <sz val="12"/>
      <color theme="1"/>
      <name val="Tahoma"/>
      <family val="2"/>
    </font>
    <font>
      <sz val="7.7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2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4" fillId="0" borderId="0" xfId="0" applyFont="1"/>
    <xf numFmtId="0" fontId="1" fillId="3" borderId="1" xfId="0" applyFont="1" applyFill="1" applyBorder="1" applyAlignment="1">
      <alignment horizontal="left" vertical="center" readingOrder="1"/>
    </xf>
    <xf numFmtId="0" fontId="1" fillId="0" borderId="1" xfId="0" applyFont="1" applyBorder="1" applyAlignment="1">
      <alignment horizontal="left" vertical="center" readingOrder="1"/>
    </xf>
    <xf numFmtId="0" fontId="0" fillId="0" borderId="0" xfId="0" applyAlignment="1">
      <alignment horizontal="left"/>
    </xf>
    <xf numFmtId="0" fontId="0" fillId="3" borderId="0" xfId="0" applyFill="1"/>
    <xf numFmtId="0" fontId="1" fillId="3" borderId="5" xfId="0" applyFont="1" applyFill="1" applyBorder="1" applyAlignment="1">
      <alignment horizontal="left" vertical="center" readingOrder="1"/>
    </xf>
    <xf numFmtId="0" fontId="3" fillId="3" borderId="1" xfId="0" applyFont="1" applyFill="1" applyBorder="1" applyAlignment="1">
      <alignment horizontal="left" vertical="center" readingOrder="1"/>
    </xf>
    <xf numFmtId="0" fontId="0" fillId="0" borderId="1" xfId="0" applyBorder="1"/>
    <xf numFmtId="0" fontId="1" fillId="0" borderId="1" xfId="0" applyFont="1" applyBorder="1" applyAlignment="1">
      <alignment horizontal="left" vertical="center" indent="2" readingOrder="1"/>
    </xf>
    <xf numFmtId="0" fontId="1" fillId="3" borderId="0" xfId="0" applyFont="1" applyFill="1" applyAlignment="1">
      <alignment horizontal="left" vertical="center" readingOrder="1"/>
    </xf>
    <xf numFmtId="0" fontId="5" fillId="3" borderId="0" xfId="0" applyFont="1" applyFill="1"/>
    <xf numFmtId="0" fontId="0" fillId="0" borderId="1" xfId="0" applyBorder="1" applyAlignment="1">
      <alignment horizontal="left"/>
    </xf>
    <xf numFmtId="0" fontId="0" fillId="0" borderId="2" xfId="0" applyBorder="1"/>
    <xf numFmtId="0" fontId="1" fillId="0" borderId="11" xfId="0" applyFont="1" applyBorder="1" applyAlignment="1">
      <alignment horizontal="left" vertical="center" readingOrder="1"/>
    </xf>
    <xf numFmtId="0" fontId="1" fillId="3" borderId="11" xfId="0" applyFont="1" applyFill="1" applyBorder="1" applyAlignment="1">
      <alignment horizontal="left" vertical="center" readingOrder="1"/>
    </xf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4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0" fillId="0" borderId="24" xfId="0" applyBorder="1"/>
    <xf numFmtId="0" fontId="8" fillId="7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 readingOrder="1"/>
    </xf>
    <xf numFmtId="0" fontId="10" fillId="3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vertical="center" wrapText="1" readingOrder="1"/>
    </xf>
    <xf numFmtId="0" fontId="10" fillId="0" borderId="2" xfId="0" applyFont="1" applyBorder="1" applyAlignment="1">
      <alignment horizontal="left" vertical="center" readingOrder="1"/>
    </xf>
    <xf numFmtId="0" fontId="10" fillId="3" borderId="3" xfId="0" applyFont="1" applyFill="1" applyBorder="1" applyAlignment="1">
      <alignment vertical="center" wrapText="1" readingOrder="1"/>
    </xf>
    <xf numFmtId="0" fontId="10" fillId="3" borderId="1" xfId="0" applyFont="1" applyFill="1" applyBorder="1" applyAlignment="1">
      <alignment vertical="center" wrapText="1" readingOrder="1"/>
    </xf>
    <xf numFmtId="0" fontId="10" fillId="3" borderId="2" xfId="0" applyFont="1" applyFill="1" applyBorder="1" applyAlignment="1">
      <alignment horizontal="left" vertical="center" wrapText="1" readingOrder="1"/>
    </xf>
    <xf numFmtId="0" fontId="10" fillId="5" borderId="6" xfId="0" applyFont="1" applyFill="1" applyBorder="1" applyAlignment="1">
      <alignment vertical="center" readingOrder="1"/>
    </xf>
    <xf numFmtId="0" fontId="10" fillId="3" borderId="5" xfId="0" applyFont="1" applyFill="1" applyBorder="1" applyAlignment="1">
      <alignment horizontal="left" vertical="center" readingOrder="1"/>
    </xf>
    <xf numFmtId="0" fontId="10" fillId="0" borderId="5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left" vertical="center" readingOrder="1"/>
    </xf>
    <xf numFmtId="0" fontId="9" fillId="0" borderId="0" xfId="0" applyFont="1"/>
    <xf numFmtId="0" fontId="10" fillId="3" borderId="0" xfId="0" applyFont="1" applyFill="1" applyAlignment="1">
      <alignment horizontal="left" vertical="center" readingOrder="1"/>
    </xf>
    <xf numFmtId="0" fontId="10" fillId="0" borderId="10" xfId="0" applyFont="1" applyBorder="1" applyAlignment="1">
      <alignment horizontal="left" vertical="center" readingOrder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vertical="center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11" fillId="9" borderId="1" xfId="0" applyFont="1" applyFill="1" applyBorder="1" applyAlignment="1">
      <alignment horizontal="center" vertical="center" wrapText="1" readingOrder="1"/>
    </xf>
    <xf numFmtId="0" fontId="13" fillId="10" borderId="1" xfId="0" applyFont="1" applyFill="1" applyBorder="1" applyAlignment="1">
      <alignment wrapText="1"/>
    </xf>
    <xf numFmtId="0" fontId="7" fillId="0" borderId="0" xfId="0" applyFont="1"/>
    <xf numFmtId="0" fontId="11" fillId="10" borderId="1" xfId="0" applyFont="1" applyFill="1" applyBorder="1" applyAlignment="1">
      <alignment horizontal="center" vertical="center" wrapText="1" readingOrder="1"/>
    </xf>
    <xf numFmtId="0" fontId="7" fillId="0" borderId="1" xfId="0" applyFont="1" applyBorder="1"/>
    <xf numFmtId="0" fontId="0" fillId="0" borderId="25" xfId="0" applyBorder="1"/>
    <xf numFmtId="0" fontId="16" fillId="0" borderId="0" xfId="0" applyFont="1"/>
    <xf numFmtId="0" fontId="2" fillId="3" borderId="25" xfId="0" applyFont="1" applyFill="1" applyBorder="1" applyAlignment="1">
      <alignment horizontal="center" vertical="center" readingOrder="1"/>
    </xf>
    <xf numFmtId="0" fontId="18" fillId="3" borderId="1" xfId="0" applyFont="1" applyFill="1" applyBorder="1" applyAlignment="1">
      <alignment horizontal="left" vertical="center" wrapText="1" readingOrder="1"/>
    </xf>
    <xf numFmtId="0" fontId="0" fillId="3" borderId="11" xfId="0" applyFill="1" applyBorder="1"/>
    <xf numFmtId="0" fontId="11" fillId="3" borderId="11" xfId="0" applyFont="1" applyFill="1" applyBorder="1" applyAlignment="1">
      <alignment horizontal="center" vertical="center" wrapText="1" readingOrder="1"/>
    </xf>
    <xf numFmtId="0" fontId="15" fillId="3" borderId="11" xfId="0" applyFont="1" applyFill="1" applyBorder="1" applyAlignment="1">
      <alignment horizontal="center" vertical="center" wrapText="1" readingOrder="1"/>
    </xf>
    <xf numFmtId="0" fontId="12" fillId="12" borderId="0" xfId="0" applyFont="1" applyFill="1" applyAlignment="1">
      <alignment horizontal="left" vertical="center" readingOrder="1"/>
    </xf>
    <xf numFmtId="0" fontId="2" fillId="3" borderId="0" xfId="0" applyFont="1" applyFill="1" applyAlignment="1">
      <alignment horizontal="center" vertical="center" readingOrder="1"/>
    </xf>
    <xf numFmtId="0" fontId="15" fillId="3" borderId="0" xfId="0" applyFont="1" applyFill="1" applyAlignment="1">
      <alignment horizontal="center" vertical="center" wrapText="1" readingOrder="1"/>
    </xf>
    <xf numFmtId="0" fontId="2" fillId="12" borderId="26" xfId="0" applyFont="1" applyFill="1" applyBorder="1" applyAlignment="1">
      <alignment horizontal="center" vertical="center" readingOrder="1"/>
    </xf>
    <xf numFmtId="0" fontId="13" fillId="12" borderId="26" xfId="0" applyFont="1" applyFill="1" applyBorder="1" applyAlignment="1">
      <alignment horizontal="left"/>
    </xf>
    <xf numFmtId="0" fontId="0" fillId="12" borderId="26" xfId="0" applyFill="1" applyBorder="1"/>
    <xf numFmtId="0" fontId="15" fillId="12" borderId="26" xfId="0" applyFont="1" applyFill="1" applyBorder="1" applyAlignment="1">
      <alignment horizontal="center" vertical="center" wrapText="1" readingOrder="1"/>
    </xf>
    <xf numFmtId="0" fontId="10" fillId="13" borderId="1" xfId="0" applyFont="1" applyFill="1" applyBorder="1" applyAlignment="1">
      <alignment horizontal="left" vertical="center" readingOrder="1"/>
    </xf>
    <xf numFmtId="0" fontId="10" fillId="3" borderId="1" xfId="0" applyFont="1" applyFill="1" applyBorder="1" applyAlignment="1">
      <alignment horizontal="left" vertical="center" wrapText="1" readingOrder="1"/>
    </xf>
    <xf numFmtId="0" fontId="10" fillId="13" borderId="2" xfId="0" applyFont="1" applyFill="1" applyBorder="1" applyAlignment="1">
      <alignment horizontal="left" vertical="center" readingOrder="1"/>
    </xf>
    <xf numFmtId="0" fontId="1" fillId="13" borderId="1" xfId="0" applyFont="1" applyFill="1" applyBorder="1" applyAlignment="1">
      <alignment horizontal="left" vertical="center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13" borderId="2" xfId="0" applyFont="1" applyFill="1" applyBorder="1" applyAlignment="1">
      <alignment horizontal="left" vertical="center" wrapText="1" readingOrder="1"/>
    </xf>
    <xf numFmtId="0" fontId="10" fillId="3" borderId="11" xfId="0" applyFont="1" applyFill="1" applyBorder="1" applyAlignment="1">
      <alignment horizontal="left" vertical="center" readingOrder="1"/>
    </xf>
    <xf numFmtId="0" fontId="9" fillId="0" borderId="1" xfId="0" applyFont="1" applyBorder="1"/>
    <xf numFmtId="0" fontId="12" fillId="0" borderId="14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wrapText="1" readingOrder="1"/>
    </xf>
    <xf numFmtId="0" fontId="0" fillId="14" borderId="0" xfId="0" applyFill="1"/>
    <xf numFmtId="0" fontId="0" fillId="14" borderId="0" xfId="0" applyFill="1" applyAlignment="1">
      <alignment horizontal="left"/>
    </xf>
    <xf numFmtId="0" fontId="10" fillId="5" borderId="2" xfId="0" applyFont="1" applyFill="1" applyBorder="1" applyAlignment="1">
      <alignment horizontal="left" vertical="center" readingOrder="1"/>
    </xf>
    <xf numFmtId="0" fontId="1" fillId="0" borderId="5" xfId="0" applyFont="1" applyBorder="1" applyAlignment="1">
      <alignment horizontal="left" vertical="center" indent="2" readingOrder="1"/>
    </xf>
    <xf numFmtId="0" fontId="1" fillId="0" borderId="2" xfId="0" applyFont="1" applyBorder="1" applyAlignment="1">
      <alignment horizontal="left" vertical="center" indent="2" readingOrder="1"/>
    </xf>
    <xf numFmtId="0" fontId="10" fillId="9" borderId="9" xfId="0" applyFont="1" applyFill="1" applyBorder="1" applyAlignment="1">
      <alignment horizontal="left" vertical="center" readingOrder="1"/>
    </xf>
    <xf numFmtId="0" fontId="10" fillId="9" borderId="2" xfId="0" applyFont="1" applyFill="1" applyBorder="1" applyAlignment="1">
      <alignment horizontal="left" vertical="center" readingOrder="1"/>
    </xf>
    <xf numFmtId="0" fontId="10" fillId="9" borderId="2" xfId="0" applyFont="1" applyFill="1" applyBorder="1" applyAlignment="1">
      <alignment horizontal="left" vertical="center" wrapText="1" readingOrder="1"/>
    </xf>
    <xf numFmtId="0" fontId="10" fillId="9" borderId="1" xfId="0" applyFont="1" applyFill="1" applyBorder="1" applyAlignment="1">
      <alignment horizontal="left" vertical="center" readingOrder="1"/>
    </xf>
    <xf numFmtId="0" fontId="10" fillId="9" borderId="1" xfId="0" applyFont="1" applyFill="1" applyBorder="1" applyAlignment="1">
      <alignment horizontal="left" vertical="center" wrapText="1" readingOrder="1"/>
    </xf>
    <xf numFmtId="0" fontId="10" fillId="9" borderId="10" xfId="0" applyFont="1" applyFill="1" applyBorder="1" applyAlignment="1">
      <alignment horizontal="left" vertical="center" readingOrder="1"/>
    </xf>
    <xf numFmtId="0" fontId="10" fillId="9" borderId="11" xfId="0" applyFont="1" applyFill="1" applyBorder="1" applyAlignment="1">
      <alignment horizontal="left" vertical="center" readingOrder="1"/>
    </xf>
    <xf numFmtId="0" fontId="10" fillId="9" borderId="7" xfId="0" applyFont="1" applyFill="1" applyBorder="1" applyAlignment="1">
      <alignment horizontal="left" vertical="center" readingOrder="1"/>
    </xf>
    <xf numFmtId="0" fontId="10" fillId="3" borderId="9" xfId="0" applyFont="1" applyFill="1" applyBorder="1" applyAlignment="1">
      <alignment horizontal="left" vertical="center" readingOrder="1"/>
    </xf>
    <xf numFmtId="0" fontId="10" fillId="0" borderId="9" xfId="0" applyFont="1" applyBorder="1" applyAlignment="1">
      <alignment horizontal="left" vertical="center" readingOrder="1"/>
    </xf>
    <xf numFmtId="0" fontId="10" fillId="3" borderId="8" xfId="0" applyFont="1" applyFill="1" applyBorder="1" applyAlignment="1">
      <alignment horizontal="left" vertical="center" readingOrder="1"/>
    </xf>
    <xf numFmtId="0" fontId="10" fillId="3" borderId="3" xfId="0" applyFont="1" applyFill="1" applyBorder="1" applyAlignment="1">
      <alignment horizontal="left" vertical="center" readingOrder="1"/>
    </xf>
    <xf numFmtId="0" fontId="9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left" vertical="center" readingOrder="1"/>
    </xf>
    <xf numFmtId="0" fontId="18" fillId="3" borderId="11" xfId="0" applyFont="1" applyFill="1" applyBorder="1" applyAlignment="1">
      <alignment horizontal="left" vertical="center" wrapText="1" readingOrder="1"/>
    </xf>
    <xf numFmtId="0" fontId="10" fillId="3" borderId="27" xfId="0" applyFont="1" applyFill="1" applyBorder="1" applyAlignment="1">
      <alignment horizontal="left" vertical="center" readingOrder="1"/>
    </xf>
    <xf numFmtId="0" fontId="10" fillId="13" borderId="9" xfId="0" applyFont="1" applyFill="1" applyBorder="1" applyAlignment="1">
      <alignment horizontal="left" vertical="center" wrapText="1" readingOrder="1"/>
    </xf>
    <xf numFmtId="0" fontId="10" fillId="3" borderId="9" xfId="0" applyFont="1" applyFill="1" applyBorder="1" applyAlignment="1">
      <alignment horizontal="left" vertical="center" wrapText="1" readingOrder="1"/>
    </xf>
    <xf numFmtId="0" fontId="10" fillId="9" borderId="9" xfId="0" applyFont="1" applyFill="1" applyBorder="1" applyAlignment="1">
      <alignment horizontal="left" vertical="center" wrapText="1" readingOrder="1"/>
    </xf>
    <xf numFmtId="0" fontId="1" fillId="13" borderId="11" xfId="0" applyFont="1" applyFill="1" applyBorder="1" applyAlignment="1">
      <alignment horizontal="left" vertical="center" readingOrder="1"/>
    </xf>
    <xf numFmtId="0" fontId="20" fillId="9" borderId="1" xfId="0" applyFont="1" applyFill="1" applyBorder="1" applyAlignment="1">
      <alignment horizontal="left" vertical="center" readingOrder="1"/>
    </xf>
    <xf numFmtId="0" fontId="20" fillId="9" borderId="11" xfId="0" applyFont="1" applyFill="1" applyBorder="1" applyAlignment="1">
      <alignment horizontal="left" vertical="center" readingOrder="1"/>
    </xf>
    <xf numFmtId="0" fontId="9" fillId="0" borderId="1" xfId="0" applyFont="1" applyBorder="1" applyAlignment="1">
      <alignment horizontal="right"/>
    </xf>
    <xf numFmtId="0" fontId="10" fillId="0" borderId="6" xfId="0" applyFont="1" applyBorder="1" applyAlignment="1">
      <alignment vertical="center" readingOrder="1"/>
    </xf>
    <xf numFmtId="0" fontId="10" fillId="0" borderId="3" xfId="0" applyFont="1" applyBorder="1" applyAlignment="1">
      <alignment horizontal="left" vertical="center" wrapText="1" readingOrder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20" fillId="9" borderId="3" xfId="0" applyFont="1" applyFill="1" applyBorder="1" applyAlignment="1">
      <alignment horizontal="left" vertical="center" readingOrder="1"/>
    </xf>
    <xf numFmtId="0" fontId="9" fillId="0" borderId="11" xfId="0" applyFont="1" applyBorder="1"/>
    <xf numFmtId="0" fontId="11" fillId="9" borderId="11" xfId="0" applyFont="1" applyFill="1" applyBorder="1" applyAlignment="1">
      <alignment horizontal="center" vertical="center" wrapText="1" readingOrder="1"/>
    </xf>
    <xf numFmtId="0" fontId="1" fillId="10" borderId="13" xfId="0" applyFont="1" applyFill="1" applyBorder="1" applyAlignment="1">
      <alignment horizontal="left" vertical="center" readingOrder="1"/>
    </xf>
    <xf numFmtId="0" fontId="0" fillId="10" borderId="29" xfId="0" applyFill="1" applyBorder="1"/>
    <xf numFmtId="0" fontId="11" fillId="10" borderId="29" xfId="0" applyFont="1" applyFill="1" applyBorder="1" applyAlignment="1">
      <alignment horizontal="center" vertical="center" wrapText="1" readingOrder="1"/>
    </xf>
    <xf numFmtId="0" fontId="11" fillId="10" borderId="30" xfId="0" applyFont="1" applyFill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4" fillId="2" borderId="32" xfId="0" applyFont="1" applyFill="1" applyBorder="1" applyAlignment="1">
      <alignment horizontal="center" vertical="center" wrapText="1" readingOrder="1"/>
    </xf>
    <xf numFmtId="0" fontId="14" fillId="2" borderId="29" xfId="0" applyFont="1" applyFill="1" applyBorder="1" applyAlignment="1">
      <alignment horizontal="left" vertical="center" wrapText="1" readingOrder="1"/>
    </xf>
    <xf numFmtId="0" fontId="14" fillId="9" borderId="29" xfId="0" applyFont="1" applyFill="1" applyBorder="1" applyAlignment="1">
      <alignment horizontal="left" vertical="center" wrapText="1" readingOrder="1"/>
    </xf>
    <xf numFmtId="0" fontId="14" fillId="9" borderId="29" xfId="0" applyFont="1" applyFill="1" applyBorder="1" applyAlignment="1">
      <alignment horizontal="center" vertical="center" wrapText="1" readingOrder="1"/>
    </xf>
    <xf numFmtId="0" fontId="14" fillId="2" borderId="29" xfId="0" applyFont="1" applyFill="1" applyBorder="1" applyAlignment="1">
      <alignment horizontal="center" vertical="center" wrapText="1" readingOrder="1"/>
    </xf>
    <xf numFmtId="0" fontId="14" fillId="2" borderId="30" xfId="0" applyFont="1" applyFill="1" applyBorder="1" applyAlignment="1">
      <alignment horizontal="center" vertical="center" wrapText="1" readingOrder="1"/>
    </xf>
    <xf numFmtId="0" fontId="0" fillId="5" borderId="0" xfId="0" applyFill="1" applyAlignment="1">
      <alignment vertical="center" wrapText="1"/>
    </xf>
    <xf numFmtId="0" fontId="10" fillId="0" borderId="1" xfId="0" applyFont="1" applyBorder="1" applyAlignment="1">
      <alignment vertical="center" readingOrder="1"/>
    </xf>
    <xf numFmtId="0" fontId="10" fillId="5" borderId="1" xfId="0" applyFont="1" applyFill="1" applyBorder="1" applyAlignment="1">
      <alignment vertical="center" readingOrder="1"/>
    </xf>
    <xf numFmtId="0" fontId="10" fillId="9" borderId="1" xfId="0" applyFont="1" applyFill="1" applyBorder="1" applyAlignment="1">
      <alignment vertical="center" readingOrder="1"/>
    </xf>
    <xf numFmtId="0" fontId="0" fillId="11" borderId="1" xfId="0" applyFill="1" applyBorder="1" applyAlignment="1">
      <alignment wrapText="1"/>
    </xf>
    <xf numFmtId="0" fontId="10" fillId="13" borderId="5" xfId="0" applyFont="1" applyFill="1" applyBorder="1" applyAlignment="1">
      <alignment horizontal="left" vertical="center" readingOrder="1"/>
    </xf>
    <xf numFmtId="0" fontId="10" fillId="13" borderId="10" xfId="0" applyFont="1" applyFill="1" applyBorder="1" applyAlignment="1">
      <alignment horizontal="left" vertical="center" readingOrder="1"/>
    </xf>
    <xf numFmtId="0" fontId="18" fillId="0" borderId="1" xfId="0" applyFont="1" applyBorder="1" applyAlignment="1">
      <alignment horizontal="left" vertical="center" wrapText="1" readingOrder="1"/>
    </xf>
    <xf numFmtId="0" fontId="10" fillId="0" borderId="11" xfId="0" applyFont="1" applyBorder="1" applyAlignment="1">
      <alignment horizontal="left" vertical="center" wrapText="1" readingOrder="1"/>
    </xf>
    <xf numFmtId="0" fontId="9" fillId="11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2" fillId="10" borderId="12" xfId="0" applyFont="1" applyFill="1" applyBorder="1" applyAlignment="1">
      <alignment horizontal="center" vertical="center" readingOrder="1"/>
    </xf>
    <xf numFmtId="0" fontId="2" fillId="10" borderId="13" xfId="0" applyFont="1" applyFill="1" applyBorder="1" applyAlignment="1">
      <alignment horizontal="center" vertical="center" readingOrder="1"/>
    </xf>
    <xf numFmtId="0" fontId="0" fillId="15" borderId="1" xfId="0" applyFill="1" applyBorder="1" applyAlignment="1">
      <alignment wrapText="1"/>
    </xf>
    <xf numFmtId="0" fontId="11" fillId="16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wrapText="1"/>
    </xf>
    <xf numFmtId="0" fontId="21" fillId="9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2" fillId="3" borderId="33" xfId="0" applyFont="1" applyFill="1" applyBorder="1" applyAlignment="1">
      <alignment horizontal="left" vertical="center" readingOrder="1"/>
    </xf>
    <xf numFmtId="0" fontId="12" fillId="3" borderId="34" xfId="0" applyFont="1" applyFill="1" applyBorder="1" applyAlignment="1">
      <alignment horizontal="left" vertical="center" readingOrder="1"/>
    </xf>
    <xf numFmtId="0" fontId="0" fillId="10" borderId="31" xfId="0" applyFill="1" applyBorder="1"/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left"/>
    </xf>
    <xf numFmtId="0" fontId="9" fillId="3" borderId="1" xfId="0" applyFont="1" applyFill="1" applyBorder="1" applyAlignment="1">
      <alignment horizontal="center"/>
    </xf>
    <xf numFmtId="2" fontId="0" fillId="0" borderId="0" xfId="0" applyNumberFormat="1"/>
    <xf numFmtId="0" fontId="0" fillId="0" borderId="36" xfId="0" applyBorder="1"/>
    <xf numFmtId="2" fontId="0" fillId="0" borderId="25" xfId="0" applyNumberFormat="1" applyBorder="1" applyAlignment="1">
      <alignment horizontal="center"/>
    </xf>
    <xf numFmtId="2" fontId="0" fillId="0" borderId="25" xfId="0" applyNumberFormat="1" applyBorder="1"/>
    <xf numFmtId="0" fontId="0" fillId="17" borderId="0" xfId="0" applyFill="1"/>
    <xf numFmtId="0" fontId="0" fillId="17" borderId="29" xfId="0" applyFill="1" applyBorder="1"/>
    <xf numFmtId="0" fontId="11" fillId="17" borderId="29" xfId="0" applyFont="1" applyFill="1" applyBorder="1" applyAlignment="1">
      <alignment horizontal="center" vertical="center" wrapText="1" readingOrder="1"/>
    </xf>
    <xf numFmtId="0" fontId="0" fillId="17" borderId="37" xfId="0" applyFill="1" applyBorder="1"/>
    <xf numFmtId="0" fontId="7" fillId="14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left" vertical="center" readingOrder="1"/>
    </xf>
    <xf numFmtId="0" fontId="11" fillId="0" borderId="1" xfId="0" applyFont="1" applyBorder="1" applyAlignment="1">
      <alignment vertical="center" wrapText="1" readingOrder="1"/>
    </xf>
    <xf numFmtId="0" fontId="10" fillId="3" borderId="0" xfId="0" applyFont="1" applyFill="1" applyAlignment="1">
      <alignment horizontal="center" vertical="center" readingOrder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2" fillId="3" borderId="0" xfId="0" applyFont="1" applyFill="1" applyAlignment="1">
      <alignment horizontal="left" vertical="center"/>
    </xf>
    <xf numFmtId="0" fontId="11" fillId="3" borderId="3" xfId="0" applyFont="1" applyFill="1" applyBorder="1" applyAlignment="1">
      <alignment vertical="center" wrapText="1" readingOrder="1"/>
    </xf>
    <xf numFmtId="0" fontId="9" fillId="0" borderId="4" xfId="0" applyFont="1" applyBorder="1" applyAlignment="1">
      <alignment horizontal="right"/>
    </xf>
    <xf numFmtId="0" fontId="1" fillId="3" borderId="3" xfId="0" applyFont="1" applyFill="1" applyBorder="1" applyAlignment="1">
      <alignment horizontal="left" vertical="center" readingOrder="1"/>
    </xf>
    <xf numFmtId="0" fontId="0" fillId="10" borderId="0" xfId="0" applyFill="1"/>
    <xf numFmtId="0" fontId="2" fillId="12" borderId="38" xfId="0" applyFont="1" applyFill="1" applyBorder="1" applyAlignment="1">
      <alignment horizontal="center" vertical="center" readingOrder="1"/>
    </xf>
    <xf numFmtId="0" fontId="2" fillId="3" borderId="27" xfId="0" applyFont="1" applyFill="1" applyBorder="1" applyAlignment="1">
      <alignment horizontal="center" vertical="center" readingOrder="1"/>
    </xf>
    <xf numFmtId="0" fontId="12" fillId="3" borderId="27" xfId="0" applyFont="1" applyFill="1" applyBorder="1" applyAlignment="1">
      <alignment horizontal="left" vertical="center" readingOrder="1"/>
    </xf>
    <xf numFmtId="0" fontId="9" fillId="18" borderId="0" xfId="0" applyFont="1" applyFill="1"/>
    <xf numFmtId="0" fontId="12" fillId="18" borderId="0" xfId="0" applyFont="1" applyFill="1" applyAlignment="1">
      <alignment horizontal="left" vertical="center" readingOrder="1"/>
    </xf>
    <xf numFmtId="0" fontId="10" fillId="18" borderId="0" xfId="0" applyFont="1" applyFill="1" applyAlignment="1">
      <alignment horizontal="left" vertical="center" readingOrder="1"/>
    </xf>
    <xf numFmtId="0" fontId="1" fillId="18" borderId="0" xfId="0" applyFont="1" applyFill="1" applyAlignment="1">
      <alignment horizontal="left" vertical="center" readingOrder="1"/>
    </xf>
    <xf numFmtId="0" fontId="0" fillId="18" borderId="0" xfId="0" applyFill="1"/>
    <xf numFmtId="0" fontId="0" fillId="18" borderId="4" xfId="0" applyFill="1" applyBorder="1"/>
    <xf numFmtId="0" fontId="11" fillId="18" borderId="4" xfId="0" applyFont="1" applyFill="1" applyBorder="1" applyAlignment="1">
      <alignment horizontal="center" vertical="center" wrapText="1" readingOrder="1"/>
    </xf>
    <xf numFmtId="0" fontId="15" fillId="18" borderId="4" xfId="0" applyFont="1" applyFill="1" applyBorder="1" applyAlignment="1">
      <alignment horizontal="center" vertical="center" wrapText="1" readingOrder="1"/>
    </xf>
    <xf numFmtId="0" fontId="9" fillId="0" borderId="38" xfId="0" applyFont="1" applyBorder="1"/>
    <xf numFmtId="0" fontId="0" fillId="3" borderId="39" xfId="0" applyFill="1" applyBorder="1"/>
    <xf numFmtId="0" fontId="11" fillId="3" borderId="40" xfId="0" applyFont="1" applyFill="1" applyBorder="1" applyAlignment="1">
      <alignment horizontal="center" vertical="center" wrapText="1" readingOrder="1"/>
    </xf>
    <xf numFmtId="0" fontId="11" fillId="0" borderId="4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wrapText="1"/>
    </xf>
    <xf numFmtId="0" fontId="0" fillId="0" borderId="3" xfId="0" applyBorder="1"/>
    <xf numFmtId="0" fontId="9" fillId="16" borderId="1" xfId="0" applyFont="1" applyFill="1" applyBorder="1" applyAlignment="1">
      <alignment horizontal="right"/>
    </xf>
    <xf numFmtId="0" fontId="9" fillId="16" borderId="1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10" fillId="3" borderId="0" xfId="0" applyFont="1" applyFill="1" applyAlignment="1">
      <alignment horizontal="right" vertical="center" readingOrder="1"/>
    </xf>
    <xf numFmtId="0" fontId="10" fillId="0" borderId="0" xfId="0" applyFont="1" applyAlignment="1">
      <alignment horizontal="right" vertical="center" readingOrder="1"/>
    </xf>
    <xf numFmtId="0" fontId="9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3" borderId="40" xfId="0" applyFont="1" applyFill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25" fillId="3" borderId="11" xfId="0" applyFont="1" applyFill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" fillId="10" borderId="0" xfId="0" applyFont="1" applyFill="1" applyAlignment="1">
      <alignment horizontal="center" vertical="center" readingOrder="1"/>
    </xf>
    <xf numFmtId="0" fontId="1" fillId="0" borderId="0" xfId="0" applyFont="1" applyAlignment="1">
      <alignment horizontal="left" vertical="center" indent="2" readingOrder="1"/>
    </xf>
    <xf numFmtId="0" fontId="1" fillId="0" borderId="0" xfId="0" applyFont="1" applyAlignment="1">
      <alignment horizontal="left" vertical="center" readingOrder="1"/>
    </xf>
    <xf numFmtId="0" fontId="0" fillId="0" borderId="43" xfId="0" applyBorder="1"/>
    <xf numFmtId="0" fontId="25" fillId="3" borderId="3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2" fillId="12" borderId="1" xfId="0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0" fontId="13" fillId="0" borderId="1" xfId="0" applyFont="1" applyBorder="1" applyAlignment="1">
      <alignment horizontal="left"/>
    </xf>
    <xf numFmtId="0" fontId="15" fillId="3" borderId="14" xfId="0" applyFont="1" applyFill="1" applyBorder="1" applyAlignment="1">
      <alignment horizontal="center" vertical="center" wrapText="1" readingOrder="1"/>
    </xf>
    <xf numFmtId="0" fontId="15" fillId="3" borderId="41" xfId="0" applyFont="1" applyFill="1" applyBorder="1" applyAlignment="1">
      <alignment horizontal="center" vertical="center" wrapText="1" readingOrder="1"/>
    </xf>
    <xf numFmtId="0" fontId="15" fillId="3" borderId="44" xfId="0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45" xfId="0" applyNumberFormat="1" applyBorder="1" applyAlignment="1">
      <alignment horizontal="center"/>
    </xf>
    <xf numFmtId="1" fontId="0" fillId="0" borderId="46" xfId="0" applyNumberFormat="1" applyBorder="1"/>
    <xf numFmtId="1" fontId="0" fillId="0" borderId="47" xfId="0" applyNumberFormat="1" applyBorder="1"/>
    <xf numFmtId="1" fontId="0" fillId="0" borderId="48" xfId="0" applyNumberFormat="1" applyBorder="1"/>
    <xf numFmtId="1" fontId="7" fillId="0" borderId="0" xfId="0" applyNumberFormat="1" applyFont="1" applyAlignment="1">
      <alignment horizontal="center"/>
    </xf>
    <xf numFmtId="0" fontId="10" fillId="3" borderId="12" xfId="0" applyFont="1" applyFill="1" applyBorder="1" applyAlignment="1">
      <alignment horizontal="center" vertical="center" readingOrder="1"/>
    </xf>
    <xf numFmtId="0" fontId="0" fillId="0" borderId="13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28" xfId="0" applyFont="1" applyBorder="1" applyAlignment="1">
      <alignment horizontal="center" vertical="center" readingOrder="1"/>
    </xf>
    <xf numFmtId="0" fontId="6" fillId="0" borderId="31" xfId="0" applyFont="1" applyBorder="1" applyAlignment="1">
      <alignment horizontal="center" vertical="center" readingOrder="1"/>
    </xf>
    <xf numFmtId="0" fontId="1" fillId="4" borderId="9" xfId="0" applyFont="1" applyFill="1" applyBorder="1" applyAlignment="1">
      <alignment horizontal="left" vertical="center" readingOrder="1"/>
    </xf>
    <xf numFmtId="0" fontId="1" fillId="4" borderId="6" xfId="0" applyFont="1" applyFill="1" applyBorder="1" applyAlignment="1">
      <alignment horizontal="left" vertical="center" readingOrder="1"/>
    </xf>
    <xf numFmtId="0" fontId="1" fillId="4" borderId="0" xfId="0" applyFont="1" applyFill="1" applyAlignment="1">
      <alignment horizontal="left" vertical="center" readingOrder="1"/>
    </xf>
    <xf numFmtId="0" fontId="1" fillId="4" borderId="8" xfId="0" applyFont="1" applyFill="1" applyBorder="1" applyAlignment="1">
      <alignment horizontal="left" vertical="center" readingOrder="1"/>
    </xf>
    <xf numFmtId="0" fontId="10" fillId="3" borderId="28" xfId="0" applyFont="1" applyFill="1" applyBorder="1" applyAlignment="1">
      <alignment horizontal="center" vertical="center" readingOrder="1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10" borderId="28" xfId="0" applyFont="1" applyFill="1" applyBorder="1" applyAlignment="1">
      <alignment horizontal="left" vertical="center" readingOrder="1"/>
    </xf>
    <xf numFmtId="0" fontId="0" fillId="0" borderId="3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2454595</xdr:colOff>
      <xdr:row>183</xdr:row>
      <xdr:rowOff>0</xdr:rowOff>
    </xdr:from>
    <xdr:to>
      <xdr:col>1</xdr:col>
      <xdr:colOff>2473778</xdr:colOff>
      <xdr:row>210</xdr:row>
      <xdr:rowOff>19424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AE90010-F269-CB07-A4D5-388A3A6D1251}"/>
                </a:ext>
              </a:extLst>
            </xdr14:cNvPr>
            <xdr14:cNvContentPartPr/>
          </xdr14:nvContentPartPr>
          <xdr14:nvPr macro=""/>
          <xdr14:xfrm>
            <a:off x="2909520" y="33541217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5AE90010-F269-CB07-A4D5-388A3A6D125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900520" y="3353257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2T02:43:11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62D4-B80C-4633-B7E7-D7DF7E7F6BD5}">
  <sheetPr>
    <pageSetUpPr fitToPage="1"/>
  </sheetPr>
  <dimension ref="A1:R210"/>
  <sheetViews>
    <sheetView tabSelected="1" zoomScaleNormal="100" workbookViewId="0">
      <pane xSplit="7" ySplit="2" topLeftCell="H112" activePane="bottomRight" state="frozen"/>
      <selection pane="topRight" activeCell="I1" sqref="I1"/>
      <selection pane="bottomLeft" activeCell="A3" sqref="A3"/>
      <selection pane="bottomRight" activeCell="O119" sqref="O119"/>
    </sheetView>
  </sheetViews>
  <sheetFormatPr defaultRowHeight="15" x14ac:dyDescent="0.25"/>
  <cols>
    <col min="1" max="1" width="6.7109375" customWidth="1"/>
    <col min="2" max="2" width="64.7109375" bestFit="1" customWidth="1"/>
    <col min="3" max="3" width="20.85546875" hidden="1" customWidth="1"/>
    <col min="4" max="4" width="22.28515625" customWidth="1"/>
    <col min="5" max="5" width="20.5703125" customWidth="1"/>
    <col min="6" max="6" width="15.140625" customWidth="1"/>
    <col min="7" max="7" width="14.5703125" style="4" bestFit="1" customWidth="1"/>
    <col min="8" max="8" width="16.7109375" customWidth="1"/>
    <col min="9" max="9" width="17.28515625" customWidth="1"/>
    <col min="10" max="12" width="16.5703125" customWidth="1"/>
    <col min="13" max="13" width="14.42578125" customWidth="1"/>
    <col min="14" max="14" width="14.5703125" customWidth="1"/>
    <col min="15" max="15" width="16.42578125" customWidth="1"/>
    <col min="16" max="16" width="82.5703125" style="110" customWidth="1"/>
  </cols>
  <sheetData>
    <row r="1" spans="1:16" ht="43.15" customHeight="1" thickBot="1" x14ac:dyDescent="0.3">
      <c r="A1" s="228" t="s">
        <v>122</v>
      </c>
      <c r="B1" s="229"/>
      <c r="C1" s="229"/>
      <c r="D1" s="229"/>
      <c r="E1" s="229"/>
      <c r="F1" s="229"/>
      <c r="G1" s="229"/>
    </row>
    <row r="2" spans="1:16" s="1" customFormat="1" ht="99.75" customHeight="1" thickBot="1" x14ac:dyDescent="0.25">
      <c r="A2" s="120" t="s">
        <v>21</v>
      </c>
      <c r="B2" s="121" t="s">
        <v>262</v>
      </c>
      <c r="C2" s="121" t="s">
        <v>261</v>
      </c>
      <c r="D2" s="122" t="s">
        <v>188</v>
      </c>
      <c r="E2" s="121" t="s">
        <v>22</v>
      </c>
      <c r="F2" s="123" t="s">
        <v>80</v>
      </c>
      <c r="G2" s="124" t="s">
        <v>81</v>
      </c>
      <c r="H2" s="124" t="s">
        <v>125</v>
      </c>
      <c r="I2" s="124" t="s">
        <v>123</v>
      </c>
      <c r="J2" s="124" t="s">
        <v>275</v>
      </c>
      <c r="K2" s="124" t="s">
        <v>265</v>
      </c>
      <c r="L2" s="124" t="s">
        <v>266</v>
      </c>
      <c r="M2" s="124" t="s">
        <v>152</v>
      </c>
      <c r="N2" s="124" t="s">
        <v>144</v>
      </c>
      <c r="O2" s="124" t="s">
        <v>145</v>
      </c>
      <c r="P2" s="125" t="s">
        <v>113</v>
      </c>
    </row>
    <row r="3" spans="1:16" ht="30" x14ac:dyDescent="0.25">
      <c r="A3" s="32">
        <v>1</v>
      </c>
      <c r="B3" s="36" t="s">
        <v>167</v>
      </c>
      <c r="C3" s="36"/>
      <c r="D3" s="86" t="s">
        <v>196</v>
      </c>
      <c r="E3" s="38" t="s">
        <v>175</v>
      </c>
      <c r="F3" s="105">
        <v>11</v>
      </c>
      <c r="G3" s="7">
        <v>8</v>
      </c>
      <c r="H3" s="8" t="s">
        <v>126</v>
      </c>
      <c r="I3" s="140" t="s">
        <v>183</v>
      </c>
      <c r="J3" s="144">
        <f>F3*9-18</f>
        <v>81</v>
      </c>
      <c r="K3" s="79"/>
      <c r="L3" s="49">
        <v>10</v>
      </c>
      <c r="M3" s="79">
        <v>30</v>
      </c>
      <c r="N3" s="79">
        <v>36</v>
      </c>
      <c r="O3" s="51">
        <f t="shared" ref="O3:O9" si="0">SUM(J3:N3)</f>
        <v>157</v>
      </c>
      <c r="P3" s="110" t="s">
        <v>292</v>
      </c>
    </row>
    <row r="4" spans="1:16" s="5" customFormat="1" ht="30" x14ac:dyDescent="0.25">
      <c r="A4" s="32">
        <v>2</v>
      </c>
      <c r="B4" s="36" t="s">
        <v>166</v>
      </c>
      <c r="C4" s="36"/>
      <c r="D4" s="86" t="s">
        <v>196</v>
      </c>
      <c r="E4" s="38" t="s">
        <v>197</v>
      </c>
      <c r="F4" s="105">
        <v>6</v>
      </c>
      <c r="G4" s="7">
        <v>6</v>
      </c>
      <c r="H4" s="8" t="s">
        <v>126</v>
      </c>
      <c r="I4" s="143" t="s">
        <v>185</v>
      </c>
      <c r="J4" s="49">
        <v>60</v>
      </c>
      <c r="K4" s="79"/>
      <c r="L4" s="49"/>
      <c r="M4" s="79"/>
      <c r="N4" s="79">
        <v>16</v>
      </c>
      <c r="O4" s="51">
        <f t="shared" si="0"/>
        <v>76</v>
      </c>
      <c r="P4" s="111" t="s">
        <v>293</v>
      </c>
    </row>
    <row r="5" spans="1:16" ht="40.9" customHeight="1" x14ac:dyDescent="0.25">
      <c r="A5" s="97">
        <v>3</v>
      </c>
      <c r="B5" s="76" t="s">
        <v>49</v>
      </c>
      <c r="C5" s="76"/>
      <c r="D5" s="91" t="s">
        <v>195</v>
      </c>
      <c r="E5" s="76" t="s">
        <v>153</v>
      </c>
      <c r="F5" s="106">
        <v>48</v>
      </c>
      <c r="G5" s="15">
        <v>42</v>
      </c>
      <c r="H5" s="99" t="s">
        <v>127</v>
      </c>
      <c r="I5" s="143" t="s">
        <v>185</v>
      </c>
      <c r="J5" s="61">
        <f>F5*9-18</f>
        <v>414</v>
      </c>
      <c r="K5" s="119">
        <v>12</v>
      </c>
      <c r="L5" s="61">
        <v>10</v>
      </c>
      <c r="M5" s="119">
        <v>30</v>
      </c>
      <c r="N5" s="119">
        <v>18</v>
      </c>
      <c r="O5" s="135">
        <f t="shared" si="0"/>
        <v>484</v>
      </c>
      <c r="P5" s="111" t="s">
        <v>294</v>
      </c>
    </row>
    <row r="6" spans="1:16" ht="36" customHeight="1" x14ac:dyDescent="0.25">
      <c r="A6" s="32">
        <v>4</v>
      </c>
      <c r="B6" s="33" t="s">
        <v>5</v>
      </c>
      <c r="C6" s="33"/>
      <c r="D6" s="86" t="s">
        <v>198</v>
      </c>
      <c r="E6" s="71" t="s">
        <v>199</v>
      </c>
      <c r="F6" s="105">
        <v>2</v>
      </c>
      <c r="G6" s="2">
        <v>2</v>
      </c>
      <c r="H6" s="59" t="s">
        <v>136</v>
      </c>
      <c r="I6" s="143" t="s">
        <v>185</v>
      </c>
      <c r="J6" s="49">
        <f>F6*9</f>
        <v>18</v>
      </c>
      <c r="K6" s="79"/>
      <c r="L6" s="49"/>
      <c r="M6" s="79"/>
      <c r="N6" s="79"/>
      <c r="O6" s="135">
        <f t="shared" si="0"/>
        <v>18</v>
      </c>
      <c r="P6" s="111" t="s">
        <v>295</v>
      </c>
    </row>
    <row r="7" spans="1:16" s="5" customFormat="1" ht="45" x14ac:dyDescent="0.25">
      <c r="A7" s="32">
        <v>5</v>
      </c>
      <c r="B7" s="36" t="s">
        <v>23</v>
      </c>
      <c r="C7" s="94"/>
      <c r="D7" s="103" t="s">
        <v>240</v>
      </c>
      <c r="E7" s="71" t="s">
        <v>241</v>
      </c>
      <c r="F7" s="105">
        <v>12</v>
      </c>
      <c r="G7" s="2">
        <v>11</v>
      </c>
      <c r="H7" s="59" t="s">
        <v>187</v>
      </c>
      <c r="I7" s="143" t="s">
        <v>290</v>
      </c>
      <c r="J7" s="49">
        <f>F7*9-9</f>
        <v>99</v>
      </c>
      <c r="K7" s="79">
        <v>12</v>
      </c>
      <c r="L7" s="49"/>
      <c r="M7" s="79">
        <v>30</v>
      </c>
      <c r="N7" s="79">
        <v>90</v>
      </c>
      <c r="O7" s="135">
        <f t="shared" si="0"/>
        <v>231</v>
      </c>
      <c r="P7" s="126" t="s">
        <v>280</v>
      </c>
    </row>
    <row r="8" spans="1:16" ht="30" x14ac:dyDescent="0.25">
      <c r="A8" s="188">
        <v>6</v>
      </c>
      <c r="B8" s="76" t="s">
        <v>54</v>
      </c>
      <c r="C8" s="76"/>
      <c r="D8" s="88" t="s">
        <v>194</v>
      </c>
      <c r="E8" s="76" t="s">
        <v>36</v>
      </c>
      <c r="F8" s="105">
        <v>18</v>
      </c>
      <c r="G8" s="98">
        <v>9</v>
      </c>
      <c r="H8" s="60" t="s">
        <v>124</v>
      </c>
      <c r="I8" s="130" t="s">
        <v>283</v>
      </c>
      <c r="J8" s="49">
        <f>F8*9-9</f>
        <v>153</v>
      </c>
      <c r="K8" s="79">
        <v>12</v>
      </c>
      <c r="L8" s="61"/>
      <c r="M8" s="119"/>
      <c r="N8" s="119"/>
      <c r="O8" s="135">
        <f t="shared" si="0"/>
        <v>165</v>
      </c>
      <c r="P8" s="111"/>
    </row>
    <row r="9" spans="1:16" ht="45" customHeight="1" x14ac:dyDescent="0.25">
      <c r="A9" s="189">
        <v>7</v>
      </c>
      <c r="B9" s="34" t="s">
        <v>51</v>
      </c>
      <c r="C9" s="34"/>
      <c r="D9" s="88" t="s">
        <v>194</v>
      </c>
      <c r="E9" s="34" t="s">
        <v>35</v>
      </c>
      <c r="F9" s="105">
        <v>32</v>
      </c>
      <c r="G9" s="2">
        <v>31</v>
      </c>
      <c r="H9" s="50" t="s">
        <v>124</v>
      </c>
      <c r="I9" s="130" t="s">
        <v>283</v>
      </c>
      <c r="J9" s="49">
        <f>F9*9-27</f>
        <v>261</v>
      </c>
      <c r="K9" s="79">
        <v>12</v>
      </c>
      <c r="L9" s="49">
        <v>20</v>
      </c>
      <c r="M9" s="79">
        <v>16</v>
      </c>
      <c r="N9" s="79"/>
      <c r="O9" s="135">
        <f t="shared" si="0"/>
        <v>309</v>
      </c>
      <c r="P9" s="111" t="s">
        <v>296</v>
      </c>
    </row>
    <row r="10" spans="1:16" ht="30" x14ac:dyDescent="0.25">
      <c r="A10" s="188">
        <v>8</v>
      </c>
      <c r="B10" s="95" t="s">
        <v>77</v>
      </c>
      <c r="C10" s="95" t="s">
        <v>263</v>
      </c>
      <c r="D10" s="88" t="s">
        <v>191</v>
      </c>
      <c r="E10" s="35" t="s">
        <v>192</v>
      </c>
      <c r="F10" s="105">
        <v>11</v>
      </c>
      <c r="G10" s="2">
        <v>9</v>
      </c>
      <c r="H10" s="50" t="s">
        <v>124</v>
      </c>
      <c r="I10" s="130" t="s">
        <v>283</v>
      </c>
      <c r="J10" s="49">
        <f>F10*9</f>
        <v>99</v>
      </c>
      <c r="K10" s="79"/>
      <c r="L10" s="49"/>
      <c r="M10" s="79"/>
      <c r="N10" s="79"/>
      <c r="O10" s="135">
        <f>J10+K10+M10+N10</f>
        <v>99</v>
      </c>
      <c r="P10" s="111" t="s">
        <v>297</v>
      </c>
    </row>
    <row r="11" spans="1:16" ht="30" x14ac:dyDescent="0.25">
      <c r="A11" s="188">
        <v>9</v>
      </c>
      <c r="B11" s="34" t="s">
        <v>66</v>
      </c>
      <c r="C11" s="34"/>
      <c r="D11" s="88" t="s">
        <v>189</v>
      </c>
      <c r="E11" s="34" t="s">
        <v>26</v>
      </c>
      <c r="F11" s="105">
        <v>3</v>
      </c>
      <c r="G11" s="2">
        <v>3</v>
      </c>
      <c r="H11" s="50" t="s">
        <v>124</v>
      </c>
      <c r="I11" s="130" t="s">
        <v>283</v>
      </c>
      <c r="J11" s="49">
        <f>F11*9-9</f>
        <v>18</v>
      </c>
      <c r="K11" s="79">
        <v>12</v>
      </c>
      <c r="L11" s="49"/>
      <c r="M11" s="79"/>
      <c r="N11" s="79"/>
      <c r="O11" s="135">
        <f t="shared" ref="O11:O54" si="1">SUM(J11:N11)</f>
        <v>30</v>
      </c>
      <c r="P11" s="110" t="s">
        <v>298</v>
      </c>
    </row>
    <row r="12" spans="1:16" ht="46.9" customHeight="1" x14ac:dyDescent="0.25">
      <c r="A12" s="188">
        <v>10</v>
      </c>
      <c r="B12" s="34" t="s">
        <v>55</v>
      </c>
      <c r="C12" s="34"/>
      <c r="D12" s="88" t="s">
        <v>189</v>
      </c>
      <c r="E12" s="34" t="s">
        <v>26</v>
      </c>
      <c r="F12" s="105">
        <v>2</v>
      </c>
      <c r="G12" s="2">
        <v>2</v>
      </c>
      <c r="H12" s="50" t="s">
        <v>124</v>
      </c>
      <c r="I12" s="130" t="s">
        <v>283</v>
      </c>
      <c r="J12" s="49">
        <f>F12*9</f>
        <v>18</v>
      </c>
      <c r="K12" s="79"/>
      <c r="L12" s="49"/>
      <c r="M12" s="79"/>
      <c r="N12" s="79"/>
      <c r="O12" s="135">
        <f t="shared" si="1"/>
        <v>18</v>
      </c>
      <c r="P12" s="111" t="s">
        <v>299</v>
      </c>
    </row>
    <row r="13" spans="1:16" s="5" customFormat="1" ht="30" x14ac:dyDescent="0.25">
      <c r="A13" s="189">
        <v>11</v>
      </c>
      <c r="B13" s="36" t="s">
        <v>357</v>
      </c>
      <c r="C13" s="36"/>
      <c r="D13" s="86" t="s">
        <v>358</v>
      </c>
      <c r="E13" s="74" t="s">
        <v>323</v>
      </c>
      <c r="F13" s="105">
        <v>1</v>
      </c>
      <c r="G13" s="3">
        <v>1</v>
      </c>
      <c r="H13" s="50" t="s">
        <v>124</v>
      </c>
      <c r="I13" s="130" t="s">
        <v>283</v>
      </c>
      <c r="J13" s="49">
        <f t="shared" ref="J13:J14" si="2">F13*9</f>
        <v>9</v>
      </c>
      <c r="K13" s="79"/>
      <c r="L13" s="79"/>
      <c r="M13" s="79"/>
      <c r="N13" s="79"/>
      <c r="O13" s="135">
        <v>9</v>
      </c>
    </row>
    <row r="14" spans="1:16" s="5" customFormat="1" ht="30" x14ac:dyDescent="0.25">
      <c r="A14" s="188">
        <v>12</v>
      </c>
      <c r="B14" s="34" t="s">
        <v>366</v>
      </c>
      <c r="C14" s="34"/>
      <c r="D14" s="88" t="s">
        <v>367</v>
      </c>
      <c r="E14" s="34" t="s">
        <v>327</v>
      </c>
      <c r="F14" s="105">
        <v>1</v>
      </c>
      <c r="G14" s="2">
        <v>1</v>
      </c>
      <c r="H14" s="50" t="s">
        <v>124</v>
      </c>
      <c r="I14" s="130" t="s">
        <v>283</v>
      </c>
      <c r="J14" s="49">
        <f t="shared" si="2"/>
        <v>9</v>
      </c>
      <c r="K14" s="79"/>
      <c r="L14" s="79"/>
      <c r="M14" s="79"/>
      <c r="N14" s="79"/>
      <c r="O14" s="135">
        <v>9</v>
      </c>
    </row>
    <row r="15" spans="1:16" ht="30" x14ac:dyDescent="0.25">
      <c r="A15" s="188">
        <v>13</v>
      </c>
      <c r="B15" s="34" t="s">
        <v>79</v>
      </c>
      <c r="C15" s="34"/>
      <c r="D15" s="88" t="s">
        <v>190</v>
      </c>
      <c r="E15" s="34" t="s">
        <v>193</v>
      </c>
      <c r="F15" s="105">
        <v>4</v>
      </c>
      <c r="G15" s="2">
        <v>4</v>
      </c>
      <c r="H15" s="50" t="s">
        <v>124</v>
      </c>
      <c r="I15" s="130" t="s">
        <v>283</v>
      </c>
      <c r="J15" s="49">
        <f>F15*9-9</f>
        <v>27</v>
      </c>
      <c r="K15" s="79"/>
      <c r="L15" s="49">
        <v>10</v>
      </c>
      <c r="M15" s="79"/>
      <c r="N15" s="79"/>
      <c r="O15" s="135">
        <f t="shared" si="1"/>
        <v>37</v>
      </c>
      <c r="P15" s="111" t="s">
        <v>300</v>
      </c>
    </row>
    <row r="16" spans="1:16" ht="30" x14ac:dyDescent="0.25">
      <c r="A16" s="188">
        <v>14</v>
      </c>
      <c r="B16" s="76" t="s">
        <v>345</v>
      </c>
      <c r="C16" s="76"/>
      <c r="D16" s="88" t="s">
        <v>344</v>
      </c>
      <c r="E16" s="161" t="s">
        <v>317</v>
      </c>
      <c r="F16" s="105">
        <v>1</v>
      </c>
      <c r="G16" s="98">
        <v>1</v>
      </c>
      <c r="H16" s="16" t="s">
        <v>135</v>
      </c>
      <c r="I16" s="130" t="s">
        <v>283</v>
      </c>
      <c r="J16" s="49"/>
      <c r="K16" s="79"/>
      <c r="L16" s="61">
        <v>10</v>
      </c>
      <c r="M16" s="119"/>
      <c r="N16" s="119"/>
      <c r="O16" s="135">
        <v>10</v>
      </c>
      <c r="P16" s="111"/>
    </row>
    <row r="17" spans="1:16" s="5" customFormat="1" ht="27.75" customHeight="1" x14ac:dyDescent="0.25">
      <c r="A17" s="189">
        <v>15</v>
      </c>
      <c r="B17" s="95" t="s">
        <v>348</v>
      </c>
      <c r="C17" s="95"/>
      <c r="D17" s="88" t="s">
        <v>347</v>
      </c>
      <c r="E17" s="162" t="s">
        <v>319</v>
      </c>
      <c r="F17" s="105">
        <v>1</v>
      </c>
      <c r="G17" s="2">
        <v>1</v>
      </c>
      <c r="H17" s="16" t="s">
        <v>135</v>
      </c>
      <c r="I17" s="130" t="s">
        <v>283</v>
      </c>
      <c r="J17" s="49"/>
      <c r="K17" s="79"/>
      <c r="L17" s="49">
        <v>10</v>
      </c>
      <c r="M17" s="79"/>
      <c r="N17" s="79"/>
      <c r="O17" s="135">
        <v>10</v>
      </c>
      <c r="P17" s="110" t="s">
        <v>272</v>
      </c>
    </row>
    <row r="18" spans="1:16" s="5" customFormat="1" ht="27.75" customHeight="1" x14ac:dyDescent="0.25">
      <c r="A18" s="188">
        <v>16</v>
      </c>
      <c r="B18" s="36" t="s">
        <v>361</v>
      </c>
      <c r="C18" s="36"/>
      <c r="D18" s="86" t="s">
        <v>360</v>
      </c>
      <c r="E18" s="34" t="s">
        <v>325</v>
      </c>
      <c r="F18" s="105">
        <v>1</v>
      </c>
      <c r="G18" s="2">
        <v>1</v>
      </c>
      <c r="H18" s="16" t="s">
        <v>135</v>
      </c>
      <c r="I18" s="130" t="s">
        <v>283</v>
      </c>
      <c r="J18" s="49"/>
      <c r="K18" s="79"/>
      <c r="L18" s="49">
        <v>10</v>
      </c>
      <c r="M18" s="79"/>
      <c r="N18" s="79"/>
      <c r="O18" s="135">
        <v>10</v>
      </c>
      <c r="P18" s="110"/>
    </row>
    <row r="19" spans="1:16" ht="30" x14ac:dyDescent="0.25">
      <c r="A19" s="32">
        <v>17</v>
      </c>
      <c r="B19" s="36" t="s">
        <v>19</v>
      </c>
      <c r="C19" s="36"/>
      <c r="D19" s="86" t="s">
        <v>236</v>
      </c>
      <c r="E19" s="71" t="s">
        <v>237</v>
      </c>
      <c r="F19" s="105">
        <v>12</v>
      </c>
      <c r="G19" s="3">
        <v>3</v>
      </c>
      <c r="H19" s="59" t="s">
        <v>135</v>
      </c>
      <c r="I19" s="140" t="s">
        <v>183</v>
      </c>
      <c r="J19" s="49">
        <f>F19*9-9</f>
        <v>99</v>
      </c>
      <c r="K19" s="79"/>
      <c r="L19" s="79">
        <v>10</v>
      </c>
      <c r="M19" s="79"/>
      <c r="N19" s="79">
        <f>(F19/2)*6</f>
        <v>36</v>
      </c>
      <c r="O19" s="135">
        <v>450</v>
      </c>
      <c r="P19" s="110" t="s">
        <v>379</v>
      </c>
    </row>
    <row r="20" spans="1:16" s="5" customFormat="1" ht="42" customHeight="1" x14ac:dyDescent="0.25">
      <c r="A20" s="32">
        <v>18</v>
      </c>
      <c r="B20" s="36" t="s">
        <v>46</v>
      </c>
      <c r="C20" s="36"/>
      <c r="D20" s="86" t="s">
        <v>242</v>
      </c>
      <c r="E20" s="43" t="s">
        <v>157</v>
      </c>
      <c r="F20" s="105">
        <v>1</v>
      </c>
      <c r="G20" s="2">
        <v>1</v>
      </c>
      <c r="H20" s="59" t="s">
        <v>135</v>
      </c>
      <c r="I20" s="140" t="s">
        <v>183</v>
      </c>
      <c r="J20" s="49"/>
      <c r="K20" s="79"/>
      <c r="L20" s="49">
        <v>10</v>
      </c>
      <c r="M20" s="79"/>
      <c r="N20" s="79"/>
      <c r="O20" s="135">
        <f t="shared" si="1"/>
        <v>10</v>
      </c>
      <c r="P20" s="111" t="s">
        <v>301</v>
      </c>
    </row>
    <row r="21" spans="1:16" s="5" customFormat="1" ht="30" x14ac:dyDescent="0.25">
      <c r="A21" s="97">
        <v>19</v>
      </c>
      <c r="B21" s="36" t="s">
        <v>47</v>
      </c>
      <c r="C21" s="36"/>
      <c r="D21" s="86" t="s">
        <v>243</v>
      </c>
      <c r="E21" s="74" t="s">
        <v>354</v>
      </c>
      <c r="F21" s="105">
        <v>2</v>
      </c>
      <c r="G21" s="2">
        <v>2</v>
      </c>
      <c r="H21" s="59" t="s">
        <v>135</v>
      </c>
      <c r="I21" s="140" t="s">
        <v>183</v>
      </c>
      <c r="J21" s="49"/>
      <c r="K21" s="79"/>
      <c r="L21" s="49">
        <v>20</v>
      </c>
      <c r="M21" s="79"/>
      <c r="N21" s="79"/>
      <c r="O21" s="135">
        <f t="shared" si="1"/>
        <v>20</v>
      </c>
      <c r="P21" s="111" t="s">
        <v>301</v>
      </c>
    </row>
    <row r="22" spans="1:16" ht="30" x14ac:dyDescent="0.25">
      <c r="A22" s="32">
        <v>20</v>
      </c>
      <c r="B22" s="36" t="s">
        <v>45</v>
      </c>
      <c r="C22" s="36"/>
      <c r="D22" s="86" t="s">
        <v>244</v>
      </c>
      <c r="E22" s="34" t="s">
        <v>43</v>
      </c>
      <c r="F22" s="105">
        <v>1</v>
      </c>
      <c r="G22" s="2">
        <v>1</v>
      </c>
      <c r="H22" s="59" t="s">
        <v>135</v>
      </c>
      <c r="I22" s="140" t="s">
        <v>183</v>
      </c>
      <c r="J22" s="49"/>
      <c r="K22" s="79"/>
      <c r="L22" s="49">
        <v>10</v>
      </c>
      <c r="M22" s="79"/>
      <c r="N22" s="79"/>
      <c r="O22" s="135">
        <f t="shared" si="1"/>
        <v>10</v>
      </c>
      <c r="P22" s="111" t="s">
        <v>301</v>
      </c>
    </row>
    <row r="23" spans="1:16" ht="30" x14ac:dyDescent="0.25">
      <c r="A23" s="188">
        <v>21</v>
      </c>
      <c r="B23" s="41" t="s">
        <v>24</v>
      </c>
      <c r="C23" s="34"/>
      <c r="D23" s="88" t="s">
        <v>194</v>
      </c>
      <c r="E23" s="34" t="s">
        <v>25</v>
      </c>
      <c r="F23" s="105">
        <v>6</v>
      </c>
      <c r="G23" s="2">
        <v>3</v>
      </c>
      <c r="H23" s="59" t="s">
        <v>135</v>
      </c>
      <c r="I23" s="130" t="s">
        <v>283</v>
      </c>
      <c r="J23" s="49">
        <f>F23*9-9</f>
        <v>45</v>
      </c>
      <c r="K23" s="79"/>
      <c r="L23" s="49">
        <v>10</v>
      </c>
      <c r="M23" s="79"/>
      <c r="N23" s="79">
        <v>16</v>
      </c>
      <c r="O23" s="135">
        <f t="shared" si="1"/>
        <v>71</v>
      </c>
      <c r="P23" s="110" t="s">
        <v>282</v>
      </c>
    </row>
    <row r="24" spans="1:16" ht="30" x14ac:dyDescent="0.25">
      <c r="A24" s="188">
        <v>22</v>
      </c>
      <c r="B24" s="34" t="s">
        <v>18</v>
      </c>
      <c r="C24" s="34"/>
      <c r="D24" s="88" t="s">
        <v>25</v>
      </c>
      <c r="E24" s="34" t="s">
        <v>32</v>
      </c>
      <c r="F24" s="105">
        <v>16</v>
      </c>
      <c r="G24" s="2">
        <v>7</v>
      </c>
      <c r="H24" s="59" t="s">
        <v>135</v>
      </c>
      <c r="I24" s="130" t="s">
        <v>283</v>
      </c>
      <c r="J24" s="49">
        <f>F24*9-9</f>
        <v>135</v>
      </c>
      <c r="K24" s="79"/>
      <c r="L24" s="79">
        <v>10</v>
      </c>
      <c r="M24" s="79"/>
      <c r="N24" s="79">
        <v>36</v>
      </c>
      <c r="O24" s="135">
        <f t="shared" si="1"/>
        <v>181</v>
      </c>
      <c r="P24" s="111" t="s">
        <v>273</v>
      </c>
    </row>
    <row r="25" spans="1:16" ht="47.45" customHeight="1" x14ac:dyDescent="0.25">
      <c r="A25" s="189">
        <v>23</v>
      </c>
      <c r="B25" s="33" t="s">
        <v>168</v>
      </c>
      <c r="C25" s="33"/>
      <c r="D25" s="86" t="s">
        <v>194</v>
      </c>
      <c r="E25" s="34" t="s">
        <v>42</v>
      </c>
      <c r="F25" s="105">
        <v>13</v>
      </c>
      <c r="G25" s="2">
        <v>13</v>
      </c>
      <c r="H25" s="59" t="s">
        <v>135</v>
      </c>
      <c r="I25" s="140" t="s">
        <v>183</v>
      </c>
      <c r="J25" s="49">
        <f>F25*9-36</f>
        <v>81</v>
      </c>
      <c r="K25" s="79">
        <v>12</v>
      </c>
      <c r="L25" s="49">
        <v>30</v>
      </c>
      <c r="M25" s="79">
        <v>16</v>
      </c>
      <c r="N25" s="79"/>
      <c r="O25" s="135">
        <f t="shared" si="1"/>
        <v>139</v>
      </c>
      <c r="P25" s="111"/>
    </row>
    <row r="26" spans="1:16" ht="30" x14ac:dyDescent="0.25">
      <c r="A26" s="188">
        <v>24</v>
      </c>
      <c r="B26" s="36" t="s">
        <v>173</v>
      </c>
      <c r="C26" s="72"/>
      <c r="D26" s="86" t="s">
        <v>260</v>
      </c>
      <c r="E26" s="43" t="s">
        <v>160</v>
      </c>
      <c r="F26" s="105">
        <v>1</v>
      </c>
      <c r="G26" s="3">
        <v>1</v>
      </c>
      <c r="H26" s="133" t="s">
        <v>135</v>
      </c>
      <c r="I26" s="140" t="s">
        <v>183</v>
      </c>
      <c r="J26" s="49"/>
      <c r="K26" s="79"/>
      <c r="L26" s="79">
        <v>10</v>
      </c>
      <c r="M26" s="79"/>
      <c r="N26" s="79"/>
      <c r="O26" s="135">
        <f t="shared" si="1"/>
        <v>10</v>
      </c>
    </row>
    <row r="27" spans="1:16" ht="30" x14ac:dyDescent="0.25">
      <c r="A27" s="188">
        <v>25</v>
      </c>
      <c r="B27" s="42" t="s">
        <v>170</v>
      </c>
      <c r="C27" s="43"/>
      <c r="D27" s="88" t="s">
        <v>228</v>
      </c>
      <c r="E27" s="74" t="s">
        <v>229</v>
      </c>
      <c r="F27" s="105">
        <v>1</v>
      </c>
      <c r="G27" s="2">
        <v>1</v>
      </c>
      <c r="H27" s="59" t="s">
        <v>135</v>
      </c>
      <c r="I27" s="140" t="s">
        <v>183</v>
      </c>
      <c r="J27" s="49">
        <f>F27*9</f>
        <v>9</v>
      </c>
      <c r="K27" s="79"/>
      <c r="L27" s="49"/>
      <c r="M27" s="79"/>
      <c r="N27" s="79"/>
      <c r="O27" s="135">
        <f t="shared" si="1"/>
        <v>9</v>
      </c>
      <c r="P27" s="111" t="s">
        <v>274</v>
      </c>
    </row>
    <row r="28" spans="1:16" ht="33.6" customHeight="1" x14ac:dyDescent="0.25">
      <c r="A28" s="32">
        <v>26</v>
      </c>
      <c r="B28" s="36" t="s">
        <v>57</v>
      </c>
      <c r="C28" s="94"/>
      <c r="D28" s="88" t="s">
        <v>227</v>
      </c>
      <c r="E28" s="34" t="s">
        <v>56</v>
      </c>
      <c r="F28" s="105">
        <v>3</v>
      </c>
      <c r="G28" s="2">
        <v>3</v>
      </c>
      <c r="H28" s="59" t="s">
        <v>135</v>
      </c>
      <c r="I28" s="140" t="s">
        <v>183</v>
      </c>
      <c r="J28" s="49"/>
      <c r="K28" s="79">
        <v>24</v>
      </c>
      <c r="L28" s="49">
        <v>10</v>
      </c>
      <c r="M28" s="144">
        <v>30</v>
      </c>
      <c r="N28" s="79"/>
      <c r="O28" s="135">
        <f t="shared" si="1"/>
        <v>64</v>
      </c>
      <c r="P28" s="111" t="s">
        <v>281</v>
      </c>
    </row>
    <row r="29" spans="1:16" ht="30" x14ac:dyDescent="0.25">
      <c r="A29" s="189">
        <v>27</v>
      </c>
      <c r="B29" s="46" t="s">
        <v>172</v>
      </c>
      <c r="C29" s="132"/>
      <c r="D29" s="90" t="s">
        <v>232</v>
      </c>
      <c r="E29" s="74" t="s">
        <v>233</v>
      </c>
      <c r="F29" s="105">
        <v>3</v>
      </c>
      <c r="G29" s="14">
        <v>1</v>
      </c>
      <c r="H29" s="59" t="s">
        <v>135</v>
      </c>
      <c r="I29" s="140" t="s">
        <v>183</v>
      </c>
      <c r="J29" s="49">
        <f>F29*9</f>
        <v>27</v>
      </c>
      <c r="L29" s="119"/>
      <c r="M29" s="119">
        <v>16</v>
      </c>
      <c r="N29" s="119"/>
      <c r="O29" s="135">
        <f t="shared" si="1"/>
        <v>43</v>
      </c>
      <c r="P29" s="111" t="s">
        <v>276</v>
      </c>
    </row>
    <row r="30" spans="1:16" ht="30" x14ac:dyDescent="0.25">
      <c r="A30" s="188">
        <v>28</v>
      </c>
      <c r="B30" s="42" t="s">
        <v>171</v>
      </c>
      <c r="C30" s="131"/>
      <c r="D30" s="88" t="s">
        <v>230</v>
      </c>
      <c r="E30" s="74" t="s">
        <v>231</v>
      </c>
      <c r="F30" s="105">
        <v>3</v>
      </c>
      <c r="G30" s="3"/>
      <c r="H30" s="59" t="s">
        <v>135</v>
      </c>
      <c r="I30" s="140" t="s">
        <v>183</v>
      </c>
      <c r="J30" s="49">
        <f>F30*9</f>
        <v>27</v>
      </c>
      <c r="K30" s="79">
        <v>24</v>
      </c>
      <c r="L30" s="79"/>
      <c r="M30" s="79">
        <v>16</v>
      </c>
      <c r="N30" s="79"/>
      <c r="O30" s="135">
        <f t="shared" si="1"/>
        <v>67</v>
      </c>
      <c r="P30" s="111"/>
    </row>
    <row r="31" spans="1:16" ht="45" x14ac:dyDescent="0.25">
      <c r="A31" s="188">
        <v>29</v>
      </c>
      <c r="B31" s="33" t="s">
        <v>169</v>
      </c>
      <c r="C31" s="33"/>
      <c r="D31" s="86" t="s">
        <v>225</v>
      </c>
      <c r="E31" s="74" t="s">
        <v>226</v>
      </c>
      <c r="F31" s="105">
        <v>2</v>
      </c>
      <c r="G31" s="2">
        <v>0</v>
      </c>
      <c r="H31" s="59" t="s">
        <v>135</v>
      </c>
      <c r="I31" s="140" t="s">
        <v>183</v>
      </c>
      <c r="J31" s="49">
        <f>F31*9</f>
        <v>18</v>
      </c>
      <c r="K31" s="79"/>
      <c r="L31" s="49"/>
      <c r="M31" s="79"/>
      <c r="N31" s="79"/>
      <c r="O31" s="135">
        <f t="shared" si="1"/>
        <v>18</v>
      </c>
      <c r="P31" s="111"/>
    </row>
    <row r="32" spans="1:16" ht="30" x14ac:dyDescent="0.25">
      <c r="A32" s="32">
        <v>30</v>
      </c>
      <c r="B32" s="100" t="s">
        <v>68</v>
      </c>
      <c r="C32" s="100"/>
      <c r="D32" s="88" t="s">
        <v>223</v>
      </c>
      <c r="E32" s="134" t="s">
        <v>224</v>
      </c>
      <c r="F32" s="105">
        <v>3</v>
      </c>
      <c r="G32" s="15">
        <v>3</v>
      </c>
      <c r="H32" s="59" t="s">
        <v>135</v>
      </c>
      <c r="I32" s="130" t="s">
        <v>183</v>
      </c>
      <c r="J32" s="49"/>
      <c r="K32" s="79">
        <v>12</v>
      </c>
      <c r="L32" s="119">
        <v>20</v>
      </c>
      <c r="M32" s="119"/>
      <c r="N32" s="119"/>
      <c r="O32" s="135">
        <f t="shared" si="1"/>
        <v>32</v>
      </c>
      <c r="P32" s="111" t="s">
        <v>277</v>
      </c>
    </row>
    <row r="33" spans="1:16" ht="45" x14ac:dyDescent="0.25">
      <c r="A33" s="97">
        <v>31</v>
      </c>
      <c r="B33" s="42" t="s">
        <v>158</v>
      </c>
      <c r="C33" s="70"/>
      <c r="D33" s="88" t="s">
        <v>246</v>
      </c>
      <c r="E33" s="74" t="s">
        <v>264</v>
      </c>
      <c r="F33" s="105">
        <v>2</v>
      </c>
      <c r="G33" s="3"/>
      <c r="H33" s="59" t="s">
        <v>135</v>
      </c>
      <c r="I33" s="140" t="s">
        <v>183</v>
      </c>
      <c r="J33" s="49">
        <f>F33*9</f>
        <v>18</v>
      </c>
      <c r="K33" s="79"/>
      <c r="L33" s="79"/>
      <c r="M33" s="79"/>
      <c r="N33" s="79">
        <v>16</v>
      </c>
      <c r="O33" s="135">
        <f t="shared" si="1"/>
        <v>34</v>
      </c>
      <c r="P33" s="111" t="s">
        <v>278</v>
      </c>
    </row>
    <row r="34" spans="1:16" ht="36.6" customHeight="1" x14ac:dyDescent="0.25">
      <c r="A34" s="32">
        <v>32</v>
      </c>
      <c r="B34" s="36" t="s">
        <v>20</v>
      </c>
      <c r="C34" s="43"/>
      <c r="D34" s="88" t="s">
        <v>238</v>
      </c>
      <c r="E34" s="34" t="s">
        <v>33</v>
      </c>
      <c r="F34" s="105">
        <v>4</v>
      </c>
      <c r="G34" s="2">
        <v>4</v>
      </c>
      <c r="H34" s="59" t="s">
        <v>135</v>
      </c>
      <c r="I34" s="140" t="s">
        <v>183</v>
      </c>
      <c r="J34" s="49">
        <f>F34*9</f>
        <v>36</v>
      </c>
      <c r="K34" s="79"/>
      <c r="L34" s="49"/>
      <c r="M34" s="79"/>
      <c r="N34" s="79">
        <v>12</v>
      </c>
      <c r="O34" s="135">
        <f t="shared" si="1"/>
        <v>48</v>
      </c>
      <c r="P34" s="111" t="s">
        <v>279</v>
      </c>
    </row>
    <row r="35" spans="1:16" ht="30" customHeight="1" x14ac:dyDescent="0.25">
      <c r="A35" s="32">
        <v>33</v>
      </c>
      <c r="B35" s="33" t="s">
        <v>48</v>
      </c>
      <c r="C35" s="33"/>
      <c r="D35" s="86" t="s">
        <v>200</v>
      </c>
      <c r="E35" s="71" t="s">
        <v>201</v>
      </c>
      <c r="F35" s="105">
        <v>8</v>
      </c>
      <c r="G35" s="2">
        <v>4</v>
      </c>
      <c r="H35" s="59" t="s">
        <v>186</v>
      </c>
      <c r="I35" s="140" t="s">
        <v>183</v>
      </c>
      <c r="J35" s="49">
        <f>F35*9-9</f>
        <v>63</v>
      </c>
      <c r="K35" s="79">
        <v>12</v>
      </c>
      <c r="L35" s="49"/>
      <c r="M35" s="79"/>
      <c r="N35" s="79">
        <v>80</v>
      </c>
      <c r="O35" s="135">
        <f t="shared" si="1"/>
        <v>155</v>
      </c>
      <c r="P35" s="111"/>
    </row>
    <row r="36" spans="1:16" ht="34.9" customHeight="1" x14ac:dyDescent="0.25">
      <c r="A36" s="32">
        <v>34</v>
      </c>
      <c r="B36" s="33" t="s">
        <v>6</v>
      </c>
      <c r="C36" s="33"/>
      <c r="D36" s="86" t="s">
        <v>203</v>
      </c>
      <c r="E36" s="71" t="s">
        <v>204</v>
      </c>
      <c r="F36" s="105">
        <v>10</v>
      </c>
      <c r="G36" s="2">
        <v>7</v>
      </c>
      <c r="H36" s="59" t="s">
        <v>130</v>
      </c>
      <c r="I36" s="52" t="s">
        <v>291</v>
      </c>
      <c r="J36" s="49">
        <f>F36*9-18</f>
        <v>72</v>
      </c>
      <c r="K36" s="79"/>
      <c r="L36" s="49">
        <v>20</v>
      </c>
      <c r="M36" s="79"/>
      <c r="N36" s="79"/>
      <c r="O36" s="54">
        <f t="shared" si="1"/>
        <v>92</v>
      </c>
      <c r="P36" s="111" t="s">
        <v>268</v>
      </c>
    </row>
    <row r="37" spans="1:16" ht="34.9" customHeight="1" x14ac:dyDescent="0.25">
      <c r="A37" s="97">
        <v>35</v>
      </c>
      <c r="B37" s="33" t="s">
        <v>4</v>
      </c>
      <c r="C37" s="33"/>
      <c r="D37" s="86" t="s">
        <v>202</v>
      </c>
      <c r="E37" s="38" t="s">
        <v>27</v>
      </c>
      <c r="F37" s="105">
        <v>17</v>
      </c>
      <c r="G37" s="2">
        <v>18</v>
      </c>
      <c r="H37" s="59" t="s">
        <v>129</v>
      </c>
      <c r="I37" s="52" t="s">
        <v>291</v>
      </c>
      <c r="J37" s="49">
        <f>F37*9-27</f>
        <v>126</v>
      </c>
      <c r="K37" s="79">
        <v>12</v>
      </c>
      <c r="L37" s="49">
        <v>20</v>
      </c>
      <c r="M37" s="79">
        <v>30</v>
      </c>
      <c r="N37" s="79">
        <v>36</v>
      </c>
      <c r="O37" s="54">
        <f t="shared" si="1"/>
        <v>224</v>
      </c>
      <c r="P37" s="111" t="s">
        <v>269</v>
      </c>
    </row>
    <row r="38" spans="1:16" ht="34.9" customHeight="1" x14ac:dyDescent="0.25">
      <c r="A38" s="32">
        <v>36</v>
      </c>
      <c r="B38" s="33" t="s">
        <v>8</v>
      </c>
      <c r="C38" s="33"/>
      <c r="D38" s="86" t="s">
        <v>206</v>
      </c>
      <c r="E38" s="38" t="s">
        <v>207</v>
      </c>
      <c r="F38" s="105">
        <v>13</v>
      </c>
      <c r="G38" s="2">
        <v>11</v>
      </c>
      <c r="H38" s="59" t="s">
        <v>131</v>
      </c>
      <c r="I38" s="52" t="s">
        <v>291</v>
      </c>
      <c r="J38" s="49">
        <f>F38*9-18</f>
        <v>99</v>
      </c>
      <c r="K38" s="79">
        <v>12</v>
      </c>
      <c r="L38" s="49">
        <v>10</v>
      </c>
      <c r="M38" s="79">
        <v>30</v>
      </c>
      <c r="N38" s="79">
        <v>16</v>
      </c>
      <c r="O38" s="54">
        <f t="shared" si="1"/>
        <v>167</v>
      </c>
      <c r="P38" s="111" t="s">
        <v>270</v>
      </c>
    </row>
    <row r="39" spans="1:16" s="5" customFormat="1" ht="39" customHeight="1" x14ac:dyDescent="0.25">
      <c r="A39" s="32">
        <v>37</v>
      </c>
      <c r="B39" s="33" t="s">
        <v>11</v>
      </c>
      <c r="C39" s="33"/>
      <c r="D39" s="86" t="s">
        <v>221</v>
      </c>
      <c r="E39" s="38" t="s">
        <v>37</v>
      </c>
      <c r="F39" s="105">
        <v>18</v>
      </c>
      <c r="G39" s="2">
        <v>17</v>
      </c>
      <c r="H39" s="59" t="s">
        <v>131</v>
      </c>
      <c r="I39" s="52" t="s">
        <v>291</v>
      </c>
      <c r="J39" s="49">
        <f>F39*9-27</f>
        <v>135</v>
      </c>
      <c r="K39" s="79">
        <v>12</v>
      </c>
      <c r="L39" s="49">
        <v>20</v>
      </c>
      <c r="M39" s="79">
        <v>16</v>
      </c>
      <c r="N39" s="79">
        <v>16</v>
      </c>
      <c r="O39" s="54">
        <f t="shared" si="1"/>
        <v>199</v>
      </c>
      <c r="P39" s="110"/>
    </row>
    <row r="40" spans="1:16" s="5" customFormat="1" ht="31.5" x14ac:dyDescent="0.25">
      <c r="A40" s="32">
        <v>38</v>
      </c>
      <c r="B40" s="34" t="s">
        <v>86</v>
      </c>
      <c r="C40" s="34"/>
      <c r="D40" s="88" t="s">
        <v>245</v>
      </c>
      <c r="E40" s="34" t="s">
        <v>87</v>
      </c>
      <c r="F40" s="105">
        <v>3</v>
      </c>
      <c r="G40" s="2">
        <v>3</v>
      </c>
      <c r="H40" s="59" t="s">
        <v>131</v>
      </c>
      <c r="I40" s="52" t="s">
        <v>291</v>
      </c>
      <c r="J40" s="49">
        <f>F40*9</f>
        <v>27</v>
      </c>
      <c r="K40" s="79"/>
      <c r="L40" s="49"/>
      <c r="M40" s="79"/>
      <c r="N40" s="79"/>
      <c r="O40" s="54">
        <f t="shared" si="1"/>
        <v>27</v>
      </c>
      <c r="P40" s="111"/>
    </row>
    <row r="41" spans="1:16" s="5" customFormat="1" ht="31.5" x14ac:dyDescent="0.25">
      <c r="A41" s="97">
        <v>39</v>
      </c>
      <c r="B41" s="42" t="s">
        <v>376</v>
      </c>
      <c r="C41" s="131"/>
      <c r="D41" s="88" t="s">
        <v>377</v>
      </c>
      <c r="E41" s="74" t="s">
        <v>333</v>
      </c>
      <c r="F41" s="105">
        <v>1</v>
      </c>
      <c r="G41" s="2">
        <v>1</v>
      </c>
      <c r="H41" s="59" t="s">
        <v>131</v>
      </c>
      <c r="I41" s="52" t="s">
        <v>291</v>
      </c>
      <c r="J41" s="49"/>
      <c r="K41" s="79"/>
      <c r="L41" s="79">
        <v>10</v>
      </c>
      <c r="M41" s="79"/>
      <c r="N41" s="79"/>
      <c r="O41" s="54">
        <f t="shared" si="1"/>
        <v>10</v>
      </c>
      <c r="P41" s="111"/>
    </row>
    <row r="42" spans="1:16" ht="31.5" x14ac:dyDescent="0.25">
      <c r="A42" s="32">
        <v>40</v>
      </c>
      <c r="B42" s="43" t="s">
        <v>17</v>
      </c>
      <c r="C42" s="43"/>
      <c r="D42" s="88" t="s">
        <v>234</v>
      </c>
      <c r="E42" s="34" t="s">
        <v>156</v>
      </c>
      <c r="F42" s="105">
        <v>12</v>
      </c>
      <c r="G42" s="2">
        <v>9</v>
      </c>
      <c r="H42" s="59" t="s">
        <v>131</v>
      </c>
      <c r="I42" s="52" t="s">
        <v>291</v>
      </c>
      <c r="J42" s="49">
        <f>F42*9-18</f>
        <v>90</v>
      </c>
      <c r="K42" s="79">
        <v>12</v>
      </c>
      <c r="L42" s="49">
        <v>10</v>
      </c>
      <c r="M42" s="79"/>
      <c r="N42" s="79"/>
      <c r="O42" s="54">
        <f t="shared" si="1"/>
        <v>112</v>
      </c>
      <c r="P42" s="111"/>
    </row>
    <row r="43" spans="1:16" ht="32.25" customHeight="1" x14ac:dyDescent="0.25">
      <c r="A43" s="32">
        <v>41</v>
      </c>
      <c r="B43" s="39" t="s">
        <v>64</v>
      </c>
      <c r="C43" s="71"/>
      <c r="D43" s="89" t="s">
        <v>234</v>
      </c>
      <c r="E43" s="96" t="s">
        <v>65</v>
      </c>
      <c r="F43" s="105">
        <v>6</v>
      </c>
      <c r="G43" s="2">
        <v>5</v>
      </c>
      <c r="H43" s="59" t="s">
        <v>131</v>
      </c>
      <c r="I43" s="52" t="s">
        <v>291</v>
      </c>
      <c r="J43" s="49">
        <f>F43*9-18</f>
        <v>36</v>
      </c>
      <c r="K43" s="79">
        <v>12</v>
      </c>
      <c r="L43" s="49">
        <v>10</v>
      </c>
      <c r="M43" s="79"/>
      <c r="N43" s="79"/>
      <c r="O43" s="54">
        <f t="shared" si="1"/>
        <v>58</v>
      </c>
      <c r="P43" s="111" t="s">
        <v>267</v>
      </c>
    </row>
    <row r="44" spans="1:16" s="5" customFormat="1" ht="30" customHeight="1" x14ac:dyDescent="0.25">
      <c r="A44" s="32">
        <v>42</v>
      </c>
      <c r="B44" s="36" t="s">
        <v>7</v>
      </c>
      <c r="C44" s="43"/>
      <c r="D44" s="88" t="s">
        <v>205</v>
      </c>
      <c r="E44" s="34" t="s">
        <v>39</v>
      </c>
      <c r="F44" s="105">
        <v>7</v>
      </c>
      <c r="G44" s="2">
        <v>7</v>
      </c>
      <c r="H44" s="59" t="s">
        <v>131</v>
      </c>
      <c r="I44" s="52" t="s">
        <v>291</v>
      </c>
      <c r="J44" s="49">
        <f>F44*9-9</f>
        <v>54</v>
      </c>
      <c r="K44" s="79"/>
      <c r="L44" s="49">
        <v>10</v>
      </c>
      <c r="M44" s="79">
        <v>16</v>
      </c>
      <c r="N44" s="79">
        <v>30</v>
      </c>
      <c r="O44" s="54">
        <f t="shared" si="1"/>
        <v>110</v>
      </c>
      <c r="P44" s="111" t="s">
        <v>271</v>
      </c>
    </row>
    <row r="45" spans="1:16" s="5" customFormat="1" ht="31.5" x14ac:dyDescent="0.25">
      <c r="A45" s="97">
        <v>43</v>
      </c>
      <c r="B45" s="33" t="s">
        <v>10</v>
      </c>
      <c r="C45" s="33"/>
      <c r="D45" s="86"/>
      <c r="E45" s="34" t="s">
        <v>154</v>
      </c>
      <c r="F45" s="105">
        <v>10</v>
      </c>
      <c r="G45" s="2">
        <v>8</v>
      </c>
      <c r="H45" s="59" t="s">
        <v>131</v>
      </c>
      <c r="I45" s="52" t="s">
        <v>291</v>
      </c>
      <c r="J45" s="49">
        <f>F45*9-9</f>
        <v>81</v>
      </c>
      <c r="K45" s="49"/>
      <c r="L45" s="49">
        <v>10</v>
      </c>
      <c r="M45" s="79">
        <v>16</v>
      </c>
      <c r="N45" s="79">
        <v>16</v>
      </c>
      <c r="O45" s="54">
        <f t="shared" si="1"/>
        <v>123</v>
      </c>
      <c r="P45" s="111"/>
    </row>
    <row r="46" spans="1:16" s="5" customFormat="1" ht="31.5" x14ac:dyDescent="0.25">
      <c r="A46" s="32">
        <v>44</v>
      </c>
      <c r="B46" s="34" t="s">
        <v>53</v>
      </c>
      <c r="C46" s="34"/>
      <c r="D46" s="88" t="s">
        <v>220</v>
      </c>
      <c r="E46" s="34" t="s">
        <v>219</v>
      </c>
      <c r="F46" s="105">
        <v>8</v>
      </c>
      <c r="G46" s="2">
        <v>7</v>
      </c>
      <c r="H46" s="59" t="s">
        <v>131</v>
      </c>
      <c r="I46" s="52" t="s">
        <v>291</v>
      </c>
      <c r="J46" s="49">
        <f>F46*9-9</f>
        <v>63</v>
      </c>
      <c r="K46" s="79"/>
      <c r="L46" s="49">
        <v>10</v>
      </c>
      <c r="M46" s="79">
        <v>16</v>
      </c>
      <c r="N46" s="79"/>
      <c r="O46" s="54">
        <f t="shared" si="1"/>
        <v>89</v>
      </c>
      <c r="P46" s="111"/>
    </row>
    <row r="47" spans="1:16" ht="42.75" x14ac:dyDescent="0.25">
      <c r="A47" s="32">
        <v>45</v>
      </c>
      <c r="B47" s="33" t="s">
        <v>174</v>
      </c>
      <c r="C47" s="33"/>
      <c r="D47" s="86" t="s">
        <v>222</v>
      </c>
      <c r="E47" s="34" t="s">
        <v>29</v>
      </c>
      <c r="F47" s="105">
        <v>58</v>
      </c>
      <c r="G47" s="3">
        <v>46</v>
      </c>
      <c r="H47" s="59" t="s">
        <v>131</v>
      </c>
      <c r="I47" s="52" t="s">
        <v>291</v>
      </c>
      <c r="J47" s="49">
        <f>F47*9-54</f>
        <v>468</v>
      </c>
      <c r="K47" s="79">
        <v>12</v>
      </c>
      <c r="L47" s="49">
        <v>50</v>
      </c>
      <c r="M47" s="79">
        <v>16</v>
      </c>
      <c r="N47" s="79"/>
      <c r="O47" s="54">
        <f t="shared" si="1"/>
        <v>546</v>
      </c>
      <c r="P47" s="111" t="s">
        <v>271</v>
      </c>
    </row>
    <row r="48" spans="1:16" ht="42.75" x14ac:dyDescent="0.25">
      <c r="A48" s="32">
        <v>46</v>
      </c>
      <c r="B48" s="39" t="s">
        <v>69</v>
      </c>
      <c r="C48" s="102"/>
      <c r="D48" s="103" t="s">
        <v>239</v>
      </c>
      <c r="E48" s="96" t="s">
        <v>34</v>
      </c>
      <c r="F48" s="105">
        <v>6</v>
      </c>
      <c r="G48" s="2">
        <v>4</v>
      </c>
      <c r="H48" s="59" t="s">
        <v>131</v>
      </c>
      <c r="I48" s="52" t="s">
        <v>291</v>
      </c>
      <c r="J48" s="49">
        <f>F48*9-9</f>
        <v>45</v>
      </c>
      <c r="K48" s="79">
        <v>12</v>
      </c>
      <c r="L48" s="49"/>
      <c r="M48" s="79"/>
      <c r="N48" s="79">
        <v>12</v>
      </c>
      <c r="O48" s="54">
        <f t="shared" si="1"/>
        <v>69</v>
      </c>
      <c r="P48" s="111"/>
    </row>
    <row r="49" spans="1:16" ht="45" x14ac:dyDescent="0.25">
      <c r="A49" s="97">
        <v>47</v>
      </c>
      <c r="B49" s="39" t="s">
        <v>9</v>
      </c>
      <c r="C49" s="39"/>
      <c r="D49" s="87" t="s">
        <v>208</v>
      </c>
      <c r="E49" s="38" t="s">
        <v>209</v>
      </c>
      <c r="F49" s="105">
        <v>18</v>
      </c>
      <c r="G49" s="2">
        <v>24</v>
      </c>
      <c r="H49" s="59" t="s">
        <v>132</v>
      </c>
      <c r="I49" s="52" t="s">
        <v>291</v>
      </c>
      <c r="J49" s="49">
        <f>F49*9</f>
        <v>162</v>
      </c>
      <c r="K49" s="79"/>
      <c r="L49" s="49">
        <v>10</v>
      </c>
      <c r="M49" s="79">
        <v>30</v>
      </c>
      <c r="N49" s="79"/>
      <c r="O49" s="54">
        <f t="shared" si="1"/>
        <v>202</v>
      </c>
      <c r="P49" s="111"/>
    </row>
    <row r="50" spans="1:16" ht="45" x14ac:dyDescent="0.25">
      <c r="A50" s="32">
        <v>48</v>
      </c>
      <c r="B50" s="39" t="s">
        <v>164</v>
      </c>
      <c r="C50" s="75"/>
      <c r="D50" s="87" t="s">
        <v>211</v>
      </c>
      <c r="E50" s="38" t="s">
        <v>210</v>
      </c>
      <c r="F50" s="105">
        <v>7</v>
      </c>
      <c r="G50" s="2"/>
      <c r="H50" s="59" t="s">
        <v>132</v>
      </c>
      <c r="I50" s="52" t="s">
        <v>291</v>
      </c>
      <c r="J50" s="49">
        <f>F50*9</f>
        <v>63</v>
      </c>
      <c r="K50" s="79"/>
      <c r="L50" s="49">
        <v>10</v>
      </c>
      <c r="M50" s="79"/>
      <c r="N50" s="79"/>
      <c r="O50" s="54">
        <f t="shared" si="1"/>
        <v>73</v>
      </c>
      <c r="P50" s="111"/>
    </row>
    <row r="51" spans="1:16" ht="34.9" customHeight="1" x14ac:dyDescent="0.25">
      <c r="A51" s="32">
        <v>49</v>
      </c>
      <c r="B51" s="39" t="s">
        <v>164</v>
      </c>
      <c r="C51" s="101"/>
      <c r="D51" s="103" t="s">
        <v>212</v>
      </c>
      <c r="E51" s="37" t="s">
        <v>213</v>
      </c>
      <c r="F51" s="105">
        <v>2</v>
      </c>
      <c r="G51" s="2">
        <v>1</v>
      </c>
      <c r="H51" s="59" t="s">
        <v>132</v>
      </c>
      <c r="I51" s="52" t="s">
        <v>291</v>
      </c>
      <c r="J51" s="49">
        <f>F51*9</f>
        <v>18</v>
      </c>
      <c r="K51" s="79"/>
      <c r="L51" s="49"/>
      <c r="M51" s="79"/>
      <c r="N51" s="79"/>
      <c r="O51" s="54">
        <f t="shared" si="1"/>
        <v>18</v>
      </c>
      <c r="P51" s="111"/>
    </row>
    <row r="52" spans="1:16" ht="42.75" x14ac:dyDescent="0.25">
      <c r="A52" s="32">
        <v>50</v>
      </c>
      <c r="B52" s="39" t="s">
        <v>164</v>
      </c>
      <c r="C52" s="75"/>
      <c r="D52" s="87" t="s">
        <v>214</v>
      </c>
      <c r="E52" s="38" t="s">
        <v>165</v>
      </c>
      <c r="F52" s="105">
        <v>1</v>
      </c>
      <c r="G52" s="2">
        <v>1</v>
      </c>
      <c r="H52" s="59" t="s">
        <v>132</v>
      </c>
      <c r="I52" s="52" t="s">
        <v>291</v>
      </c>
      <c r="J52" s="49">
        <f>F52*9-9</f>
        <v>0</v>
      </c>
      <c r="K52" s="79"/>
      <c r="L52" s="49">
        <v>10</v>
      </c>
      <c r="M52" s="79"/>
      <c r="N52" s="79"/>
      <c r="O52" s="54">
        <f t="shared" si="1"/>
        <v>10</v>
      </c>
      <c r="P52" s="111"/>
    </row>
    <row r="53" spans="1:16" ht="45" x14ac:dyDescent="0.25">
      <c r="A53" s="97">
        <v>51</v>
      </c>
      <c r="B53" s="39" t="s">
        <v>164</v>
      </c>
      <c r="C53" s="75"/>
      <c r="D53" s="87" t="s">
        <v>215</v>
      </c>
      <c r="E53" s="38" t="s">
        <v>216</v>
      </c>
      <c r="F53" s="105">
        <v>1</v>
      </c>
      <c r="G53" s="2"/>
      <c r="H53" s="59" t="s">
        <v>132</v>
      </c>
      <c r="I53" s="52" t="s">
        <v>291</v>
      </c>
      <c r="J53" s="49">
        <f>F53*9</f>
        <v>9</v>
      </c>
      <c r="K53" s="79"/>
      <c r="L53" s="49"/>
      <c r="M53" s="79"/>
      <c r="N53" s="79"/>
      <c r="O53" s="54">
        <f t="shared" si="1"/>
        <v>9</v>
      </c>
      <c r="P53" s="111"/>
    </row>
    <row r="54" spans="1:16" s="5" customFormat="1" ht="43.9" customHeight="1" thickBot="1" x14ac:dyDescent="0.3">
      <c r="A54" s="32">
        <v>52</v>
      </c>
      <c r="B54" s="39" t="s">
        <v>164</v>
      </c>
      <c r="C54" s="75"/>
      <c r="D54" s="87" t="s">
        <v>217</v>
      </c>
      <c r="E54" s="38" t="s">
        <v>218</v>
      </c>
      <c r="F54" s="105">
        <v>6</v>
      </c>
      <c r="G54" s="2"/>
      <c r="H54" s="59" t="s">
        <v>132</v>
      </c>
      <c r="I54" s="52" t="s">
        <v>291</v>
      </c>
      <c r="J54" s="49">
        <f>F54*9</f>
        <v>54</v>
      </c>
      <c r="K54" s="79"/>
      <c r="L54" s="49">
        <v>10</v>
      </c>
      <c r="M54" s="79"/>
      <c r="N54" s="79"/>
      <c r="O54" s="54">
        <f t="shared" si="1"/>
        <v>64</v>
      </c>
      <c r="P54" s="111"/>
    </row>
    <row r="55" spans="1:16" s="5" customFormat="1" ht="24" customHeight="1" thickBot="1" x14ac:dyDescent="0.3">
      <c r="A55" s="32"/>
      <c r="B55" s="45"/>
      <c r="C55" s="45"/>
      <c r="D55" s="45"/>
      <c r="E55" s="45"/>
      <c r="F55" s="145">
        <f>SUM(F3:F54)</f>
        <v>439</v>
      </c>
      <c r="G55" s="10">
        <f>SUM(G3:G54)</f>
        <v>348</v>
      </c>
      <c r="H55" s="146">
        <f>F55*9</f>
        <v>3951</v>
      </c>
      <c r="I55" s="60"/>
      <c r="J55" s="196">
        <f t="shared" ref="J55:N55" si="3">SUM(J3:J54)</f>
        <v>3426</v>
      </c>
      <c r="K55" s="197">
        <f t="shared" si="3"/>
        <v>228</v>
      </c>
      <c r="L55" s="197">
        <f t="shared" si="3"/>
        <v>440</v>
      </c>
      <c r="M55" s="198">
        <f t="shared" si="3"/>
        <v>354</v>
      </c>
      <c r="N55" s="197">
        <f t="shared" si="3"/>
        <v>482</v>
      </c>
      <c r="O55" s="62">
        <f>SUM(O3:O52)</f>
        <v>5162</v>
      </c>
      <c r="P55" s="111"/>
    </row>
    <row r="56" spans="1:16" s="5" customFormat="1" ht="24" customHeight="1" thickBot="1" x14ac:dyDescent="0.3">
      <c r="A56" s="182"/>
      <c r="B56" s="225" t="s">
        <v>146</v>
      </c>
      <c r="C56" s="226"/>
      <c r="D56" s="226"/>
      <c r="E56" s="226"/>
      <c r="F56" s="226"/>
      <c r="G56" s="226"/>
      <c r="H56" s="227"/>
      <c r="I56" s="183"/>
      <c r="J56" s="184">
        <f t="shared" ref="J56" si="4">SUM(J44:J55)</f>
        <v>4443</v>
      </c>
      <c r="K56" s="184">
        <f t="shared" ref="K56" si="5">SUM(K44:K55)</f>
        <v>252</v>
      </c>
      <c r="L56" s="184">
        <f t="shared" ref="L56" si="6">SUM(L44:L55)</f>
        <v>560</v>
      </c>
      <c r="M56" s="185">
        <f t="shared" ref="M56" si="7">SUM(M44:M55)</f>
        <v>448</v>
      </c>
      <c r="N56" s="184">
        <f t="shared" ref="N56" si="8">SUM(N44:N55)</f>
        <v>540</v>
      </c>
      <c r="O56" s="195">
        <f>O55*0.15</f>
        <v>774.3</v>
      </c>
      <c r="P56" s="111"/>
    </row>
    <row r="57" spans="1:16" s="5" customFormat="1" ht="24" customHeight="1" thickBot="1" x14ac:dyDescent="0.3">
      <c r="A57" s="174"/>
      <c r="B57" s="175" t="s">
        <v>385</v>
      </c>
      <c r="C57" s="175"/>
      <c r="D57" s="175"/>
      <c r="E57" s="176"/>
      <c r="F57" s="175"/>
      <c r="G57" s="177"/>
      <c r="H57" s="178"/>
      <c r="I57" s="179"/>
      <c r="J57" s="180"/>
      <c r="K57" s="180"/>
      <c r="L57" s="180"/>
      <c r="M57" s="180"/>
      <c r="N57" s="180"/>
      <c r="O57" s="181">
        <f>O55+O56</f>
        <v>5936.3</v>
      </c>
      <c r="P57" s="111"/>
    </row>
    <row r="58" spans="1:16" s="5" customFormat="1" ht="33.75" customHeight="1" thickBot="1" x14ac:dyDescent="0.3">
      <c r="A58" s="170"/>
      <c r="B58" s="138" t="s">
        <v>76</v>
      </c>
      <c r="C58" s="139"/>
      <c r="D58" s="139"/>
      <c r="E58" s="139"/>
      <c r="F58" s="139"/>
      <c r="G58" s="115"/>
      <c r="H58" s="147"/>
      <c r="I58" s="116"/>
      <c r="J58" s="117"/>
      <c r="K58" s="117"/>
      <c r="L58" s="117"/>
      <c r="M58" s="117"/>
      <c r="N58" s="117"/>
      <c r="O58" s="118"/>
      <c r="P58" s="111"/>
    </row>
    <row r="59" spans="1:16" s="5" customFormat="1" ht="45" x14ac:dyDescent="0.25">
      <c r="A59" s="113">
        <v>1</v>
      </c>
      <c r="B59" s="46" t="s">
        <v>1</v>
      </c>
      <c r="C59" s="46"/>
      <c r="D59" s="90" t="s">
        <v>247</v>
      </c>
      <c r="E59" s="76" t="s">
        <v>163</v>
      </c>
      <c r="F59" s="106">
        <v>118</v>
      </c>
      <c r="G59" s="45"/>
      <c r="H59" s="50" t="s">
        <v>137</v>
      </c>
      <c r="I59" s="114" t="s">
        <v>303</v>
      </c>
      <c r="J59" s="61">
        <f>F59*9-36</f>
        <v>1026</v>
      </c>
      <c r="K59" s="61">
        <v>12</v>
      </c>
      <c r="L59" s="61">
        <v>30</v>
      </c>
      <c r="M59" s="119">
        <v>30</v>
      </c>
      <c r="N59" s="119">
        <v>60</v>
      </c>
      <c r="O59" s="114">
        <f t="shared" ref="O59:O70" si="9">SUM(J59:N59)</f>
        <v>1158</v>
      </c>
      <c r="P59" s="111" t="s">
        <v>384</v>
      </c>
    </row>
    <row r="60" spans="1:16" s="5" customFormat="1" ht="45" x14ac:dyDescent="0.25">
      <c r="A60" s="77">
        <v>2</v>
      </c>
      <c r="B60" s="36" t="s">
        <v>83</v>
      </c>
      <c r="C60" s="36"/>
      <c r="D60" s="86" t="s">
        <v>247</v>
      </c>
      <c r="E60" s="34" t="s">
        <v>75</v>
      </c>
      <c r="F60" s="105">
        <v>37</v>
      </c>
      <c r="G60" s="45"/>
      <c r="H60" s="50" t="s">
        <v>137</v>
      </c>
      <c r="I60" s="114" t="s">
        <v>303</v>
      </c>
      <c r="J60" s="49">
        <f>F60*9-27</f>
        <v>306</v>
      </c>
      <c r="K60" s="49">
        <v>12</v>
      </c>
      <c r="L60" s="49">
        <v>20</v>
      </c>
      <c r="M60" s="79"/>
      <c r="N60" s="79">
        <v>30</v>
      </c>
      <c r="O60" s="54">
        <f t="shared" si="9"/>
        <v>368</v>
      </c>
      <c r="P60" s="111"/>
    </row>
    <row r="61" spans="1:16" s="5" customFormat="1" ht="45" x14ac:dyDescent="0.25">
      <c r="A61" s="77">
        <v>3</v>
      </c>
      <c r="B61" s="36" t="s">
        <v>84</v>
      </c>
      <c r="C61" s="36"/>
      <c r="D61" s="86" t="s">
        <v>247</v>
      </c>
      <c r="E61" s="71" t="s">
        <v>248</v>
      </c>
      <c r="F61" s="105">
        <v>5</v>
      </c>
      <c r="G61" s="45"/>
      <c r="H61" s="50" t="s">
        <v>137</v>
      </c>
      <c r="I61" s="114" t="s">
        <v>303</v>
      </c>
      <c r="J61" s="49">
        <f>F61*9-9</f>
        <v>36</v>
      </c>
      <c r="K61" s="49"/>
      <c r="L61" s="49">
        <v>10</v>
      </c>
      <c r="M61" s="79"/>
      <c r="N61" s="79"/>
      <c r="O61" s="54">
        <f t="shared" si="9"/>
        <v>46</v>
      </c>
      <c r="P61" s="111" t="s">
        <v>180</v>
      </c>
    </row>
    <row r="62" spans="1:16" s="5" customFormat="1" ht="60" x14ac:dyDescent="0.25">
      <c r="A62" s="77">
        <v>4</v>
      </c>
      <c r="B62" s="33" t="s">
        <v>3</v>
      </c>
      <c r="C62" s="93"/>
      <c r="D62" s="85" t="s">
        <v>249</v>
      </c>
      <c r="E62" s="37" t="s">
        <v>38</v>
      </c>
      <c r="F62" s="105">
        <v>4</v>
      </c>
      <c r="G62" s="45"/>
      <c r="H62" s="148" t="s">
        <v>138</v>
      </c>
      <c r="I62" s="114" t="s">
        <v>303</v>
      </c>
      <c r="J62" s="49">
        <f>F62*9</f>
        <v>36</v>
      </c>
      <c r="K62" s="79"/>
      <c r="L62" s="49"/>
      <c r="M62" s="79"/>
      <c r="N62" s="79">
        <v>16</v>
      </c>
      <c r="O62" s="54">
        <f t="shared" si="9"/>
        <v>52</v>
      </c>
      <c r="P62" s="111" t="s">
        <v>179</v>
      </c>
    </row>
    <row r="63" spans="1:16" s="5" customFormat="1" ht="45" x14ac:dyDescent="0.25">
      <c r="A63" s="77">
        <v>5</v>
      </c>
      <c r="B63" s="33" t="s">
        <v>52</v>
      </c>
      <c r="C63" s="33"/>
      <c r="D63" s="86" t="s">
        <v>250</v>
      </c>
      <c r="E63" s="71" t="s">
        <v>162</v>
      </c>
      <c r="F63" s="105">
        <v>20</v>
      </c>
      <c r="G63" s="45"/>
      <c r="H63" s="148" t="s">
        <v>139</v>
      </c>
      <c r="I63" s="114" t="s">
        <v>303</v>
      </c>
      <c r="J63" s="49">
        <f>F63*9-9</f>
        <v>171</v>
      </c>
      <c r="K63" s="49"/>
      <c r="L63" s="49">
        <v>10</v>
      </c>
      <c r="M63" s="79"/>
      <c r="N63" s="79">
        <v>16</v>
      </c>
      <c r="O63" s="54">
        <f t="shared" si="9"/>
        <v>197</v>
      </c>
      <c r="P63" s="111" t="s">
        <v>181</v>
      </c>
    </row>
    <row r="64" spans="1:16" s="5" customFormat="1" ht="34.9" customHeight="1" x14ac:dyDescent="0.25">
      <c r="A64" s="77">
        <v>6</v>
      </c>
      <c r="B64" s="36" t="s">
        <v>161</v>
      </c>
      <c r="C64" s="72"/>
      <c r="D64" s="86" t="s">
        <v>251</v>
      </c>
      <c r="E64" s="71"/>
      <c r="F64" s="105">
        <v>3</v>
      </c>
      <c r="G64" s="48"/>
      <c r="H64" s="8" t="s">
        <v>139</v>
      </c>
      <c r="I64" s="52" t="s">
        <v>291</v>
      </c>
      <c r="J64" s="49">
        <f>F64*9</f>
        <v>27</v>
      </c>
      <c r="K64" s="79"/>
      <c r="L64" s="79"/>
      <c r="M64" s="79"/>
      <c r="N64" s="79">
        <v>16</v>
      </c>
      <c r="O64" s="54">
        <f t="shared" si="9"/>
        <v>43</v>
      </c>
      <c r="P64" s="111"/>
    </row>
    <row r="65" spans="1:16" s="5" customFormat="1" ht="45" x14ac:dyDescent="0.25">
      <c r="A65" s="77">
        <v>7</v>
      </c>
      <c r="B65" s="33" t="s">
        <v>13</v>
      </c>
      <c r="C65" s="33"/>
      <c r="D65" s="86" t="s">
        <v>252</v>
      </c>
      <c r="E65" s="71" t="s">
        <v>253</v>
      </c>
      <c r="F65" s="105">
        <v>7</v>
      </c>
      <c r="G65" s="45"/>
      <c r="H65" s="148" t="s">
        <v>140</v>
      </c>
      <c r="I65" s="52" t="s">
        <v>291</v>
      </c>
      <c r="J65" s="49">
        <f>F65*9</f>
        <v>63</v>
      </c>
      <c r="K65" s="49"/>
      <c r="L65" s="49"/>
      <c r="M65" s="79"/>
      <c r="N65" s="79"/>
      <c r="O65" s="54">
        <f t="shared" si="9"/>
        <v>63</v>
      </c>
      <c r="P65" s="111" t="s">
        <v>180</v>
      </c>
    </row>
    <row r="66" spans="1:16" s="5" customFormat="1" ht="54" customHeight="1" x14ac:dyDescent="0.25">
      <c r="A66" s="77">
        <v>8</v>
      </c>
      <c r="B66" s="33" t="s">
        <v>14</v>
      </c>
      <c r="C66" s="33"/>
      <c r="D66" s="86" t="s">
        <v>254</v>
      </c>
      <c r="E66" s="34" t="s">
        <v>30</v>
      </c>
      <c r="F66" s="105">
        <v>26</v>
      </c>
      <c r="G66" s="45"/>
      <c r="H66" s="148" t="s">
        <v>141</v>
      </c>
      <c r="I66" s="52" t="s">
        <v>291</v>
      </c>
      <c r="J66" s="49">
        <f>F66*9-9</f>
        <v>225</v>
      </c>
      <c r="K66" s="49"/>
      <c r="L66" s="49">
        <v>10</v>
      </c>
      <c r="M66" s="79"/>
      <c r="N66" s="79">
        <v>16</v>
      </c>
      <c r="O66" s="54">
        <f t="shared" si="9"/>
        <v>251</v>
      </c>
      <c r="P66" s="111" t="s">
        <v>182</v>
      </c>
    </row>
    <row r="67" spans="1:16" s="5" customFormat="1" ht="34.9" customHeight="1" x14ac:dyDescent="0.25">
      <c r="A67" s="77">
        <v>9</v>
      </c>
      <c r="B67" s="33" t="s">
        <v>15</v>
      </c>
      <c r="C67" s="33"/>
      <c r="D67" s="86" t="s">
        <v>250</v>
      </c>
      <c r="E67" s="71" t="s">
        <v>255</v>
      </c>
      <c r="F67" s="105">
        <v>24</v>
      </c>
      <c r="G67" s="45"/>
      <c r="H67" s="148" t="s">
        <v>141</v>
      </c>
      <c r="I67" s="52" t="s">
        <v>291</v>
      </c>
      <c r="J67" s="49">
        <f>F67*9-18</f>
        <v>198</v>
      </c>
      <c r="K67" s="49">
        <v>12</v>
      </c>
      <c r="L67" s="49">
        <v>10</v>
      </c>
      <c r="M67" s="79"/>
      <c r="N67" s="79">
        <v>16</v>
      </c>
      <c r="O67" s="54">
        <f t="shared" si="9"/>
        <v>236</v>
      </c>
      <c r="P67" s="111"/>
    </row>
    <row r="68" spans="1:16" s="5" customFormat="1" ht="45" x14ac:dyDescent="0.25">
      <c r="A68" s="77">
        <v>10</v>
      </c>
      <c r="B68" s="39" t="s">
        <v>50</v>
      </c>
      <c r="C68" s="39"/>
      <c r="D68" s="87" t="s">
        <v>256</v>
      </c>
      <c r="E68" s="34" t="s">
        <v>40</v>
      </c>
      <c r="F68" s="105">
        <v>6</v>
      </c>
      <c r="G68" s="45"/>
      <c r="H68" s="148" t="s">
        <v>142</v>
      </c>
      <c r="I68" s="52" t="s">
        <v>291</v>
      </c>
      <c r="J68" s="49">
        <f>F68*9-9</f>
        <v>45</v>
      </c>
      <c r="K68" s="49">
        <v>12</v>
      </c>
      <c r="L68" s="49"/>
      <c r="M68" s="79"/>
      <c r="N68" s="79"/>
      <c r="O68" s="54">
        <f t="shared" si="9"/>
        <v>57</v>
      </c>
      <c r="P68" s="111"/>
    </row>
    <row r="69" spans="1:16" ht="31.5" x14ac:dyDescent="0.25">
      <c r="A69" s="77">
        <v>11</v>
      </c>
      <c r="B69" s="34" t="s">
        <v>41</v>
      </c>
      <c r="C69" s="34"/>
      <c r="D69" s="88" t="s">
        <v>257</v>
      </c>
      <c r="E69" s="34" t="s">
        <v>73</v>
      </c>
      <c r="F69" s="105">
        <v>1</v>
      </c>
      <c r="G69" s="45"/>
      <c r="H69" s="148" t="s">
        <v>143</v>
      </c>
      <c r="I69" s="52" t="s">
        <v>291</v>
      </c>
      <c r="J69" s="49"/>
      <c r="K69" s="49"/>
      <c r="L69" s="49">
        <v>10</v>
      </c>
      <c r="M69" s="79"/>
      <c r="N69" s="79">
        <v>16</v>
      </c>
      <c r="O69" s="54">
        <f t="shared" si="9"/>
        <v>26</v>
      </c>
    </row>
    <row r="70" spans="1:16" ht="53.45" customHeight="1" thickBot="1" x14ac:dyDescent="0.3">
      <c r="A70" s="77">
        <v>12</v>
      </c>
      <c r="B70" s="36" t="s">
        <v>67</v>
      </c>
      <c r="C70" s="36"/>
      <c r="D70" s="88" t="s">
        <v>259</v>
      </c>
      <c r="E70" s="34" t="s">
        <v>258</v>
      </c>
      <c r="F70" s="112">
        <v>1</v>
      </c>
      <c r="G70" s="47"/>
      <c r="H70" s="148" t="s">
        <v>142</v>
      </c>
      <c r="I70" s="52" t="s">
        <v>291</v>
      </c>
      <c r="J70" s="49"/>
      <c r="K70" s="49"/>
      <c r="L70" s="49">
        <v>10</v>
      </c>
      <c r="M70" s="79"/>
      <c r="N70" s="79"/>
      <c r="O70" s="54">
        <f t="shared" si="9"/>
        <v>10</v>
      </c>
    </row>
    <row r="71" spans="1:16" ht="21" customHeight="1" thickBot="1" x14ac:dyDescent="0.3">
      <c r="A71" s="44"/>
      <c r="B71" s="48"/>
      <c r="C71" s="48"/>
      <c r="D71" s="48"/>
      <c r="E71" s="45"/>
      <c r="F71" s="78">
        <f>SUM(F59:F70)</f>
        <v>252</v>
      </c>
      <c r="G71" s="47"/>
      <c r="H71" s="136">
        <f>F71*12</f>
        <v>3024</v>
      </c>
      <c r="I71" s="8"/>
      <c r="J71" s="49">
        <f t="shared" ref="J71:N71" si="10">SUM(J59:J70)</f>
        <v>2133</v>
      </c>
      <c r="K71" s="49">
        <f t="shared" si="10"/>
        <v>48</v>
      </c>
      <c r="L71" s="49">
        <f t="shared" si="10"/>
        <v>110</v>
      </c>
      <c r="M71" s="49">
        <f t="shared" si="10"/>
        <v>30</v>
      </c>
      <c r="N71" s="49">
        <f t="shared" si="10"/>
        <v>186</v>
      </c>
      <c r="O71" s="137">
        <f>SUM(O59:O70)</f>
        <v>2507</v>
      </c>
    </row>
    <row r="72" spans="1:16" ht="21" customHeight="1" thickBot="1" x14ac:dyDescent="0.3">
      <c r="A72" s="58"/>
      <c r="B72" s="225" t="s">
        <v>146</v>
      </c>
      <c r="C72" s="226"/>
      <c r="D72" s="226"/>
      <c r="E72" s="226"/>
      <c r="F72" s="226"/>
      <c r="G72" s="226"/>
      <c r="H72" s="227"/>
      <c r="I72" s="56"/>
      <c r="J72" s="196">
        <f t="shared" ref="J72:N72" si="11">SUM(J60:J71)</f>
        <v>3240</v>
      </c>
      <c r="K72" s="196">
        <f t="shared" si="11"/>
        <v>84</v>
      </c>
      <c r="L72" s="196">
        <f t="shared" si="11"/>
        <v>190</v>
      </c>
      <c r="M72" s="196">
        <f t="shared" si="11"/>
        <v>30</v>
      </c>
      <c r="N72" s="196">
        <f t="shared" si="11"/>
        <v>312</v>
      </c>
      <c r="O72" s="137">
        <f>O71*0.15</f>
        <v>376.05</v>
      </c>
    </row>
    <row r="73" spans="1:16" ht="21" customHeight="1" thickTop="1" x14ac:dyDescent="0.25">
      <c r="A73" s="172"/>
      <c r="B73" s="173" t="s">
        <v>394</v>
      </c>
      <c r="C73" s="173"/>
      <c r="D73" s="173"/>
      <c r="E73" s="172"/>
      <c r="F73" s="64"/>
      <c r="G73" s="47"/>
      <c r="O73" s="65">
        <f>O71+O72</f>
        <v>2883.05</v>
      </c>
    </row>
    <row r="74" spans="1:16" ht="18.75" thickBot="1" x14ac:dyDescent="0.3">
      <c r="A74" s="171"/>
      <c r="B74" s="63" t="s">
        <v>395</v>
      </c>
      <c r="C74" s="171"/>
      <c r="D74" s="171"/>
      <c r="E74" s="171"/>
      <c r="F74" s="66"/>
      <c r="G74" s="67"/>
      <c r="H74" s="68"/>
      <c r="I74" s="68"/>
      <c r="J74" s="68"/>
      <c r="K74" s="68"/>
      <c r="L74" s="68"/>
      <c r="M74" s="68"/>
      <c r="N74" s="68"/>
      <c r="O74" s="69">
        <f>O73+O57</f>
        <v>8819.35</v>
      </c>
    </row>
    <row r="75" spans="1:16" ht="18" x14ac:dyDescent="0.25">
      <c r="A75" s="170"/>
      <c r="B75" s="237" t="s">
        <v>396</v>
      </c>
      <c r="C75" s="238"/>
      <c r="D75" s="238"/>
      <c r="E75" s="238"/>
      <c r="F75" s="238"/>
      <c r="G75" s="238"/>
      <c r="H75" s="170"/>
      <c r="I75" s="170"/>
      <c r="J75" s="170"/>
      <c r="K75" s="170"/>
      <c r="L75" s="170"/>
      <c r="M75" s="170"/>
      <c r="N75" s="170"/>
      <c r="O75" s="170"/>
    </row>
    <row r="76" spans="1:16" ht="30" x14ac:dyDescent="0.25">
      <c r="A76" s="188">
        <v>1</v>
      </c>
      <c r="B76" s="33" t="s">
        <v>159</v>
      </c>
      <c r="C76" s="93"/>
      <c r="D76" s="85" t="s">
        <v>194</v>
      </c>
      <c r="E76" s="85" t="s">
        <v>194</v>
      </c>
      <c r="F76" s="88">
        <v>3</v>
      </c>
      <c r="G76" s="2">
        <v>3</v>
      </c>
      <c r="H76" s="50" t="s">
        <v>381</v>
      </c>
      <c r="I76" s="141" t="s">
        <v>382</v>
      </c>
      <c r="J76" s="49">
        <f>F76*9</f>
        <v>27</v>
      </c>
      <c r="K76" s="49">
        <v>24</v>
      </c>
      <c r="L76" s="49">
        <v>10</v>
      </c>
      <c r="M76" s="49">
        <v>30</v>
      </c>
      <c r="N76" s="49">
        <v>9</v>
      </c>
      <c r="O76" s="51">
        <f>SUM(J76:N76)</f>
        <v>100</v>
      </c>
      <c r="P76" s="111"/>
    </row>
    <row r="77" spans="1:16" ht="60" x14ac:dyDescent="0.25">
      <c r="A77" s="32">
        <v>2</v>
      </c>
      <c r="B77" s="33" t="s">
        <v>159</v>
      </c>
      <c r="C77" s="93"/>
      <c r="D77" s="85" t="s">
        <v>194</v>
      </c>
      <c r="E77" s="167" t="s">
        <v>78</v>
      </c>
      <c r="F77" s="88">
        <v>17</v>
      </c>
      <c r="G77" s="2">
        <v>9</v>
      </c>
      <c r="H77" s="50" t="s">
        <v>126</v>
      </c>
      <c r="I77" s="141" t="s">
        <v>302</v>
      </c>
      <c r="J77" s="49">
        <f>F77*9</f>
        <v>153</v>
      </c>
      <c r="K77" s="49"/>
      <c r="L77" s="49"/>
      <c r="M77" s="49">
        <v>30</v>
      </c>
      <c r="N77" s="49">
        <v>9</v>
      </c>
      <c r="O77" s="51">
        <f>SUM(J77:N77)</f>
        <v>192</v>
      </c>
      <c r="P77" s="111" t="s">
        <v>383</v>
      </c>
    </row>
    <row r="78" spans="1:16" ht="45" x14ac:dyDescent="0.25">
      <c r="A78" s="32">
        <v>3</v>
      </c>
      <c r="B78" s="33" t="s">
        <v>59</v>
      </c>
      <c r="C78" s="33"/>
      <c r="D78" s="86" t="s">
        <v>194</v>
      </c>
      <c r="E78" s="35" t="s">
        <v>78</v>
      </c>
      <c r="F78" s="88">
        <v>133</v>
      </c>
      <c r="G78" s="2">
        <v>92</v>
      </c>
      <c r="H78" s="59" t="s">
        <v>126</v>
      </c>
      <c r="I78" s="141" t="s">
        <v>284</v>
      </c>
      <c r="J78" s="49">
        <f>F78*9-27</f>
        <v>1170</v>
      </c>
      <c r="K78" s="49">
        <v>12</v>
      </c>
      <c r="L78" s="79">
        <v>30</v>
      </c>
      <c r="M78" s="49"/>
      <c r="N78" s="49"/>
      <c r="O78" s="51">
        <f>SUM(J78:N78)</f>
        <v>1212</v>
      </c>
      <c r="P78" s="111" t="s">
        <v>178</v>
      </c>
    </row>
    <row r="79" spans="1:16" s="5" customFormat="1" ht="45" x14ac:dyDescent="0.25">
      <c r="A79" s="32">
        <v>4</v>
      </c>
      <c r="B79" s="33" t="s">
        <v>2</v>
      </c>
      <c r="C79" s="33"/>
      <c r="D79" s="86" t="s">
        <v>194</v>
      </c>
      <c r="E79" s="34" t="s">
        <v>85</v>
      </c>
      <c r="F79" s="88">
        <v>22</v>
      </c>
      <c r="G79" s="2">
        <v>20</v>
      </c>
      <c r="H79" s="8" t="s">
        <v>128</v>
      </c>
      <c r="I79" s="141" t="s">
        <v>284</v>
      </c>
      <c r="J79" s="49">
        <f>F79*9-9</f>
        <v>189</v>
      </c>
      <c r="K79" s="49">
        <v>12</v>
      </c>
      <c r="L79" s="49"/>
      <c r="M79" s="79">
        <v>30</v>
      </c>
      <c r="N79" s="49">
        <v>18</v>
      </c>
      <c r="O79" s="51">
        <f>SUM(J79:N79)</f>
        <v>249</v>
      </c>
      <c r="P79" s="111"/>
    </row>
    <row r="80" spans="1:16" ht="45" x14ac:dyDescent="0.25">
      <c r="A80" s="107">
        <v>5</v>
      </c>
      <c r="B80" s="34" t="s">
        <v>62</v>
      </c>
      <c r="C80" s="34"/>
      <c r="D80" s="88" t="s">
        <v>235</v>
      </c>
      <c r="E80" s="34" t="s">
        <v>63</v>
      </c>
      <c r="F80" s="105">
        <v>3</v>
      </c>
      <c r="G80" s="2">
        <v>2</v>
      </c>
      <c r="H80" s="59" t="s">
        <v>135</v>
      </c>
      <c r="I80" s="51" t="s">
        <v>184</v>
      </c>
      <c r="J80" s="49">
        <f>F80*9</f>
        <v>27</v>
      </c>
      <c r="K80" s="79"/>
      <c r="L80" s="49"/>
      <c r="M80" s="79"/>
      <c r="N80" s="79"/>
      <c r="O80" s="51">
        <f>SUM(J80:N80)</f>
        <v>27</v>
      </c>
    </row>
    <row r="81" spans="1:16" ht="45" x14ac:dyDescent="0.25">
      <c r="A81" s="107">
        <v>6</v>
      </c>
      <c r="B81" s="36" t="s">
        <v>12</v>
      </c>
      <c r="C81" s="82"/>
      <c r="D81" s="86" t="s">
        <v>194</v>
      </c>
      <c r="E81" s="43" t="s">
        <v>28</v>
      </c>
      <c r="F81" s="88">
        <v>148</v>
      </c>
      <c r="G81" s="2">
        <v>107</v>
      </c>
      <c r="H81" s="50" t="s">
        <v>133</v>
      </c>
      <c r="I81" s="141" t="s">
        <v>284</v>
      </c>
      <c r="J81" s="49">
        <f>F81*9-27</f>
        <v>1305</v>
      </c>
      <c r="K81" s="79">
        <v>12</v>
      </c>
      <c r="L81" s="79">
        <v>20</v>
      </c>
      <c r="M81" s="79"/>
      <c r="N81" s="79"/>
      <c r="O81" s="51">
        <f t="shared" ref="O81:O83" si="12">SUM(J81:N81)</f>
        <v>1337</v>
      </c>
      <c r="P81" s="111" t="s">
        <v>177</v>
      </c>
    </row>
    <row r="82" spans="1:16" ht="45" x14ac:dyDescent="0.25">
      <c r="A82" s="107">
        <v>7</v>
      </c>
      <c r="B82" s="108" t="s">
        <v>98</v>
      </c>
      <c r="C82" s="40"/>
      <c r="D82" s="129" t="s">
        <v>194</v>
      </c>
      <c r="E82" s="109" t="s">
        <v>155</v>
      </c>
      <c r="F82" s="92">
        <v>120</v>
      </c>
      <c r="G82" s="169"/>
      <c r="H82" s="50"/>
      <c r="I82" s="141" t="s">
        <v>284</v>
      </c>
      <c r="J82" s="49">
        <f>F82*9-9</f>
        <v>1071</v>
      </c>
      <c r="K82" s="79"/>
      <c r="L82" s="79">
        <v>10</v>
      </c>
      <c r="M82" s="79"/>
      <c r="N82" s="79">
        <v>16</v>
      </c>
      <c r="O82" s="51">
        <f t="shared" si="12"/>
        <v>1097</v>
      </c>
    </row>
    <row r="83" spans="1:16" ht="37.9" customHeight="1" x14ac:dyDescent="0.25">
      <c r="A83" s="168">
        <v>8</v>
      </c>
      <c r="B83" s="127" t="s">
        <v>88</v>
      </c>
      <c r="C83" s="128"/>
      <c r="D83" s="129" t="s">
        <v>194</v>
      </c>
      <c r="E83" s="43" t="s">
        <v>82</v>
      </c>
      <c r="F83" s="88">
        <v>181</v>
      </c>
      <c r="G83" s="2">
        <v>102</v>
      </c>
      <c r="H83" s="50" t="s">
        <v>134</v>
      </c>
      <c r="I83" s="141" t="s">
        <v>284</v>
      </c>
      <c r="J83" s="49">
        <f>F83*9-27</f>
        <v>1602</v>
      </c>
      <c r="K83" s="79">
        <v>12</v>
      </c>
      <c r="L83" s="79">
        <v>20</v>
      </c>
      <c r="M83" s="79"/>
      <c r="N83" s="79">
        <v>16</v>
      </c>
      <c r="O83" s="51">
        <f t="shared" si="12"/>
        <v>1650</v>
      </c>
    </row>
    <row r="84" spans="1:16" ht="16.5" thickBot="1" x14ac:dyDescent="0.3">
      <c r="F84" s="166">
        <f>SUM(F77:F83)</f>
        <v>624</v>
      </c>
      <c r="G84" s="150"/>
      <c r="H84" s="5"/>
      <c r="I84" s="61"/>
      <c r="J84" s="49">
        <f>SUM(J77:J83)</f>
        <v>5517</v>
      </c>
      <c r="K84" s="151">
        <f t="shared" ref="K84:N84" si="13">SUM(K77:K83)</f>
        <v>48</v>
      </c>
      <c r="L84" s="151">
        <f t="shared" si="13"/>
        <v>80</v>
      </c>
      <c r="M84" s="151">
        <f t="shared" si="13"/>
        <v>60</v>
      </c>
      <c r="N84" s="151">
        <f t="shared" si="13"/>
        <v>59</v>
      </c>
      <c r="O84" s="137">
        <f>SUM(O76:O83)</f>
        <v>5864</v>
      </c>
    </row>
    <row r="85" spans="1:16" ht="18" x14ac:dyDescent="0.25">
      <c r="A85" s="64"/>
      <c r="B85" s="234" t="s">
        <v>146</v>
      </c>
      <c r="C85" s="235"/>
      <c r="D85" s="235"/>
      <c r="E85" s="235"/>
      <c r="F85" s="235"/>
      <c r="G85" s="235"/>
      <c r="H85" s="236"/>
      <c r="I85" s="202"/>
      <c r="J85" s="203">
        <f>J84*0.15</f>
        <v>827.55</v>
      </c>
      <c r="K85" s="203">
        <f>K84*0.15</f>
        <v>7.1999999999999993</v>
      </c>
      <c r="L85" s="203">
        <f>L84*0.15</f>
        <v>12</v>
      </c>
      <c r="M85" s="203">
        <f>M84*0.15</f>
        <v>9</v>
      </c>
      <c r="N85" s="203">
        <f>N84*0.15</f>
        <v>8.85</v>
      </c>
      <c r="O85" s="204">
        <f>SUM(J85:N85)</f>
        <v>864.6</v>
      </c>
    </row>
    <row r="86" spans="1:16" ht="18.75" thickBot="1" x14ac:dyDescent="0.3">
      <c r="B86" s="205" t="s">
        <v>304</v>
      </c>
      <c r="C86" s="205"/>
      <c r="D86" s="205"/>
      <c r="E86" s="206"/>
      <c r="F86" s="206"/>
      <c r="G86" s="207"/>
      <c r="H86" s="50"/>
      <c r="I86" s="50"/>
      <c r="J86" s="50"/>
      <c r="K86" s="8"/>
      <c r="L86" s="8"/>
      <c r="M86" s="8"/>
      <c r="N86" s="8"/>
      <c r="O86" s="137">
        <f>O84+O85</f>
        <v>6728.6</v>
      </c>
    </row>
    <row r="87" spans="1:16" ht="28.15" hidden="1" customHeight="1" thickBot="1" x14ac:dyDescent="0.3">
      <c r="H87" s="5"/>
      <c r="I87" s="5"/>
      <c r="J87" s="5"/>
    </row>
    <row r="88" spans="1:16" ht="28.15" hidden="1" customHeight="1" x14ac:dyDescent="0.25">
      <c r="A88" s="11">
        <v>1</v>
      </c>
      <c r="B88" s="230" t="s">
        <v>94</v>
      </c>
      <c r="C88" s="231"/>
      <c r="D88" s="231"/>
      <c r="E88" s="231"/>
      <c r="F88" s="232"/>
      <c r="G88" s="231"/>
      <c r="H88" s="156"/>
      <c r="I88" s="156"/>
      <c r="J88" s="156"/>
    </row>
    <row r="89" spans="1:16" ht="28.15" hidden="1" customHeight="1" x14ac:dyDescent="0.25">
      <c r="A89" s="11">
        <v>2</v>
      </c>
      <c r="B89" s="9" t="s">
        <v>96</v>
      </c>
      <c r="C89" s="83"/>
      <c r="D89" s="83"/>
      <c r="E89" s="6"/>
      <c r="F89" s="2">
        <v>1</v>
      </c>
      <c r="G89" s="2"/>
      <c r="H89" s="156"/>
      <c r="I89" s="156"/>
      <c r="J89" s="156"/>
    </row>
    <row r="90" spans="1:16" ht="28.15" hidden="1" customHeight="1" x14ac:dyDescent="0.25">
      <c r="A90" s="11">
        <v>3</v>
      </c>
      <c r="B90" s="9" t="s">
        <v>90</v>
      </c>
      <c r="C90" s="83"/>
      <c r="D90" s="83"/>
      <c r="E90" s="6"/>
      <c r="F90" s="2">
        <v>1</v>
      </c>
      <c r="G90" s="2"/>
      <c r="H90" s="156"/>
      <c r="I90" s="156"/>
      <c r="J90" s="156"/>
    </row>
    <row r="91" spans="1:16" ht="28.15" hidden="1" customHeight="1" x14ac:dyDescent="0.25">
      <c r="A91" s="11">
        <v>4</v>
      </c>
      <c r="B91" s="9" t="s">
        <v>31</v>
      </c>
      <c r="C91" s="83"/>
      <c r="D91" s="83"/>
      <c r="E91" s="6"/>
      <c r="F91" s="2">
        <v>3</v>
      </c>
      <c r="G91" s="2"/>
      <c r="H91" s="156"/>
      <c r="I91" s="156"/>
      <c r="J91" s="156"/>
    </row>
    <row r="92" spans="1:16" ht="30.6" hidden="1" customHeight="1" x14ac:dyDescent="0.25">
      <c r="B92" s="9" t="s">
        <v>97</v>
      </c>
      <c r="C92" s="84"/>
      <c r="D92" s="84"/>
      <c r="E92" s="13"/>
      <c r="F92" s="3">
        <v>1</v>
      </c>
      <c r="G92" s="12"/>
      <c r="H92" s="156"/>
      <c r="I92" s="156"/>
      <c r="J92" s="156"/>
    </row>
    <row r="93" spans="1:16" ht="28.15" hidden="1" customHeight="1" x14ac:dyDescent="0.25">
      <c r="A93" s="11">
        <v>1</v>
      </c>
      <c r="B93" s="233" t="s">
        <v>95</v>
      </c>
      <c r="C93" s="232"/>
      <c r="D93" s="232"/>
      <c r="E93" s="232"/>
      <c r="F93" s="232"/>
      <c r="G93" s="232"/>
      <c r="H93" s="156"/>
      <c r="I93" s="156"/>
      <c r="J93" s="156"/>
    </row>
    <row r="94" spans="1:16" ht="28.15" hidden="1" customHeight="1" x14ac:dyDescent="0.25">
      <c r="A94" s="11">
        <v>2</v>
      </c>
      <c r="B94" s="9" t="s">
        <v>89</v>
      </c>
      <c r="C94" s="9"/>
      <c r="D94" s="9"/>
      <c r="E94" s="8"/>
      <c r="F94" s="3">
        <v>7</v>
      </c>
      <c r="G94" s="12"/>
      <c r="H94" s="156"/>
      <c r="I94" s="156"/>
      <c r="J94" s="156"/>
    </row>
    <row r="95" spans="1:16" ht="28.15" hidden="1" customHeight="1" x14ac:dyDescent="0.25">
      <c r="A95" s="11">
        <v>3</v>
      </c>
      <c r="B95" s="9" t="s">
        <v>90</v>
      </c>
      <c r="C95" s="9"/>
      <c r="D95" s="9"/>
      <c r="E95" s="8"/>
      <c r="F95" s="3">
        <v>28</v>
      </c>
      <c r="G95" s="12"/>
      <c r="H95" s="156"/>
      <c r="I95" s="156"/>
      <c r="J95" s="156"/>
    </row>
    <row r="96" spans="1:16" ht="28.15" hidden="1" customHeight="1" x14ac:dyDescent="0.25">
      <c r="A96" s="11">
        <v>4</v>
      </c>
      <c r="B96" s="9" t="s">
        <v>91</v>
      </c>
      <c r="C96" s="9"/>
      <c r="D96" s="9"/>
      <c r="E96" s="8"/>
      <c r="F96" s="3">
        <v>1</v>
      </c>
      <c r="G96" s="12"/>
      <c r="H96" s="156"/>
      <c r="I96" s="156"/>
      <c r="J96" s="156"/>
    </row>
    <row r="97" spans="1:18" ht="28.15" hidden="1" customHeight="1" x14ac:dyDescent="0.25">
      <c r="A97" s="11">
        <v>5</v>
      </c>
      <c r="B97" s="9" t="s">
        <v>18</v>
      </c>
      <c r="C97" s="9"/>
      <c r="D97" s="9"/>
      <c r="E97" s="8"/>
      <c r="F97" s="3">
        <v>2</v>
      </c>
      <c r="G97" s="12"/>
      <c r="H97" s="156"/>
      <c r="I97" s="156"/>
      <c r="J97" s="156"/>
    </row>
    <row r="98" spans="1:18" ht="28.15" hidden="1" customHeight="1" x14ac:dyDescent="0.25">
      <c r="A98" s="11">
        <v>6</v>
      </c>
      <c r="B98" s="9" t="s">
        <v>92</v>
      </c>
      <c r="C98" s="9"/>
      <c r="D98" s="9"/>
      <c r="E98" s="8"/>
      <c r="F98" s="3">
        <v>5</v>
      </c>
      <c r="G98" s="12"/>
      <c r="H98" s="156"/>
      <c r="I98" s="156"/>
      <c r="J98" s="156"/>
    </row>
    <row r="99" spans="1:18" ht="28.15" hidden="1" customHeight="1" x14ac:dyDescent="0.25">
      <c r="A99" s="11">
        <v>7</v>
      </c>
      <c r="B99" s="9" t="s">
        <v>93</v>
      </c>
      <c r="C99" s="9"/>
      <c r="D99" s="9"/>
      <c r="E99" s="8"/>
      <c r="F99" s="3">
        <v>1</v>
      </c>
      <c r="G99" s="12"/>
      <c r="H99" s="156"/>
      <c r="I99" s="156"/>
      <c r="J99" s="156"/>
    </row>
    <row r="100" spans="1:18" ht="28.15" hidden="1" customHeight="1" x14ac:dyDescent="0.25">
      <c r="A100" s="11">
        <v>8</v>
      </c>
      <c r="B100" s="9" t="s">
        <v>31</v>
      </c>
      <c r="C100" s="9"/>
      <c r="D100" s="9"/>
      <c r="E100" s="8"/>
      <c r="F100" s="3">
        <v>10</v>
      </c>
      <c r="G100" s="12"/>
      <c r="H100" s="156"/>
      <c r="I100" s="156"/>
      <c r="J100" s="156"/>
    </row>
    <row r="101" spans="1:18" ht="28.15" hidden="1" customHeight="1" x14ac:dyDescent="0.25">
      <c r="A101" s="11">
        <v>9</v>
      </c>
      <c r="B101" s="9" t="s">
        <v>76</v>
      </c>
      <c r="C101" s="9"/>
      <c r="D101" s="9"/>
      <c r="E101" s="8"/>
      <c r="F101" s="3">
        <v>6</v>
      </c>
      <c r="G101" s="12"/>
      <c r="H101" s="156"/>
      <c r="I101" s="156"/>
      <c r="J101" s="156"/>
    </row>
    <row r="102" spans="1:18" ht="18.75" hidden="1" thickBot="1" x14ac:dyDescent="0.3">
      <c r="A102" s="138" t="s">
        <v>305</v>
      </c>
      <c r="B102" s="9" t="s">
        <v>74</v>
      </c>
      <c r="C102" s="9"/>
      <c r="D102" s="9"/>
      <c r="E102" s="8"/>
      <c r="F102" s="3">
        <v>2</v>
      </c>
      <c r="G102" s="12"/>
      <c r="H102" s="156"/>
      <c r="I102" s="156"/>
      <c r="J102" s="156"/>
    </row>
    <row r="103" spans="1:18" ht="18.75" thickBot="1" x14ac:dyDescent="0.3">
      <c r="A103" s="199"/>
      <c r="B103" s="200" t="s">
        <v>397</v>
      </c>
      <c r="C103" s="200"/>
      <c r="D103" s="200"/>
      <c r="F103" s="201"/>
      <c r="H103" s="5"/>
      <c r="I103" s="5"/>
      <c r="J103" s="5"/>
      <c r="O103" s="208">
        <f>O74+O86</f>
        <v>15547.95</v>
      </c>
    </row>
    <row r="104" spans="1:18" ht="16.5" thickBot="1" x14ac:dyDescent="0.3">
      <c r="A104" s="32"/>
      <c r="H104" s="5"/>
      <c r="I104" s="5"/>
      <c r="J104" s="5"/>
    </row>
    <row r="105" spans="1:18" ht="18.75" thickBot="1" x14ac:dyDescent="0.3">
      <c r="A105" s="32"/>
      <c r="B105" s="139"/>
      <c r="C105" s="139"/>
      <c r="D105" s="139"/>
      <c r="E105" s="139"/>
      <c r="F105" s="139"/>
      <c r="G105" s="115"/>
      <c r="H105" s="159"/>
      <c r="I105" s="157"/>
      <c r="J105" s="158"/>
      <c r="K105" s="117"/>
      <c r="L105" s="117"/>
      <c r="M105" s="117"/>
      <c r="N105" s="117"/>
      <c r="O105" s="118"/>
      <c r="P105" s="111" t="s">
        <v>176</v>
      </c>
    </row>
    <row r="106" spans="1:18" ht="45" x14ac:dyDescent="0.25">
      <c r="A106" s="32">
        <v>1</v>
      </c>
      <c r="B106" s="39" t="s">
        <v>398</v>
      </c>
      <c r="C106" s="93"/>
      <c r="D106" s="85"/>
      <c r="E106" s="167" t="s">
        <v>306</v>
      </c>
      <c r="F106" s="88"/>
      <c r="G106" s="2"/>
      <c r="H106" s="60" t="s">
        <v>307</v>
      </c>
      <c r="I106" s="51" t="s">
        <v>308</v>
      </c>
      <c r="J106" s="49"/>
      <c r="K106" s="49"/>
      <c r="L106" s="49"/>
      <c r="M106" s="49"/>
      <c r="N106" s="49">
        <v>60</v>
      </c>
      <c r="O106" s="51">
        <f>SUM(J106:N106)</f>
        <v>60</v>
      </c>
      <c r="P106" s="111"/>
    </row>
    <row r="107" spans="1:18" ht="45" x14ac:dyDescent="0.25">
      <c r="A107" s="32">
        <v>2</v>
      </c>
      <c r="B107" s="33" t="s">
        <v>309</v>
      </c>
      <c r="C107" s="33"/>
      <c r="D107" s="86"/>
      <c r="E107" s="35" t="s">
        <v>78</v>
      </c>
      <c r="F107" s="88">
        <v>5</v>
      </c>
      <c r="G107" s="2">
        <v>92</v>
      </c>
      <c r="H107" s="59" t="s">
        <v>126</v>
      </c>
      <c r="I107" s="51" t="s">
        <v>308</v>
      </c>
      <c r="J107" s="49"/>
      <c r="K107" s="49"/>
      <c r="L107" s="79"/>
      <c r="M107" s="49"/>
      <c r="N107" s="49">
        <v>396</v>
      </c>
      <c r="O107" s="51">
        <f>SUM(J107:N107)</f>
        <v>396</v>
      </c>
      <c r="P107" s="111" t="s">
        <v>178</v>
      </c>
    </row>
    <row r="108" spans="1:18" ht="45" x14ac:dyDescent="0.25">
      <c r="A108" s="32">
        <v>3</v>
      </c>
      <c r="B108" s="39" t="s">
        <v>310</v>
      </c>
      <c r="C108" s="33"/>
      <c r="D108" s="86" t="s">
        <v>194</v>
      </c>
      <c r="E108" s="34" t="s">
        <v>85</v>
      </c>
      <c r="F108" s="88">
        <v>6</v>
      </c>
      <c r="G108" s="2">
        <v>20</v>
      </c>
      <c r="H108" s="8" t="s">
        <v>128</v>
      </c>
      <c r="I108" s="51" t="s">
        <v>308</v>
      </c>
      <c r="J108" s="49"/>
      <c r="K108" s="49"/>
      <c r="L108" s="49"/>
      <c r="M108" s="79"/>
      <c r="N108" s="49">
        <v>250</v>
      </c>
      <c r="O108" s="51">
        <f>SUM(J108:N108)</f>
        <v>250</v>
      </c>
    </row>
    <row r="109" spans="1:18" ht="18.75" thickBot="1" x14ac:dyDescent="0.3">
      <c r="A109" s="11"/>
      <c r="F109" s="149">
        <f>SUM(F106:F108)</f>
        <v>11</v>
      </c>
      <c r="I109" s="8"/>
      <c r="J109" s="8"/>
      <c r="K109" s="8"/>
      <c r="L109" s="8"/>
      <c r="M109" s="8"/>
      <c r="N109" s="196"/>
      <c r="O109" s="209">
        <f>SUM(O106:O108)</f>
        <v>706</v>
      </c>
      <c r="P109" s="203"/>
      <c r="Q109" s="203"/>
      <c r="R109" s="203"/>
    </row>
    <row r="110" spans="1:18" ht="16.5" thickTop="1" thickBot="1" x14ac:dyDescent="0.3">
      <c r="B110" s="225" t="s">
        <v>146</v>
      </c>
      <c r="C110" s="226"/>
      <c r="D110" s="226"/>
      <c r="E110" s="226"/>
      <c r="F110" s="226"/>
      <c r="G110" s="226"/>
      <c r="H110" s="227"/>
      <c r="I110" s="153"/>
      <c r="J110" s="154">
        <f t="shared" ref="J110:O110" si="14">J109*0.15</f>
        <v>0</v>
      </c>
      <c r="K110" s="155">
        <f t="shared" si="14"/>
        <v>0</v>
      </c>
      <c r="L110" s="155">
        <f t="shared" si="14"/>
        <v>0</v>
      </c>
      <c r="M110" s="155">
        <f t="shared" si="14"/>
        <v>0</v>
      </c>
      <c r="N110" s="155">
        <f t="shared" si="14"/>
        <v>0</v>
      </c>
      <c r="O110" s="210">
        <f t="shared" si="14"/>
        <v>105.89999999999999</v>
      </c>
    </row>
    <row r="111" spans="1:18" x14ac:dyDescent="0.25">
      <c r="B111" s="163"/>
      <c r="C111" s="164"/>
      <c r="D111" s="164"/>
      <c r="E111" s="164"/>
      <c r="F111" s="164"/>
      <c r="G111" s="164"/>
      <c r="H111" s="164"/>
      <c r="J111" s="165"/>
      <c r="K111" s="152"/>
      <c r="L111" s="152"/>
      <c r="M111" s="152"/>
      <c r="N111" s="152"/>
      <c r="O111" s="137">
        <f>O110+O109</f>
        <v>811.9</v>
      </c>
    </row>
    <row r="112" spans="1:18" ht="15.75" thickBot="1" x14ac:dyDescent="0.3">
      <c r="B112" s="80" t="s">
        <v>387</v>
      </c>
      <c r="O112" s="213">
        <f>F113*9</f>
        <v>11934</v>
      </c>
    </row>
    <row r="113" spans="1:18" ht="15.75" thickBot="1" x14ac:dyDescent="0.3">
      <c r="B113" s="80" t="s">
        <v>386</v>
      </c>
      <c r="C113" s="80"/>
      <c r="D113" s="80"/>
      <c r="E113" s="80" t="s">
        <v>311</v>
      </c>
      <c r="F113" s="160">
        <f>F109+F84+F71+F55</f>
        <v>1326</v>
      </c>
      <c r="G113" s="81"/>
      <c r="H113" s="80"/>
      <c r="I113" s="80"/>
      <c r="J113" s="80"/>
      <c r="K113" s="80"/>
      <c r="L113" s="80"/>
      <c r="M113" s="80"/>
      <c r="N113" s="80"/>
      <c r="O113" s="208">
        <f>O111+O86+O74</f>
        <v>16359.85</v>
      </c>
      <c r="P113" s="110" t="s">
        <v>401</v>
      </c>
    </row>
    <row r="114" spans="1:18" x14ac:dyDescent="0.25">
      <c r="B114" t="s">
        <v>419</v>
      </c>
      <c r="F114" s="164">
        <v>16</v>
      </c>
    </row>
    <row r="115" spans="1:18" x14ac:dyDescent="0.25">
      <c r="F115" s="164"/>
    </row>
    <row r="116" spans="1:18" x14ac:dyDescent="0.25">
      <c r="B116" s="53" t="s">
        <v>399</v>
      </c>
      <c r="G116"/>
      <c r="I116" s="4"/>
      <c r="P116"/>
      <c r="Q116" s="216">
        <f>J129-O113</f>
        <v>-41.949999999998909</v>
      </c>
      <c r="R116" s="110"/>
    </row>
    <row r="117" spans="1:18" ht="45" x14ac:dyDescent="0.25">
      <c r="A117" s="8" t="s">
        <v>149</v>
      </c>
      <c r="B117" s="55" t="s">
        <v>147</v>
      </c>
      <c r="C117" s="55"/>
      <c r="D117" s="55" t="s">
        <v>392</v>
      </c>
      <c r="E117" s="186" t="s">
        <v>406</v>
      </c>
      <c r="F117" s="186" t="s">
        <v>388</v>
      </c>
      <c r="G117" s="214" t="s">
        <v>389</v>
      </c>
      <c r="H117" s="186" t="s">
        <v>390</v>
      </c>
      <c r="I117" s="186" t="s">
        <v>391</v>
      </c>
      <c r="J117" s="186" t="s">
        <v>393</v>
      </c>
      <c r="K117" s="186" t="s">
        <v>400</v>
      </c>
      <c r="M117" s="186" t="s">
        <v>403</v>
      </c>
      <c r="N117" s="186" t="s">
        <v>404</v>
      </c>
      <c r="O117" s="186" t="s">
        <v>402</v>
      </c>
      <c r="P117"/>
    </row>
    <row r="118" spans="1:18" ht="15.75" thickBot="1" x14ac:dyDescent="0.3">
      <c r="A118" s="187"/>
      <c r="O118" s="224">
        <f>O119+O120+O121+O122+O123+O124+O125+O126+O127</f>
        <v>1328.0000000000002</v>
      </c>
      <c r="P118" t="s">
        <v>405</v>
      </c>
    </row>
    <row r="119" spans="1:18" ht="30" x14ac:dyDescent="0.25">
      <c r="A119" s="50">
        <v>7</v>
      </c>
      <c r="B119" s="142" t="s">
        <v>285</v>
      </c>
      <c r="C119" s="8"/>
      <c r="D119" s="194">
        <v>1620</v>
      </c>
      <c r="E119" s="142" t="s">
        <v>407</v>
      </c>
      <c r="F119" s="194">
        <v>55.6</v>
      </c>
      <c r="G119" s="194">
        <v>12</v>
      </c>
      <c r="H119" s="194">
        <v>15</v>
      </c>
      <c r="I119" s="194">
        <v>4</v>
      </c>
      <c r="J119" s="194">
        <f t="shared" ref="J119:J128" si="15">SUM(D119:I119)</f>
        <v>1706.6</v>
      </c>
      <c r="K119" s="194">
        <f t="shared" ref="K119:K128" si="16">J119-D119</f>
        <v>86.599999999999909</v>
      </c>
      <c r="M119" s="218">
        <v>1408</v>
      </c>
      <c r="N119" s="221">
        <f>M119-120</f>
        <v>1288</v>
      </c>
      <c r="O119" s="220">
        <f t="shared" ref="O119:O127" si="17">N119/9</f>
        <v>143.11111111111111</v>
      </c>
      <c r="P119"/>
    </row>
    <row r="120" spans="1:18" ht="45" x14ac:dyDescent="0.25">
      <c r="A120" s="8">
        <v>6</v>
      </c>
      <c r="B120" s="8" t="s">
        <v>410</v>
      </c>
      <c r="C120" s="8"/>
      <c r="D120" s="194">
        <v>1620</v>
      </c>
      <c r="E120" s="142" t="s">
        <v>409</v>
      </c>
      <c r="F120" s="194">
        <v>55.6</v>
      </c>
      <c r="G120" s="194">
        <v>12</v>
      </c>
      <c r="H120" s="194">
        <v>15</v>
      </c>
      <c r="I120" s="194">
        <v>4</v>
      </c>
      <c r="J120" s="194">
        <f t="shared" si="15"/>
        <v>1706.6</v>
      </c>
      <c r="K120" s="194">
        <f t="shared" si="16"/>
        <v>86.599999999999909</v>
      </c>
      <c r="M120" s="218">
        <v>1408</v>
      </c>
      <c r="N120" s="222">
        <f>M120-60</f>
        <v>1348</v>
      </c>
      <c r="O120" s="220">
        <f t="shared" si="17"/>
        <v>149.77777777777777</v>
      </c>
      <c r="P120"/>
    </row>
    <row r="121" spans="1:18" ht="30" x14ac:dyDescent="0.25">
      <c r="A121" s="8">
        <v>5</v>
      </c>
      <c r="B121" s="8" t="s">
        <v>410</v>
      </c>
      <c r="C121" s="8"/>
      <c r="D121" s="194">
        <v>1620</v>
      </c>
      <c r="E121" s="142" t="s">
        <v>408</v>
      </c>
      <c r="F121" s="194">
        <v>55.6</v>
      </c>
      <c r="G121" s="194">
        <v>12</v>
      </c>
      <c r="H121" s="194">
        <v>15</v>
      </c>
      <c r="I121" s="194">
        <v>4</v>
      </c>
      <c r="J121" s="194">
        <f t="shared" si="15"/>
        <v>1706.6</v>
      </c>
      <c r="K121" s="194">
        <f t="shared" si="16"/>
        <v>86.599999999999909</v>
      </c>
      <c r="M121" s="218">
        <v>1408</v>
      </c>
      <c r="N121" s="222">
        <f>M121-60</f>
        <v>1348</v>
      </c>
      <c r="O121" s="220">
        <f t="shared" si="17"/>
        <v>149.77777777777777</v>
      </c>
      <c r="P121"/>
    </row>
    <row r="122" spans="1:18" ht="45" x14ac:dyDescent="0.25">
      <c r="A122" s="8">
        <v>4</v>
      </c>
      <c r="B122" s="8" t="s">
        <v>150</v>
      </c>
      <c r="C122" s="8"/>
      <c r="D122" s="194">
        <v>1620</v>
      </c>
      <c r="E122" s="142" t="s">
        <v>411</v>
      </c>
      <c r="F122" s="194">
        <v>55.6</v>
      </c>
      <c r="G122" s="194">
        <v>12</v>
      </c>
      <c r="H122" s="194">
        <v>15</v>
      </c>
      <c r="I122" s="194">
        <v>4</v>
      </c>
      <c r="J122" s="194">
        <f t="shared" si="15"/>
        <v>1706.6</v>
      </c>
      <c r="K122" s="194">
        <f t="shared" si="16"/>
        <v>86.599999999999909</v>
      </c>
      <c r="M122" s="218">
        <v>1408</v>
      </c>
      <c r="N122" s="222">
        <f>M122-120</f>
        <v>1288</v>
      </c>
      <c r="O122" s="220">
        <f t="shared" si="17"/>
        <v>143.11111111111111</v>
      </c>
      <c r="P122"/>
    </row>
    <row r="123" spans="1:18" ht="75" x14ac:dyDescent="0.25">
      <c r="A123" s="8">
        <v>3</v>
      </c>
      <c r="B123" s="8" t="s">
        <v>410</v>
      </c>
      <c r="C123" s="8"/>
      <c r="D123" s="194">
        <v>1620</v>
      </c>
      <c r="E123" s="142" t="s">
        <v>412</v>
      </c>
      <c r="F123" s="194">
        <v>55.6</v>
      </c>
      <c r="G123" s="194">
        <v>12</v>
      </c>
      <c r="H123" s="194">
        <v>15</v>
      </c>
      <c r="I123" s="194">
        <v>4</v>
      </c>
      <c r="J123" s="194">
        <f t="shared" si="15"/>
        <v>1706.6</v>
      </c>
      <c r="K123" s="194">
        <f t="shared" si="16"/>
        <v>86.599999999999909</v>
      </c>
      <c r="M123" s="218">
        <v>1408</v>
      </c>
      <c r="N123" s="222">
        <f>M123-60</f>
        <v>1348</v>
      </c>
      <c r="O123" s="220">
        <f t="shared" si="17"/>
        <v>149.77777777777777</v>
      </c>
      <c r="P123"/>
    </row>
    <row r="124" spans="1:18" ht="60" x14ac:dyDescent="0.25">
      <c r="A124" s="8">
        <v>2</v>
      </c>
      <c r="B124" s="8" t="s">
        <v>151</v>
      </c>
      <c r="C124" s="8"/>
      <c r="D124" s="194">
        <v>1620</v>
      </c>
      <c r="E124" s="142" t="s">
        <v>413</v>
      </c>
      <c r="F124" s="194">
        <v>55.6</v>
      </c>
      <c r="G124" s="194">
        <v>12</v>
      </c>
      <c r="H124" s="194">
        <v>15</v>
      </c>
      <c r="I124" s="194">
        <v>4</v>
      </c>
      <c r="J124" s="194">
        <f t="shared" si="15"/>
        <v>1706.6</v>
      </c>
      <c r="K124" s="194">
        <f t="shared" si="16"/>
        <v>86.599999999999909</v>
      </c>
      <c r="M124" s="218">
        <v>1408</v>
      </c>
      <c r="N124" s="222">
        <f>M124-60</f>
        <v>1348</v>
      </c>
      <c r="O124" s="220">
        <f t="shared" si="17"/>
        <v>149.77777777777777</v>
      </c>
      <c r="P124"/>
    </row>
    <row r="125" spans="1:18" x14ac:dyDescent="0.25">
      <c r="A125" s="8">
        <v>2</v>
      </c>
      <c r="B125" s="8" t="s">
        <v>148</v>
      </c>
      <c r="C125" s="8"/>
      <c r="D125" s="194">
        <v>1620</v>
      </c>
      <c r="E125" s="142" t="s">
        <v>416</v>
      </c>
      <c r="F125" s="194">
        <v>55.6</v>
      </c>
      <c r="G125" s="194">
        <v>12</v>
      </c>
      <c r="H125" s="194">
        <v>15</v>
      </c>
      <c r="I125" s="194">
        <v>4</v>
      </c>
      <c r="J125" s="194">
        <f t="shared" si="15"/>
        <v>1706.6</v>
      </c>
      <c r="K125" s="194">
        <f t="shared" si="16"/>
        <v>86.599999999999909</v>
      </c>
      <c r="M125" s="218">
        <v>1408</v>
      </c>
      <c r="N125" s="222">
        <f>M125-60</f>
        <v>1348</v>
      </c>
      <c r="O125" s="220">
        <f t="shared" si="17"/>
        <v>149.77777777777777</v>
      </c>
      <c r="P125"/>
    </row>
    <row r="126" spans="1:18" ht="75" x14ac:dyDescent="0.25">
      <c r="A126" s="8">
        <v>1</v>
      </c>
      <c r="B126" s="8" t="s">
        <v>289</v>
      </c>
      <c r="C126" s="8"/>
      <c r="D126" s="194">
        <v>1620</v>
      </c>
      <c r="E126" s="142" t="s">
        <v>415</v>
      </c>
      <c r="F126" s="194">
        <v>55.6</v>
      </c>
      <c r="G126" s="194">
        <v>12</v>
      </c>
      <c r="H126" s="194">
        <v>15</v>
      </c>
      <c r="I126" s="194">
        <v>4</v>
      </c>
      <c r="J126" s="194">
        <f t="shared" si="15"/>
        <v>1706.6</v>
      </c>
      <c r="K126" s="194">
        <f t="shared" si="16"/>
        <v>86.599999999999909</v>
      </c>
      <c r="M126" s="218">
        <v>1408</v>
      </c>
      <c r="N126" s="222">
        <f>M125-120</f>
        <v>1288</v>
      </c>
      <c r="O126" s="220">
        <f t="shared" si="17"/>
        <v>143.11111111111111</v>
      </c>
      <c r="P126"/>
    </row>
    <row r="127" spans="1:18" ht="45.75" thickBot="1" x14ac:dyDescent="0.3">
      <c r="A127" s="8" t="s">
        <v>287</v>
      </c>
      <c r="B127" s="142" t="s">
        <v>288</v>
      </c>
      <c r="C127" s="8"/>
      <c r="D127" s="194">
        <v>1680</v>
      </c>
      <c r="E127" s="142" t="s">
        <v>414</v>
      </c>
      <c r="F127" s="194">
        <v>55.6</v>
      </c>
      <c r="G127" s="194">
        <v>12</v>
      </c>
      <c r="H127" s="194">
        <v>15</v>
      </c>
      <c r="I127" s="194">
        <v>4</v>
      </c>
      <c r="J127" s="194">
        <f t="shared" si="15"/>
        <v>1766.6</v>
      </c>
      <c r="K127" s="194">
        <f t="shared" si="16"/>
        <v>86.599999999999909</v>
      </c>
      <c r="M127" s="219">
        <v>1468</v>
      </c>
      <c r="N127" s="223">
        <f>N125</f>
        <v>1348</v>
      </c>
      <c r="O127" s="220">
        <f t="shared" si="17"/>
        <v>149.77777777777777</v>
      </c>
      <c r="P127"/>
    </row>
    <row r="128" spans="1:18" ht="30" x14ac:dyDescent="0.25">
      <c r="A128" s="8">
        <v>-1</v>
      </c>
      <c r="B128" s="8" t="s">
        <v>286</v>
      </c>
      <c r="C128" s="8"/>
      <c r="D128" s="194">
        <f>O111</f>
        <v>811.9</v>
      </c>
      <c r="E128" s="142" t="s">
        <v>417</v>
      </c>
      <c r="F128" s="194">
        <v>55.6</v>
      </c>
      <c r="G128" s="194">
        <v>12</v>
      </c>
      <c r="H128" s="194">
        <v>15</v>
      </c>
      <c r="I128" s="194">
        <v>4</v>
      </c>
      <c r="J128" s="194">
        <f t="shared" si="15"/>
        <v>898.5</v>
      </c>
      <c r="K128" s="194">
        <f t="shared" si="16"/>
        <v>86.600000000000023</v>
      </c>
      <c r="M128" s="194"/>
      <c r="N128" s="16"/>
      <c r="O128" s="217"/>
      <c r="P128"/>
    </row>
    <row r="129" spans="1:16" x14ac:dyDescent="0.25">
      <c r="A129" s="8"/>
      <c r="B129" s="8"/>
      <c r="C129" s="8"/>
      <c r="D129" s="194"/>
      <c r="F129" s="194"/>
      <c r="G129" s="194"/>
      <c r="H129" s="194"/>
      <c r="I129" s="194"/>
      <c r="J129" s="211">
        <f>SUM(J119:J128)</f>
        <v>16317.900000000001</v>
      </c>
      <c r="K129" s="215">
        <f>SUM(K119:K128)</f>
        <v>865.9999999999992</v>
      </c>
      <c r="M129" s="194"/>
      <c r="N129" s="8"/>
      <c r="O129" s="217"/>
      <c r="P129"/>
    </row>
    <row r="130" spans="1:16" x14ac:dyDescent="0.25">
      <c r="A130" s="8"/>
      <c r="B130" s="8"/>
      <c r="C130" s="8"/>
      <c r="D130" s="194"/>
      <c r="F130" s="194"/>
      <c r="G130" s="194"/>
      <c r="H130" s="194"/>
      <c r="I130" s="194"/>
      <c r="J130" s="194"/>
      <c r="M130" s="194"/>
      <c r="N130" s="8"/>
      <c r="O130" s="217"/>
      <c r="P130"/>
    </row>
    <row r="131" spans="1:16" x14ac:dyDescent="0.25">
      <c r="A131" s="8">
        <v>-2</v>
      </c>
      <c r="B131" s="8" t="s">
        <v>380</v>
      </c>
      <c r="C131" s="8"/>
      <c r="D131" s="194">
        <v>1875</v>
      </c>
      <c r="F131" s="194"/>
      <c r="G131" s="194">
        <v>12</v>
      </c>
      <c r="H131" s="194">
        <v>30</v>
      </c>
      <c r="I131" s="194">
        <v>4</v>
      </c>
      <c r="J131" s="194">
        <f>SUM(D131:I131)</f>
        <v>1921</v>
      </c>
      <c r="M131" s="194"/>
      <c r="N131" s="8"/>
      <c r="O131" s="217"/>
      <c r="P131"/>
    </row>
    <row r="132" spans="1:16" x14ac:dyDescent="0.25">
      <c r="A132" s="8">
        <v>-3</v>
      </c>
      <c r="B132" s="8" t="s">
        <v>380</v>
      </c>
      <c r="C132" s="8"/>
      <c r="D132" s="194">
        <v>1875</v>
      </c>
      <c r="F132" s="194"/>
      <c r="G132" s="194">
        <v>12</v>
      </c>
      <c r="H132" s="194"/>
      <c r="I132" s="194"/>
      <c r="J132" s="194">
        <f>SUM(D132:I132)</f>
        <v>1887</v>
      </c>
      <c r="M132" s="194"/>
      <c r="N132" s="8"/>
      <c r="O132" s="217"/>
      <c r="P132"/>
    </row>
    <row r="133" spans="1:16" x14ac:dyDescent="0.25">
      <c r="A133" s="8">
        <v>-4</v>
      </c>
      <c r="B133" s="8" t="s">
        <v>380</v>
      </c>
      <c r="C133" s="8"/>
      <c r="D133" s="194">
        <v>1875</v>
      </c>
      <c r="F133" s="212"/>
      <c r="G133" s="194">
        <v>12</v>
      </c>
      <c r="H133" s="194"/>
      <c r="I133" s="194"/>
      <c r="J133" s="194">
        <f>SUM(D133:I133)</f>
        <v>1887</v>
      </c>
      <c r="M133" s="194"/>
      <c r="N133" s="8"/>
      <c r="O133" s="217"/>
      <c r="P133"/>
    </row>
    <row r="134" spans="1:16" x14ac:dyDescent="0.25">
      <c r="E134" s="53"/>
      <c r="F134" s="53"/>
      <c r="H134" s="57"/>
      <c r="I134" s="211">
        <f>SUM(J131:J133)</f>
        <v>5695</v>
      </c>
      <c r="J134" s="149">
        <f>J133+J132+J131</f>
        <v>5695</v>
      </c>
    </row>
    <row r="135" spans="1:16" x14ac:dyDescent="0.25">
      <c r="B135" t="s">
        <v>418</v>
      </c>
      <c r="D135">
        <f>J134+J129</f>
        <v>22012.9</v>
      </c>
    </row>
    <row r="137" spans="1:16" x14ac:dyDescent="0.25">
      <c r="B137" s="53"/>
      <c r="C137" s="53"/>
      <c r="D137" s="53"/>
    </row>
    <row r="139" spans="1:16" x14ac:dyDescent="0.25">
      <c r="B139" s="190"/>
    </row>
    <row r="140" spans="1:16" x14ac:dyDescent="0.25">
      <c r="B140" s="191"/>
      <c r="E140" s="193"/>
    </row>
    <row r="141" spans="1:16" x14ac:dyDescent="0.25">
      <c r="B141" s="191"/>
      <c r="E141" s="193"/>
    </row>
    <row r="142" spans="1:16" x14ac:dyDescent="0.25">
      <c r="B142" s="191"/>
      <c r="E142" s="193"/>
    </row>
    <row r="143" spans="1:16" x14ac:dyDescent="0.25">
      <c r="B143" s="191"/>
      <c r="E143" s="193"/>
    </row>
    <row r="144" spans="1:16" x14ac:dyDescent="0.25">
      <c r="B144" s="191"/>
      <c r="E144" s="193"/>
    </row>
    <row r="145" spans="2:5" x14ac:dyDescent="0.25">
      <c r="B145" s="192"/>
      <c r="E145" s="193"/>
    </row>
    <row r="146" spans="2:5" x14ac:dyDescent="0.25">
      <c r="B146" s="191"/>
      <c r="E146" s="193"/>
    </row>
    <row r="147" spans="2:5" x14ac:dyDescent="0.25">
      <c r="B147" s="191"/>
      <c r="E147" s="193"/>
    </row>
    <row r="148" spans="2:5" x14ac:dyDescent="0.25">
      <c r="B148" s="191"/>
      <c r="E148" s="193"/>
    </row>
    <row r="149" spans="2:5" x14ac:dyDescent="0.25">
      <c r="B149" s="191"/>
      <c r="E149" s="193"/>
    </row>
    <row r="150" spans="2:5" x14ac:dyDescent="0.25">
      <c r="B150" s="192"/>
      <c r="E150" s="193"/>
    </row>
    <row r="151" spans="2:5" x14ac:dyDescent="0.25">
      <c r="B151" s="191"/>
      <c r="E151" s="193"/>
    </row>
    <row r="152" spans="2:5" x14ac:dyDescent="0.25">
      <c r="B152" s="191"/>
      <c r="E152" s="193"/>
    </row>
    <row r="153" spans="2:5" x14ac:dyDescent="0.25">
      <c r="B153" s="192"/>
      <c r="E153" s="193"/>
    </row>
    <row r="154" spans="2:5" x14ac:dyDescent="0.25">
      <c r="B154" s="192"/>
      <c r="E154" s="193"/>
    </row>
    <row r="155" spans="2:5" x14ac:dyDescent="0.25">
      <c r="B155" s="191"/>
      <c r="E155" s="193"/>
    </row>
    <row r="156" spans="2:5" x14ac:dyDescent="0.25">
      <c r="B156" s="191"/>
      <c r="E156" s="193"/>
    </row>
    <row r="157" spans="2:5" x14ac:dyDescent="0.25">
      <c r="B157" s="191"/>
      <c r="E157" s="193"/>
    </row>
    <row r="158" spans="2:5" x14ac:dyDescent="0.25">
      <c r="B158" s="191"/>
      <c r="E158" s="193"/>
    </row>
    <row r="159" spans="2:5" x14ac:dyDescent="0.25">
      <c r="B159" s="191"/>
      <c r="E159" s="193"/>
    </row>
    <row r="160" spans="2:5" ht="15.75" customHeight="1" x14ac:dyDescent="0.25">
      <c r="B160" s="191"/>
      <c r="E160" s="193"/>
    </row>
    <row r="161" spans="2:5" x14ac:dyDescent="0.25">
      <c r="B161" s="191"/>
      <c r="E161" s="193"/>
    </row>
    <row r="162" spans="2:5" x14ac:dyDescent="0.25">
      <c r="B162" s="191"/>
      <c r="E162" s="193"/>
    </row>
    <row r="163" spans="2:5" x14ac:dyDescent="0.25">
      <c r="B163" s="190"/>
    </row>
    <row r="171" spans="2:5" x14ac:dyDescent="0.25">
      <c r="B171" s="190"/>
    </row>
    <row r="184" spans="1:16" ht="108.75" hidden="1" thickBot="1" x14ac:dyDescent="0.3">
      <c r="A184" s="32">
        <v>2</v>
      </c>
      <c r="B184" s="121" t="s">
        <v>262</v>
      </c>
      <c r="C184" s="121" t="s">
        <v>261</v>
      </c>
      <c r="D184" s="122" t="s">
        <v>188</v>
      </c>
      <c r="E184" s="121" t="s">
        <v>338</v>
      </c>
      <c r="F184" s="123" t="s">
        <v>80</v>
      </c>
      <c r="G184" s="124" t="s">
        <v>81</v>
      </c>
      <c r="H184" s="124" t="s">
        <v>125</v>
      </c>
      <c r="I184" s="124" t="s">
        <v>123</v>
      </c>
      <c r="J184" s="124" t="s">
        <v>275</v>
      </c>
      <c r="K184" s="124" t="s">
        <v>265</v>
      </c>
      <c r="L184" s="124" t="s">
        <v>266</v>
      </c>
      <c r="M184" s="124" t="s">
        <v>152</v>
      </c>
      <c r="N184" s="124" t="s">
        <v>144</v>
      </c>
      <c r="O184" s="124" t="s">
        <v>145</v>
      </c>
    </row>
    <row r="185" spans="1:16" s="5" customFormat="1" ht="18" hidden="1" x14ac:dyDescent="0.25">
      <c r="A185" s="97">
        <v>3</v>
      </c>
      <c r="B185" s="36" t="s">
        <v>62</v>
      </c>
      <c r="C185" s="36"/>
      <c r="D185" s="86" t="s">
        <v>336</v>
      </c>
      <c r="E185" s="38" t="s">
        <v>312</v>
      </c>
      <c r="F185" s="105" t="s">
        <v>335</v>
      </c>
      <c r="G185" s="7"/>
      <c r="H185" s="8"/>
      <c r="I185" s="140"/>
      <c r="J185" s="144"/>
      <c r="K185" s="79"/>
      <c r="L185" s="49"/>
      <c r="M185" s="79"/>
      <c r="N185" s="79"/>
      <c r="O185" s="51"/>
      <c r="P185" s="111"/>
    </row>
    <row r="186" spans="1:16" ht="18" hidden="1" x14ac:dyDescent="0.25">
      <c r="A186" s="32">
        <v>4</v>
      </c>
      <c r="B186" s="76" t="s">
        <v>339</v>
      </c>
      <c r="C186" s="36"/>
      <c r="D186" s="86" t="s">
        <v>337</v>
      </c>
      <c r="E186" s="38" t="s">
        <v>313</v>
      </c>
      <c r="F186" s="106" t="s">
        <v>340</v>
      </c>
      <c r="G186" s="7"/>
      <c r="H186" s="8"/>
      <c r="I186" s="143"/>
      <c r="J186" s="49"/>
      <c r="K186" s="79"/>
      <c r="L186" s="49"/>
      <c r="M186" s="79"/>
      <c r="N186" s="79"/>
      <c r="O186" s="51"/>
      <c r="P186" s="111"/>
    </row>
    <row r="187" spans="1:16" ht="36" hidden="1" customHeight="1" x14ac:dyDescent="0.25">
      <c r="A187" s="32">
        <v>5</v>
      </c>
      <c r="B187" s="76" t="s">
        <v>339</v>
      </c>
      <c r="C187" s="76"/>
      <c r="D187" s="88" t="s">
        <v>191</v>
      </c>
      <c r="E187" s="76" t="s">
        <v>314</v>
      </c>
      <c r="F187" s="106" t="s">
        <v>340</v>
      </c>
      <c r="G187" s="15"/>
      <c r="H187" s="99"/>
      <c r="I187" s="143"/>
      <c r="J187" s="61"/>
      <c r="K187" s="119"/>
      <c r="L187" s="61"/>
      <c r="M187" s="119"/>
      <c r="N187" s="119"/>
      <c r="O187" s="135"/>
      <c r="P187" s="111"/>
    </row>
    <row r="188" spans="1:16" s="5" customFormat="1" ht="18" hidden="1" x14ac:dyDescent="0.25">
      <c r="A188" s="32">
        <v>6</v>
      </c>
      <c r="B188" s="100" t="s">
        <v>68</v>
      </c>
      <c r="C188" s="33"/>
      <c r="D188" s="86" t="s">
        <v>315</v>
      </c>
      <c r="E188" s="71" t="s">
        <v>315</v>
      </c>
      <c r="F188" s="105" t="s">
        <v>341</v>
      </c>
      <c r="G188" s="2"/>
      <c r="H188" s="59"/>
      <c r="I188" s="143"/>
      <c r="J188" s="49"/>
      <c r="K188" s="79"/>
      <c r="L188" s="49"/>
      <c r="M188" s="79"/>
      <c r="N188" s="79"/>
      <c r="O188" s="135"/>
      <c r="P188" s="126"/>
    </row>
    <row r="189" spans="1:16" ht="18" hidden="1" x14ac:dyDescent="0.25">
      <c r="A189" s="32">
        <v>7</v>
      </c>
      <c r="B189" s="36" t="s">
        <v>342</v>
      </c>
      <c r="C189" s="94"/>
      <c r="D189" s="103" t="s">
        <v>195</v>
      </c>
      <c r="E189" s="74" t="s">
        <v>316</v>
      </c>
      <c r="F189" s="105" t="s">
        <v>343</v>
      </c>
      <c r="G189" s="2"/>
      <c r="H189" s="59"/>
      <c r="I189" s="143"/>
      <c r="J189" s="49"/>
      <c r="K189" s="79"/>
      <c r="L189" s="49"/>
      <c r="M189" s="79"/>
      <c r="N189" s="79"/>
      <c r="O189" s="135"/>
      <c r="P189" s="111"/>
    </row>
    <row r="190" spans="1:16" ht="45" hidden="1" customHeight="1" x14ac:dyDescent="0.25">
      <c r="A190" s="32">
        <v>8</v>
      </c>
      <c r="B190" s="76" t="s">
        <v>345</v>
      </c>
      <c r="C190" s="76"/>
      <c r="D190" s="88" t="s">
        <v>344</v>
      </c>
      <c r="E190" s="161" t="s">
        <v>317</v>
      </c>
      <c r="F190" s="105">
        <v>1</v>
      </c>
      <c r="G190" s="98"/>
      <c r="H190" s="60" t="s">
        <v>365</v>
      </c>
      <c r="I190" s="130"/>
      <c r="J190" s="49"/>
      <c r="K190" s="79"/>
      <c r="L190" s="61"/>
      <c r="M190" s="119"/>
      <c r="N190" s="119"/>
      <c r="O190" s="135"/>
      <c r="P190" s="111"/>
    </row>
    <row r="191" spans="1:16" ht="18" hidden="1" x14ac:dyDescent="0.25">
      <c r="A191" s="32">
        <v>9</v>
      </c>
      <c r="B191" s="34" t="s">
        <v>342</v>
      </c>
      <c r="C191" s="34"/>
      <c r="D191" s="103" t="s">
        <v>346</v>
      </c>
      <c r="E191" s="43" t="s">
        <v>318</v>
      </c>
      <c r="F191" s="105" t="s">
        <v>352</v>
      </c>
      <c r="G191" s="2"/>
      <c r="H191" s="50"/>
      <c r="I191" s="130"/>
      <c r="J191" s="49"/>
      <c r="K191" s="79"/>
      <c r="L191" s="49"/>
      <c r="M191" s="79"/>
      <c r="N191" s="79"/>
      <c r="O191" s="135"/>
      <c r="P191" s="111"/>
    </row>
    <row r="192" spans="1:16" ht="18" hidden="1" x14ac:dyDescent="0.25">
      <c r="A192" s="32">
        <v>10</v>
      </c>
      <c r="B192" s="95" t="s">
        <v>348</v>
      </c>
      <c r="C192" s="95"/>
      <c r="D192" s="88" t="s">
        <v>347</v>
      </c>
      <c r="E192" s="162" t="s">
        <v>319</v>
      </c>
      <c r="F192" s="105">
        <v>1</v>
      </c>
      <c r="G192" s="2"/>
      <c r="H192" s="50" t="s">
        <v>364</v>
      </c>
      <c r="I192" s="130"/>
      <c r="J192" s="49"/>
      <c r="K192" s="79"/>
      <c r="L192" s="49"/>
      <c r="M192" s="79"/>
      <c r="N192" s="79"/>
      <c r="O192" s="135"/>
    </row>
    <row r="193" spans="1:16" ht="46.9" hidden="1" customHeight="1" x14ac:dyDescent="0.25">
      <c r="A193" s="32">
        <v>11</v>
      </c>
      <c r="B193" s="34" t="s">
        <v>350</v>
      </c>
      <c r="C193" s="34"/>
      <c r="D193" s="88" t="s">
        <v>349</v>
      </c>
      <c r="E193" s="43" t="s">
        <v>320</v>
      </c>
      <c r="F193" s="105" t="s">
        <v>351</v>
      </c>
      <c r="G193" s="2"/>
      <c r="H193" s="50"/>
      <c r="I193" s="130"/>
      <c r="J193" s="49"/>
      <c r="K193" s="79"/>
      <c r="L193" s="49"/>
      <c r="M193" s="79"/>
      <c r="N193" s="79"/>
      <c r="O193" s="135"/>
      <c r="P193" s="111"/>
    </row>
    <row r="194" spans="1:16" s="5" customFormat="1" ht="18" hidden="1" x14ac:dyDescent="0.25">
      <c r="A194" s="32">
        <v>12</v>
      </c>
      <c r="B194" s="36" t="s">
        <v>47</v>
      </c>
      <c r="C194" s="34"/>
      <c r="D194" s="88" t="s">
        <v>353</v>
      </c>
      <c r="E194" s="43" t="s">
        <v>321</v>
      </c>
      <c r="F194" s="105" t="s">
        <v>355</v>
      </c>
      <c r="G194" s="2"/>
      <c r="H194" s="50"/>
      <c r="I194" s="130"/>
      <c r="J194" s="49"/>
      <c r="K194" s="79"/>
      <c r="L194" s="49"/>
      <c r="M194" s="79"/>
      <c r="N194" s="79"/>
      <c r="O194" s="135"/>
      <c r="P194" s="111"/>
    </row>
    <row r="195" spans="1:16" s="5" customFormat="1" ht="27.75" hidden="1" customHeight="1" x14ac:dyDescent="0.25">
      <c r="A195" s="32">
        <v>13</v>
      </c>
      <c r="B195" s="34" t="s">
        <v>17</v>
      </c>
      <c r="C195" s="34"/>
      <c r="D195" s="88" t="s">
        <v>156</v>
      </c>
      <c r="E195" s="43" t="s">
        <v>322</v>
      </c>
      <c r="F195" s="105" t="s">
        <v>356</v>
      </c>
      <c r="G195" s="2"/>
      <c r="H195" s="50"/>
      <c r="I195" s="130"/>
      <c r="J195" s="49"/>
      <c r="K195" s="79"/>
      <c r="L195" s="49"/>
      <c r="M195" s="79"/>
      <c r="N195" s="79"/>
      <c r="O195" s="135"/>
      <c r="P195" s="110"/>
    </row>
    <row r="196" spans="1:16" ht="18" hidden="1" x14ac:dyDescent="0.25">
      <c r="A196" s="32">
        <v>14</v>
      </c>
      <c r="B196" s="36" t="s">
        <v>357</v>
      </c>
      <c r="C196" s="36"/>
      <c r="D196" s="86" t="s">
        <v>358</v>
      </c>
      <c r="E196" s="74" t="s">
        <v>323</v>
      </c>
      <c r="F196" s="105">
        <v>1</v>
      </c>
      <c r="G196" s="3"/>
      <c r="H196" s="59" t="s">
        <v>363</v>
      </c>
      <c r="I196" s="140"/>
      <c r="J196" s="49"/>
      <c r="K196" s="79"/>
      <c r="L196" s="79"/>
      <c r="M196" s="79"/>
      <c r="N196" s="79"/>
      <c r="O196" s="135"/>
      <c r="P196" s="111"/>
    </row>
    <row r="197" spans="1:16" s="5" customFormat="1" ht="42" hidden="1" customHeight="1" x14ac:dyDescent="0.25">
      <c r="A197" s="32">
        <v>15</v>
      </c>
      <c r="B197" s="36" t="s">
        <v>342</v>
      </c>
      <c r="C197" s="36"/>
      <c r="D197" s="86" t="s">
        <v>195</v>
      </c>
      <c r="E197" s="43" t="s">
        <v>324</v>
      </c>
      <c r="F197" s="105" t="s">
        <v>352</v>
      </c>
      <c r="G197" s="2"/>
      <c r="H197" s="59"/>
      <c r="I197" s="140"/>
      <c r="J197" s="49"/>
      <c r="K197" s="79"/>
      <c r="L197" s="49"/>
      <c r="M197" s="79"/>
      <c r="N197" s="79"/>
      <c r="O197" s="135"/>
      <c r="P197" s="111"/>
    </row>
    <row r="198" spans="1:16" s="5" customFormat="1" ht="18" hidden="1" x14ac:dyDescent="0.25">
      <c r="A198" s="32">
        <v>16</v>
      </c>
      <c r="B198" s="34" t="s">
        <v>51</v>
      </c>
      <c r="C198" s="36"/>
      <c r="D198" s="86" t="s">
        <v>194</v>
      </c>
      <c r="E198" s="43" t="s">
        <v>35</v>
      </c>
      <c r="F198" s="105" t="s">
        <v>359</v>
      </c>
      <c r="G198" s="2"/>
      <c r="H198" s="59"/>
      <c r="I198" s="140"/>
      <c r="J198" s="49"/>
      <c r="K198" s="79"/>
      <c r="L198" s="49"/>
      <c r="M198" s="79"/>
      <c r="N198" s="79"/>
      <c r="O198" s="135"/>
      <c r="P198" s="111"/>
    </row>
    <row r="199" spans="1:16" ht="18" hidden="1" x14ac:dyDescent="0.25">
      <c r="A199" s="32">
        <v>17</v>
      </c>
      <c r="B199" s="36" t="s">
        <v>361</v>
      </c>
      <c r="C199" s="36"/>
      <c r="D199" s="86" t="s">
        <v>360</v>
      </c>
      <c r="E199" s="34" t="s">
        <v>325</v>
      </c>
      <c r="F199" s="105">
        <v>1</v>
      </c>
      <c r="G199" s="2"/>
      <c r="H199" s="59" t="s">
        <v>362</v>
      </c>
      <c r="I199" s="140"/>
      <c r="J199" s="49"/>
      <c r="K199" s="79"/>
      <c r="L199" s="49"/>
      <c r="M199" s="79"/>
      <c r="N199" s="79"/>
      <c r="O199" s="135"/>
    </row>
    <row r="200" spans="1:16" ht="18" hidden="1" x14ac:dyDescent="0.25">
      <c r="A200" s="32">
        <v>18</v>
      </c>
      <c r="B200" s="41" t="s">
        <v>342</v>
      </c>
      <c r="C200" s="34"/>
      <c r="D200" s="88" t="s">
        <v>346</v>
      </c>
      <c r="E200" s="34" t="s">
        <v>326</v>
      </c>
      <c r="F200" s="105" t="s">
        <v>352</v>
      </c>
      <c r="G200" s="2"/>
      <c r="H200" s="59"/>
      <c r="I200" s="130"/>
      <c r="J200" s="49"/>
      <c r="K200" s="79"/>
      <c r="L200" s="49"/>
      <c r="M200" s="79"/>
      <c r="N200" s="79"/>
      <c r="O200" s="135"/>
      <c r="P200" s="111"/>
    </row>
    <row r="201" spans="1:16" ht="18" hidden="1" x14ac:dyDescent="0.25">
      <c r="A201" s="32">
        <v>19</v>
      </c>
      <c r="B201" s="34" t="s">
        <v>366</v>
      </c>
      <c r="C201" s="34"/>
      <c r="D201" s="88" t="s">
        <v>367</v>
      </c>
      <c r="E201" s="34" t="s">
        <v>327</v>
      </c>
      <c r="F201" s="105">
        <v>1</v>
      </c>
      <c r="G201" s="2"/>
      <c r="H201" s="59" t="s">
        <v>364</v>
      </c>
      <c r="I201" s="140"/>
      <c r="J201" s="49"/>
      <c r="K201" s="79"/>
      <c r="L201" s="79"/>
      <c r="M201" s="79"/>
      <c r="N201" s="79"/>
      <c r="O201" s="135"/>
      <c r="P201" s="111"/>
    </row>
    <row r="202" spans="1:16" ht="47.45" hidden="1" customHeight="1" x14ac:dyDescent="0.25">
      <c r="A202" s="32">
        <v>20</v>
      </c>
      <c r="B202" s="76" t="s">
        <v>54</v>
      </c>
      <c r="C202" s="33"/>
      <c r="D202" s="86" t="s">
        <v>194</v>
      </c>
      <c r="E202" s="34" t="s">
        <v>328</v>
      </c>
      <c r="F202" s="105" t="s">
        <v>368</v>
      </c>
      <c r="G202" s="2"/>
      <c r="H202" s="59"/>
      <c r="I202" s="140"/>
      <c r="J202" s="49"/>
      <c r="K202" s="79"/>
      <c r="L202" s="49"/>
      <c r="M202" s="79"/>
      <c r="N202" s="79"/>
      <c r="O202" s="135"/>
      <c r="P202" s="111"/>
    </row>
    <row r="203" spans="1:16" ht="18" hidden="1" x14ac:dyDescent="0.25">
      <c r="A203" s="32">
        <v>21</v>
      </c>
      <c r="B203" s="76" t="s">
        <v>54</v>
      </c>
      <c r="C203" s="72"/>
      <c r="D203" s="86" t="s">
        <v>194</v>
      </c>
      <c r="E203" s="43" t="s">
        <v>329</v>
      </c>
      <c r="F203" s="105" t="s">
        <v>368</v>
      </c>
      <c r="G203" s="73"/>
      <c r="H203" s="133"/>
      <c r="I203" s="140"/>
      <c r="J203" s="49"/>
      <c r="K203" s="79"/>
      <c r="L203" s="79"/>
      <c r="M203" s="79"/>
      <c r="N203" s="79"/>
      <c r="O203" s="135"/>
    </row>
    <row r="204" spans="1:16" ht="18" hidden="1" x14ac:dyDescent="0.25">
      <c r="A204" s="32">
        <v>22</v>
      </c>
      <c r="B204" s="42" t="s">
        <v>370</v>
      </c>
      <c r="C204" s="43"/>
      <c r="D204" s="88" t="s">
        <v>369</v>
      </c>
      <c r="E204" s="74" t="s">
        <v>330</v>
      </c>
      <c r="F204" s="105" t="s">
        <v>372</v>
      </c>
      <c r="G204" s="2"/>
      <c r="H204" s="59" t="s">
        <v>371</v>
      </c>
      <c r="I204" s="140"/>
      <c r="J204" s="49"/>
      <c r="K204" s="79"/>
      <c r="L204" s="49"/>
      <c r="M204" s="79"/>
      <c r="N204" s="79"/>
      <c r="O204" s="135"/>
      <c r="P204" s="111"/>
    </row>
    <row r="205" spans="1:16" ht="33.6" hidden="1" customHeight="1" x14ac:dyDescent="0.25">
      <c r="A205" s="32">
        <v>23</v>
      </c>
      <c r="B205" s="36" t="s">
        <v>18</v>
      </c>
      <c r="C205" s="94"/>
      <c r="D205" s="88" t="s">
        <v>194</v>
      </c>
      <c r="E205" s="34" t="s">
        <v>331</v>
      </c>
      <c r="F205" s="105" t="s">
        <v>373</v>
      </c>
      <c r="G205" s="2"/>
      <c r="H205" s="59"/>
      <c r="I205" s="140"/>
      <c r="J205" s="49"/>
      <c r="K205" s="79"/>
      <c r="L205" s="49"/>
      <c r="M205" s="144"/>
      <c r="N205" s="79"/>
      <c r="O205" s="135"/>
      <c r="P205" s="111"/>
    </row>
    <row r="206" spans="1:16" ht="30" hidden="1" x14ac:dyDescent="0.25">
      <c r="A206" s="32">
        <v>24</v>
      </c>
      <c r="B206" s="46" t="s">
        <v>339</v>
      </c>
      <c r="C206" s="132"/>
      <c r="D206" s="88" t="s">
        <v>191</v>
      </c>
      <c r="E206" s="74" t="s">
        <v>332</v>
      </c>
      <c r="F206" s="105" t="s">
        <v>374</v>
      </c>
      <c r="G206" s="104"/>
      <c r="H206" s="59"/>
      <c r="I206" s="140"/>
      <c r="J206" s="49"/>
      <c r="L206" s="119"/>
      <c r="M206" s="119"/>
      <c r="N206" s="119"/>
      <c r="O206" s="135"/>
      <c r="P206" s="111"/>
    </row>
    <row r="207" spans="1:16" ht="18" hidden="1" x14ac:dyDescent="0.25">
      <c r="B207" s="42" t="s">
        <v>376</v>
      </c>
      <c r="C207" s="131"/>
      <c r="D207" s="88" t="s">
        <v>377</v>
      </c>
      <c r="E207" s="74" t="s">
        <v>333</v>
      </c>
      <c r="F207" s="105">
        <v>1</v>
      </c>
      <c r="G207" s="73"/>
      <c r="H207" s="59" t="s">
        <v>375</v>
      </c>
      <c r="I207" s="140"/>
      <c r="J207" s="49"/>
      <c r="K207" s="79"/>
      <c r="L207" s="79"/>
      <c r="M207" s="79"/>
      <c r="N207" s="79"/>
      <c r="O207" s="135"/>
      <c r="P207" s="111"/>
    </row>
    <row r="208" spans="1:16" ht="18" hidden="1" x14ac:dyDescent="0.25">
      <c r="B208" s="33" t="s">
        <v>54</v>
      </c>
      <c r="C208" s="33"/>
      <c r="D208" s="86" t="s">
        <v>194</v>
      </c>
      <c r="E208" s="74" t="s">
        <v>334</v>
      </c>
      <c r="F208" s="105" t="s">
        <v>378</v>
      </c>
      <c r="G208" s="2"/>
      <c r="H208" s="59"/>
      <c r="I208" s="140"/>
      <c r="J208" s="49"/>
      <c r="K208" s="79"/>
      <c r="L208" s="49"/>
      <c r="M208" s="79"/>
      <c r="N208" s="79"/>
      <c r="O208" s="135"/>
    </row>
    <row r="209" hidden="1" x14ac:dyDescent="0.25"/>
    <row r="210" hidden="1" x14ac:dyDescent="0.25"/>
  </sheetData>
  <autoFilter ref="A2:O74" xr:uid="{086B62D4-B80C-4633-B7E7-D7DF7E7F6BD5}"/>
  <sortState xmlns:xlrd2="http://schemas.microsoft.com/office/spreadsheetml/2017/richdata2" ref="A5:P53">
    <sortCondition ref="H5:H53"/>
    <sortCondition ref="B5:B53"/>
  </sortState>
  <mergeCells count="8">
    <mergeCell ref="B110:H110"/>
    <mergeCell ref="A1:G1"/>
    <mergeCell ref="B88:G88"/>
    <mergeCell ref="B93:G93"/>
    <mergeCell ref="B56:H56"/>
    <mergeCell ref="B72:H72"/>
    <mergeCell ref="B85:H85"/>
    <mergeCell ref="B75:G75"/>
  </mergeCells>
  <pageMargins left="0.7" right="0.7" top="0.75" bottom="0.75" header="0.3" footer="0.3"/>
  <pageSetup paperSize="8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511C-2600-421B-AF92-B53233A92FB5}">
  <sheetPr>
    <tabColor rgb="FFFF0000"/>
  </sheetPr>
  <dimension ref="A1:O60"/>
  <sheetViews>
    <sheetView workbookViewId="0">
      <selection activeCell="L33" sqref="L33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2.7109375" customWidth="1"/>
    <col min="4" max="4" width="13.28515625" customWidth="1"/>
    <col min="5" max="5" width="12.7109375" customWidth="1"/>
    <col min="6" max="6" width="13" customWidth="1"/>
    <col min="7" max="7" width="12.7109375" customWidth="1"/>
    <col min="8" max="8" width="12.28515625" customWidth="1"/>
    <col min="11" max="11" width="17.28515625" bestFit="1" customWidth="1"/>
    <col min="12" max="12" width="16.28515625" bestFit="1" customWidth="1"/>
    <col min="13" max="13" width="16.5703125" customWidth="1"/>
    <col min="14" max="14" width="16.28515625" customWidth="1"/>
    <col min="15" max="15" width="43.28515625" bestFit="1" customWidth="1"/>
  </cols>
  <sheetData>
    <row r="1" spans="1:15" ht="48" thickBot="1" x14ac:dyDescent="0.3">
      <c r="A1" s="23" t="s">
        <v>101</v>
      </c>
      <c r="B1" s="24" t="s">
        <v>104</v>
      </c>
      <c r="C1" s="24" t="s">
        <v>105</v>
      </c>
      <c r="D1" s="24" t="s">
        <v>103</v>
      </c>
      <c r="E1" s="25" t="s">
        <v>106</v>
      </c>
      <c r="F1" s="24" t="s">
        <v>107</v>
      </c>
      <c r="G1" s="26" t="s">
        <v>108</v>
      </c>
      <c r="H1" s="28" t="s">
        <v>109</v>
      </c>
      <c r="K1" s="29" t="s">
        <v>111</v>
      </c>
      <c r="L1" s="30" t="s">
        <v>110</v>
      </c>
      <c r="M1" s="30" t="s">
        <v>99</v>
      </c>
      <c r="N1" s="30" t="s">
        <v>100</v>
      </c>
      <c r="O1" s="31" t="s">
        <v>113</v>
      </c>
    </row>
    <row r="2" spans="1:15" x14ac:dyDescent="0.25">
      <c r="A2" s="22" t="s">
        <v>77</v>
      </c>
      <c r="B2" s="16"/>
      <c r="C2" s="16"/>
      <c r="D2" s="16"/>
      <c r="E2" s="16"/>
      <c r="F2" s="16"/>
      <c r="G2" s="16"/>
      <c r="H2" s="27"/>
      <c r="K2" s="17" t="s">
        <v>112</v>
      </c>
      <c r="L2" s="8"/>
      <c r="M2" s="8"/>
      <c r="N2" s="8"/>
      <c r="O2" s="18" t="s">
        <v>115</v>
      </c>
    </row>
    <row r="3" spans="1:15" x14ac:dyDescent="0.25">
      <c r="A3" s="17" t="s">
        <v>61</v>
      </c>
      <c r="B3" s="8"/>
      <c r="C3" s="8"/>
      <c r="D3" s="8"/>
      <c r="E3" s="8"/>
      <c r="F3" s="8"/>
      <c r="G3" s="8"/>
      <c r="H3" s="18"/>
      <c r="K3" s="17" t="s">
        <v>112</v>
      </c>
      <c r="L3" s="8"/>
      <c r="M3" s="8"/>
      <c r="N3" s="8"/>
      <c r="O3" s="18" t="s">
        <v>116</v>
      </c>
    </row>
    <row r="4" spans="1:15" x14ac:dyDescent="0.25">
      <c r="A4" s="17" t="s">
        <v>59</v>
      </c>
      <c r="B4" s="8"/>
      <c r="C4" s="8"/>
      <c r="D4" s="8"/>
      <c r="E4" s="8"/>
      <c r="F4" s="8"/>
      <c r="G4" s="8"/>
      <c r="H4" s="18"/>
      <c r="K4" s="17" t="s">
        <v>102</v>
      </c>
      <c r="L4" s="8"/>
      <c r="M4" s="8"/>
      <c r="N4" s="8"/>
      <c r="O4" s="18" t="s">
        <v>117</v>
      </c>
    </row>
    <row r="5" spans="1:15" x14ac:dyDescent="0.25">
      <c r="A5" s="17" t="s">
        <v>79</v>
      </c>
      <c r="B5" s="8"/>
      <c r="C5" s="8"/>
      <c r="D5" s="8"/>
      <c r="E5" s="8"/>
      <c r="F5" s="8"/>
      <c r="G5" s="8"/>
      <c r="H5" s="18"/>
      <c r="K5" s="17" t="s">
        <v>102</v>
      </c>
      <c r="L5" s="8"/>
      <c r="M5" s="8"/>
      <c r="N5" s="8"/>
      <c r="O5" s="18" t="s">
        <v>118</v>
      </c>
    </row>
    <row r="6" spans="1:15" x14ac:dyDescent="0.25">
      <c r="A6" s="17" t="s">
        <v>0</v>
      </c>
      <c r="B6" s="8"/>
      <c r="C6" s="8"/>
      <c r="D6" s="8"/>
      <c r="E6" s="8"/>
      <c r="F6" s="8"/>
      <c r="G6" s="8"/>
      <c r="H6" s="18"/>
      <c r="K6" s="17" t="s">
        <v>119</v>
      </c>
      <c r="L6" s="8"/>
      <c r="M6" s="8"/>
      <c r="N6" s="8"/>
      <c r="O6" s="18"/>
    </row>
    <row r="7" spans="1:15" x14ac:dyDescent="0.25">
      <c r="A7" s="17" t="s">
        <v>60</v>
      </c>
      <c r="B7" s="8"/>
      <c r="C7" s="8"/>
      <c r="D7" s="8"/>
      <c r="E7" s="8"/>
      <c r="F7" s="8"/>
      <c r="G7" s="8"/>
      <c r="H7" s="18"/>
      <c r="K7" s="17" t="s">
        <v>120</v>
      </c>
      <c r="L7" s="8"/>
      <c r="M7" s="8"/>
      <c r="N7" s="8"/>
      <c r="O7" s="18"/>
    </row>
    <row r="8" spans="1:15" x14ac:dyDescent="0.25">
      <c r="A8" s="17" t="s">
        <v>49</v>
      </c>
      <c r="B8" s="8"/>
      <c r="C8" s="8"/>
      <c r="D8" s="8"/>
      <c r="E8" s="8"/>
      <c r="F8" s="8"/>
      <c r="G8" s="8"/>
      <c r="H8" s="18"/>
      <c r="K8" s="17" t="s">
        <v>121</v>
      </c>
      <c r="L8" s="8"/>
      <c r="M8" s="8"/>
      <c r="N8" s="8"/>
      <c r="O8" s="18"/>
    </row>
    <row r="9" spans="1:15" x14ac:dyDescent="0.25">
      <c r="A9" s="17" t="s">
        <v>2</v>
      </c>
      <c r="B9" s="8"/>
      <c r="C9" s="8"/>
      <c r="D9" s="8"/>
      <c r="E9" s="8"/>
      <c r="F9" s="8"/>
      <c r="G9" s="8"/>
      <c r="H9" s="18"/>
      <c r="K9" s="17"/>
      <c r="L9" s="8"/>
      <c r="M9" s="8"/>
      <c r="N9" s="8"/>
      <c r="O9" s="18"/>
    </row>
    <row r="10" spans="1:15" x14ac:dyDescent="0.25">
      <c r="A10" s="17" t="s">
        <v>48</v>
      </c>
      <c r="B10" s="8"/>
      <c r="C10" s="8"/>
      <c r="D10" s="8"/>
      <c r="E10" s="8"/>
      <c r="F10" s="8"/>
      <c r="G10" s="8"/>
      <c r="H10" s="18"/>
      <c r="K10" s="17"/>
      <c r="L10" s="8"/>
      <c r="M10" s="8"/>
      <c r="N10" s="8"/>
      <c r="O10" s="18"/>
    </row>
    <row r="11" spans="1:15" x14ac:dyDescent="0.25">
      <c r="A11" s="17" t="s">
        <v>66</v>
      </c>
      <c r="B11" s="8"/>
      <c r="C11" s="8"/>
      <c r="D11" s="8"/>
      <c r="E11" s="8"/>
      <c r="F11" s="8"/>
      <c r="G11" s="8"/>
      <c r="H11" s="18"/>
      <c r="K11" s="17"/>
      <c r="L11" s="8"/>
      <c r="M11" s="8"/>
      <c r="N11" s="8"/>
      <c r="O11" s="18"/>
    </row>
    <row r="12" spans="1:15" x14ac:dyDescent="0.25">
      <c r="A12" s="17" t="s">
        <v>4</v>
      </c>
      <c r="B12" s="8"/>
      <c r="C12" s="8"/>
      <c r="D12" s="8"/>
      <c r="E12" s="8"/>
      <c r="F12" s="8"/>
      <c r="G12" s="8"/>
      <c r="H12" s="18"/>
      <c r="K12" s="17"/>
      <c r="L12" s="8"/>
      <c r="M12" s="8"/>
      <c r="N12" s="8"/>
      <c r="O12" s="18"/>
    </row>
    <row r="13" spans="1:15" ht="15.75" thickBot="1" x14ac:dyDescent="0.3">
      <c r="A13" s="17" t="s">
        <v>6</v>
      </c>
      <c r="B13" s="8"/>
      <c r="C13" s="8"/>
      <c r="D13" s="8"/>
      <c r="E13" s="8"/>
      <c r="F13" s="8"/>
      <c r="G13" s="8"/>
      <c r="H13" s="18"/>
      <c r="K13" s="19"/>
      <c r="L13" s="20"/>
      <c r="M13" s="20"/>
      <c r="N13" s="20"/>
      <c r="O13" s="21"/>
    </row>
    <row r="14" spans="1:15" x14ac:dyDescent="0.25">
      <c r="A14" s="17" t="s">
        <v>7</v>
      </c>
      <c r="B14" s="8"/>
      <c r="C14" s="8"/>
      <c r="D14" s="8"/>
      <c r="E14" s="8"/>
      <c r="F14" s="8"/>
      <c r="G14" s="8"/>
      <c r="H14" s="18"/>
    </row>
    <row r="15" spans="1:15" x14ac:dyDescent="0.25">
      <c r="A15" s="17" t="s">
        <v>8</v>
      </c>
      <c r="B15" s="8"/>
      <c r="C15" s="8"/>
      <c r="D15" s="8"/>
      <c r="E15" s="8"/>
      <c r="F15" s="8"/>
      <c r="G15" s="8"/>
      <c r="H15" s="18"/>
    </row>
    <row r="16" spans="1:15" x14ac:dyDescent="0.25">
      <c r="A16" s="17" t="s">
        <v>9</v>
      </c>
      <c r="B16" s="8"/>
      <c r="C16" s="8"/>
      <c r="D16" s="8"/>
      <c r="E16" s="8"/>
      <c r="F16" s="8"/>
      <c r="G16" s="8"/>
      <c r="H16" s="18"/>
    </row>
    <row r="17" spans="1:8" x14ac:dyDescent="0.25">
      <c r="A17" s="17" t="s">
        <v>10</v>
      </c>
      <c r="B17" s="8"/>
      <c r="C17" s="8"/>
      <c r="D17" s="8"/>
      <c r="E17" s="8"/>
      <c r="F17" s="8"/>
      <c r="G17" s="8"/>
      <c r="H17" s="18"/>
    </row>
    <row r="18" spans="1:8" x14ac:dyDescent="0.25">
      <c r="A18" s="17" t="s">
        <v>53</v>
      </c>
      <c r="B18" s="8"/>
      <c r="C18" s="8"/>
      <c r="D18" s="8"/>
      <c r="E18" s="8"/>
      <c r="F18" s="8"/>
      <c r="G18" s="8"/>
      <c r="H18" s="18"/>
    </row>
    <row r="19" spans="1:8" x14ac:dyDescent="0.25">
      <c r="A19" s="17" t="s">
        <v>11</v>
      </c>
      <c r="B19" s="8"/>
      <c r="C19" s="8"/>
      <c r="D19" s="8"/>
      <c r="E19" s="8"/>
      <c r="F19" s="8"/>
      <c r="G19" s="8"/>
      <c r="H19" s="18"/>
    </row>
    <row r="20" spans="1:8" x14ac:dyDescent="0.25">
      <c r="A20" s="17" t="s">
        <v>12</v>
      </c>
      <c r="B20" s="8"/>
      <c r="C20" s="8"/>
      <c r="D20" s="8"/>
      <c r="E20" s="8"/>
      <c r="F20" s="8"/>
      <c r="G20" s="8"/>
      <c r="H20" s="18"/>
    </row>
    <row r="21" spans="1:8" x14ac:dyDescent="0.25">
      <c r="A21" s="17" t="s">
        <v>31</v>
      </c>
      <c r="B21" s="8"/>
      <c r="C21" s="8"/>
      <c r="D21" s="8"/>
      <c r="E21" s="8"/>
      <c r="F21" s="8"/>
      <c r="G21" s="8"/>
      <c r="H21" s="18"/>
    </row>
    <row r="22" spans="1:8" x14ac:dyDescent="0.25">
      <c r="A22" s="17" t="s">
        <v>68</v>
      </c>
      <c r="B22" s="8"/>
      <c r="C22" s="8"/>
      <c r="D22" s="8"/>
      <c r="E22" s="8"/>
      <c r="F22" s="8"/>
      <c r="G22" s="8"/>
      <c r="H22" s="18"/>
    </row>
    <row r="23" spans="1:8" x14ac:dyDescent="0.25">
      <c r="A23" s="17" t="s">
        <v>88</v>
      </c>
      <c r="B23" s="8"/>
      <c r="C23" s="8"/>
      <c r="D23" s="8"/>
      <c r="E23" s="8"/>
      <c r="F23" s="8"/>
      <c r="G23" s="8"/>
      <c r="H23" s="18"/>
    </row>
    <row r="24" spans="1:8" x14ac:dyDescent="0.25">
      <c r="A24" s="17" t="s">
        <v>98</v>
      </c>
      <c r="B24" s="8"/>
      <c r="C24" s="8"/>
      <c r="D24" s="8"/>
      <c r="E24" s="8"/>
      <c r="F24" s="8"/>
      <c r="G24" s="8"/>
      <c r="H24" s="18"/>
    </row>
    <row r="25" spans="1:8" x14ac:dyDescent="0.25">
      <c r="A25" s="17" t="s">
        <v>51</v>
      </c>
      <c r="B25" s="8"/>
      <c r="C25" s="8"/>
      <c r="D25" s="8"/>
      <c r="E25" s="8"/>
      <c r="F25" s="8"/>
      <c r="G25" s="8"/>
      <c r="H25" s="18"/>
    </row>
    <row r="26" spans="1:8" x14ac:dyDescent="0.25">
      <c r="A26" s="17" t="s">
        <v>54</v>
      </c>
      <c r="B26" s="8"/>
      <c r="C26" s="8"/>
      <c r="D26" s="8"/>
      <c r="E26" s="8"/>
      <c r="F26" s="8"/>
      <c r="G26" s="8"/>
      <c r="H26" s="18"/>
    </row>
    <row r="27" spans="1:8" x14ac:dyDescent="0.25">
      <c r="A27" s="17" t="s">
        <v>55</v>
      </c>
      <c r="B27" s="8"/>
      <c r="C27" s="8"/>
      <c r="D27" s="8"/>
      <c r="E27" s="8"/>
      <c r="F27" s="8"/>
      <c r="G27" s="8"/>
      <c r="H27" s="18"/>
    </row>
    <row r="28" spans="1:8" x14ac:dyDescent="0.25">
      <c r="A28" s="17" t="s">
        <v>16</v>
      </c>
      <c r="B28" s="8"/>
      <c r="C28" s="8"/>
      <c r="D28" s="8"/>
      <c r="E28" s="8"/>
      <c r="F28" s="8"/>
      <c r="G28" s="8"/>
      <c r="H28" s="18"/>
    </row>
    <row r="29" spans="1:8" x14ac:dyDescent="0.25">
      <c r="A29" s="17" t="s">
        <v>64</v>
      </c>
      <c r="B29" s="8"/>
      <c r="C29" s="8"/>
      <c r="D29" s="8"/>
      <c r="E29" s="8"/>
      <c r="F29" s="8"/>
      <c r="G29" s="8"/>
      <c r="H29" s="18"/>
    </row>
    <row r="30" spans="1:8" x14ac:dyDescent="0.25">
      <c r="A30" s="17" t="s">
        <v>17</v>
      </c>
      <c r="B30" s="8"/>
      <c r="C30" s="8"/>
      <c r="D30" s="8"/>
      <c r="E30" s="8"/>
      <c r="F30" s="8"/>
      <c r="G30" s="8"/>
      <c r="H30" s="18"/>
    </row>
    <row r="31" spans="1:8" x14ac:dyDescent="0.25">
      <c r="A31" s="17" t="s">
        <v>57</v>
      </c>
      <c r="B31" s="8"/>
      <c r="C31" s="8"/>
      <c r="D31" s="8"/>
      <c r="E31" s="8"/>
      <c r="F31" s="8"/>
      <c r="G31" s="8"/>
      <c r="H31" s="18"/>
    </row>
    <row r="32" spans="1:8" x14ac:dyDescent="0.25">
      <c r="A32" s="17" t="s">
        <v>62</v>
      </c>
      <c r="B32" s="8"/>
      <c r="C32" s="8"/>
      <c r="D32" s="8"/>
      <c r="E32" s="8"/>
      <c r="F32" s="8"/>
      <c r="G32" s="8"/>
      <c r="H32" s="18"/>
    </row>
    <row r="33" spans="1:8" x14ac:dyDescent="0.25">
      <c r="A33" s="17" t="s">
        <v>18</v>
      </c>
      <c r="B33" s="8"/>
      <c r="C33" s="8"/>
      <c r="D33" s="8"/>
      <c r="E33" s="8"/>
      <c r="F33" s="8"/>
      <c r="G33" s="8"/>
      <c r="H33" s="18"/>
    </row>
    <row r="34" spans="1:8" x14ac:dyDescent="0.25">
      <c r="A34" s="17" t="s">
        <v>19</v>
      </c>
      <c r="B34" s="8"/>
      <c r="C34" s="8"/>
      <c r="D34" s="8"/>
      <c r="E34" s="8"/>
      <c r="F34" s="8"/>
      <c r="G34" s="8"/>
      <c r="H34" s="18"/>
    </row>
    <row r="35" spans="1:8" x14ac:dyDescent="0.25">
      <c r="A35" s="17" t="s">
        <v>20</v>
      </c>
      <c r="B35" s="8"/>
      <c r="C35" s="8"/>
      <c r="D35" s="8"/>
      <c r="E35" s="8"/>
      <c r="F35" s="8"/>
      <c r="G35" s="8"/>
      <c r="H35" s="18"/>
    </row>
    <row r="36" spans="1:8" x14ac:dyDescent="0.25">
      <c r="A36" s="17" t="s">
        <v>69</v>
      </c>
      <c r="B36" s="8"/>
      <c r="C36" s="8"/>
      <c r="D36" s="8"/>
      <c r="E36" s="8"/>
      <c r="F36" s="8"/>
      <c r="G36" s="8"/>
      <c r="H36" s="18"/>
    </row>
    <row r="37" spans="1:8" x14ac:dyDescent="0.25">
      <c r="A37" s="17" t="s">
        <v>23</v>
      </c>
      <c r="B37" s="8"/>
      <c r="C37" s="8"/>
      <c r="D37" s="8"/>
      <c r="E37" s="8"/>
      <c r="F37" s="8"/>
      <c r="G37" s="8"/>
      <c r="H37" s="18"/>
    </row>
    <row r="38" spans="1:8" x14ac:dyDescent="0.25">
      <c r="A38" s="17" t="s">
        <v>24</v>
      </c>
      <c r="B38" s="8"/>
      <c r="C38" s="8"/>
      <c r="D38" s="8"/>
      <c r="E38" s="8"/>
      <c r="F38" s="8"/>
      <c r="G38" s="8"/>
      <c r="H38" s="18"/>
    </row>
    <row r="39" spans="1:8" x14ac:dyDescent="0.25">
      <c r="A39" s="17" t="s">
        <v>46</v>
      </c>
      <c r="B39" s="8"/>
      <c r="C39" s="8"/>
      <c r="D39" s="8"/>
      <c r="E39" s="8"/>
      <c r="F39" s="8"/>
      <c r="G39" s="8"/>
      <c r="H39" s="18"/>
    </row>
    <row r="40" spans="1:8" x14ac:dyDescent="0.25">
      <c r="A40" s="17" t="s">
        <v>47</v>
      </c>
      <c r="B40" s="8"/>
      <c r="C40" s="8"/>
      <c r="D40" s="8"/>
      <c r="E40" s="8"/>
      <c r="F40" s="8"/>
      <c r="G40" s="8"/>
      <c r="H40" s="18"/>
    </row>
    <row r="41" spans="1:8" x14ac:dyDescent="0.25">
      <c r="A41" s="17" t="s">
        <v>5</v>
      </c>
      <c r="B41" s="8"/>
      <c r="C41" s="8"/>
      <c r="D41" s="8"/>
      <c r="E41" s="8"/>
      <c r="F41" s="8"/>
      <c r="G41" s="8"/>
      <c r="H41" s="18"/>
    </row>
    <row r="42" spans="1:8" x14ac:dyDescent="0.25">
      <c r="A42" s="17" t="s">
        <v>45</v>
      </c>
      <c r="B42" s="8"/>
      <c r="C42" s="8"/>
      <c r="D42" s="8"/>
      <c r="E42" s="8"/>
      <c r="F42" s="8"/>
      <c r="G42" s="8"/>
      <c r="H42" s="18"/>
    </row>
    <row r="43" spans="1:8" x14ac:dyDescent="0.25">
      <c r="A43" s="17" t="s">
        <v>44</v>
      </c>
      <c r="B43" s="8"/>
      <c r="C43" s="8"/>
      <c r="D43" s="8"/>
      <c r="E43" s="8"/>
      <c r="F43" s="8"/>
      <c r="G43" s="8"/>
      <c r="H43" s="18"/>
    </row>
    <row r="44" spans="1:8" x14ac:dyDescent="0.25">
      <c r="A44" s="17" t="s">
        <v>70</v>
      </c>
      <c r="B44" s="8"/>
      <c r="C44" s="8"/>
      <c r="D44" s="8"/>
      <c r="E44" s="8"/>
      <c r="F44" s="8"/>
      <c r="G44" s="8"/>
      <c r="H44" s="18"/>
    </row>
    <row r="45" spans="1:8" x14ac:dyDescent="0.25">
      <c r="A45" s="17" t="s">
        <v>86</v>
      </c>
      <c r="B45" s="8"/>
      <c r="C45" s="8"/>
      <c r="D45" s="8"/>
      <c r="E45" s="8"/>
      <c r="F45" s="8"/>
      <c r="G45" s="8"/>
      <c r="H45" s="18"/>
    </row>
    <row r="46" spans="1:8" x14ac:dyDescent="0.25">
      <c r="A46" s="17" t="s">
        <v>58</v>
      </c>
      <c r="B46" s="8"/>
      <c r="C46" s="8"/>
      <c r="D46" s="8"/>
      <c r="E46" s="8"/>
      <c r="F46" s="8"/>
      <c r="G46" s="8"/>
      <c r="H46" s="18"/>
    </row>
    <row r="47" spans="1:8" x14ac:dyDescent="0.25">
      <c r="A47" s="17" t="s">
        <v>71</v>
      </c>
      <c r="B47" s="8"/>
      <c r="C47" s="8"/>
      <c r="D47" s="8"/>
      <c r="E47" s="8"/>
      <c r="F47" s="8"/>
      <c r="G47" s="8"/>
      <c r="H47" s="18"/>
    </row>
    <row r="48" spans="1:8" x14ac:dyDescent="0.25">
      <c r="A48" s="17" t="s">
        <v>72</v>
      </c>
      <c r="B48" s="8"/>
      <c r="C48" s="8"/>
      <c r="D48" s="8"/>
      <c r="E48" s="8"/>
      <c r="F48" s="8"/>
      <c r="G48" s="8"/>
      <c r="H48" s="18"/>
    </row>
    <row r="49" spans="1:8" x14ac:dyDescent="0.25">
      <c r="A49" s="17" t="s">
        <v>1</v>
      </c>
      <c r="B49" s="8"/>
      <c r="C49" s="8"/>
      <c r="D49" s="8"/>
      <c r="E49" s="8"/>
      <c r="F49" s="8"/>
      <c r="G49" s="8"/>
      <c r="H49" s="18"/>
    </row>
    <row r="50" spans="1:8" x14ac:dyDescent="0.25">
      <c r="A50" s="17" t="s">
        <v>83</v>
      </c>
      <c r="B50" s="8"/>
      <c r="C50" s="8"/>
      <c r="D50" s="8"/>
      <c r="E50" s="8"/>
      <c r="F50" s="8"/>
      <c r="G50" s="8"/>
      <c r="H50" s="18"/>
    </row>
    <row r="51" spans="1:8" x14ac:dyDescent="0.25">
      <c r="A51" s="17" t="s">
        <v>84</v>
      </c>
      <c r="B51" s="8"/>
      <c r="C51" s="8"/>
      <c r="D51" s="8"/>
      <c r="E51" s="8"/>
      <c r="F51" s="8"/>
      <c r="G51" s="8"/>
      <c r="H51" s="18"/>
    </row>
    <row r="52" spans="1:8" x14ac:dyDescent="0.25">
      <c r="A52" s="17" t="s">
        <v>3</v>
      </c>
      <c r="B52" s="8"/>
      <c r="C52" s="8"/>
      <c r="D52" s="8"/>
      <c r="E52" s="8"/>
      <c r="F52" s="8"/>
      <c r="G52" s="8"/>
      <c r="H52" s="18"/>
    </row>
    <row r="53" spans="1:8" x14ac:dyDescent="0.25">
      <c r="A53" s="17" t="s">
        <v>52</v>
      </c>
      <c r="B53" s="8"/>
      <c r="C53" s="8"/>
      <c r="D53" s="8"/>
      <c r="E53" s="8"/>
      <c r="F53" s="8"/>
      <c r="G53" s="8"/>
      <c r="H53" s="18"/>
    </row>
    <row r="54" spans="1:8" x14ac:dyDescent="0.25">
      <c r="A54" s="17" t="s">
        <v>13</v>
      </c>
      <c r="B54" s="8"/>
      <c r="C54" s="8"/>
      <c r="D54" s="8"/>
      <c r="E54" s="8"/>
      <c r="F54" s="8"/>
      <c r="G54" s="8"/>
      <c r="H54" s="18"/>
    </row>
    <row r="55" spans="1:8" x14ac:dyDescent="0.25">
      <c r="A55" s="17" t="s">
        <v>14</v>
      </c>
      <c r="B55" s="8"/>
      <c r="C55" s="8"/>
      <c r="D55" s="8"/>
      <c r="E55" s="8"/>
      <c r="F55" s="8"/>
      <c r="G55" s="8"/>
      <c r="H55" s="18"/>
    </row>
    <row r="56" spans="1:8" x14ac:dyDescent="0.25">
      <c r="A56" s="17" t="s">
        <v>15</v>
      </c>
      <c r="B56" s="8"/>
      <c r="C56" s="8"/>
      <c r="D56" s="8"/>
      <c r="E56" s="8"/>
      <c r="F56" s="8"/>
      <c r="G56" s="8"/>
      <c r="H56" s="18"/>
    </row>
    <row r="57" spans="1:8" x14ac:dyDescent="0.25">
      <c r="A57" s="17" t="s">
        <v>114</v>
      </c>
      <c r="B57" s="8"/>
      <c r="C57" s="8"/>
      <c r="D57" s="8"/>
      <c r="E57" s="8"/>
      <c r="F57" s="8"/>
      <c r="G57" s="8"/>
      <c r="H57" s="18"/>
    </row>
    <row r="58" spans="1:8" x14ac:dyDescent="0.25">
      <c r="A58" s="17" t="s">
        <v>41</v>
      </c>
      <c r="B58" s="8"/>
      <c r="C58" s="8"/>
      <c r="D58" s="8"/>
      <c r="E58" s="8"/>
      <c r="F58" s="8"/>
      <c r="G58" s="8"/>
      <c r="H58" s="18"/>
    </row>
    <row r="59" spans="1:8" x14ac:dyDescent="0.25">
      <c r="A59" s="17" t="s">
        <v>67</v>
      </c>
      <c r="B59" s="8"/>
      <c r="C59" s="8"/>
      <c r="D59" s="8"/>
      <c r="E59" s="8"/>
      <c r="F59" s="8"/>
      <c r="G59" s="8"/>
      <c r="H59" s="18"/>
    </row>
    <row r="60" spans="1:8" ht="15.75" thickBot="1" x14ac:dyDescent="0.3">
      <c r="A60" s="19"/>
      <c r="B60" s="20"/>
      <c r="C60" s="20"/>
      <c r="D60" s="20"/>
      <c r="E60" s="20"/>
      <c r="F60" s="20"/>
      <c r="G60" s="20"/>
      <c r="H60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3dfe4f-5da8-4d7a-a7b4-f3e4e097cd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35D2FE5C8EF14EB5494FD700D3BD51" ma:contentTypeVersion="14" ma:contentTypeDescription="Create a new document." ma:contentTypeScope="" ma:versionID="0699df964212621b711e59e5f4800085">
  <xsd:schema xmlns:xsd="http://www.w3.org/2001/XMLSchema" xmlns:xs="http://www.w3.org/2001/XMLSchema" xmlns:p="http://schemas.microsoft.com/office/2006/metadata/properties" xmlns:ns3="1cb6ae47-cf97-4e9e-a508-019721b6def0" xmlns:ns4="8a3dfe4f-5da8-4d7a-a7b4-f3e4e097cd4f" targetNamespace="http://schemas.microsoft.com/office/2006/metadata/properties" ma:root="true" ma:fieldsID="384664eb039fd5398bfcc9b3af321ecb" ns3:_="" ns4:_="">
    <xsd:import namespace="1cb6ae47-cf97-4e9e-a508-019721b6def0"/>
    <xsd:import namespace="8a3dfe4f-5da8-4d7a-a7b4-f3e4e097cd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6ae47-cf97-4e9e-a508-019721b6de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dfe4f-5da8-4d7a-a7b4-f3e4e097c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1631E-62BF-412F-8A78-6A4FD04CC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E72E9-4338-42CA-BCBB-B5068D673A78}">
  <ds:schemaRefs>
    <ds:schemaRef ds:uri="http://purl.org/dc/elements/1.1/"/>
    <ds:schemaRef ds:uri="http://purl.org/dc/terms/"/>
    <ds:schemaRef ds:uri="http://schemas.microsoft.com/office/2006/metadata/properties"/>
    <ds:schemaRef ds:uri="8a3dfe4f-5da8-4d7a-a7b4-f3e4e097cd4f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cb6ae47-cf97-4e9e-a508-019721b6def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8DD97-DB2E-4E52-9448-7A044A417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6ae47-cf97-4e9e-a508-019721b6def0"/>
    <ds:schemaRef ds:uri="8a3dfe4f-5da8-4d7a-a7b4-f3e4e097c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KZN FTE vs Space</vt:lpstr>
      <vt:lpstr>Space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van Wijk</dc:creator>
  <cp:lastModifiedBy>Theuns Heymans</cp:lastModifiedBy>
  <cp:lastPrinted>2026-01-23T11:58:35Z</cp:lastPrinted>
  <dcterms:created xsi:type="dcterms:W3CDTF">2023-11-03T08:02:25Z</dcterms:created>
  <dcterms:modified xsi:type="dcterms:W3CDTF">2026-01-28T07:53:51Z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0x010100E035D2FE5C8EF14EB5494FD700D3BD51</vt:lpwstr>
  </property>
  <property fmtid="{D5CDD505-2E9C-101B-9397-08002B2CF9AE}" pid="3" name="CofWorkbookId">
    <vt:lpwstr>42313696-6eda-48ac-960f-196def33fb70</vt:lpwstr>
  </property>
</Properties>
</file>