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3.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hidePivotFieldList="1"/>
  <mc:AlternateContent xmlns:mc="http://schemas.openxmlformats.org/markup-compatibility/2006">
    <mc:Choice Requires="x15">
      <x15ac:absPath xmlns:x15ac="http://schemas.microsoft.com/office/spreadsheetml/2010/11/ac" url="https://eskom-my.sharepoint.com/personal/reddys_eskom_co_za/Documents/Documents/Group IT GCS/Projects/AMI Project/TEC Final/"/>
    </mc:Choice>
  </mc:AlternateContent>
  <xr:revisionPtr revIDLastSave="277" documentId="8_{EF0E67CE-7FD1-43B8-B531-C8D4E5B32AF4}" xr6:coauthVersionLast="47" xr6:coauthVersionMax="47" xr10:uidLastSave="{317CA7B7-605D-4689-B1D8-888BA0D5CC24}"/>
  <workbookProtection workbookAlgorithmName="SHA-512" workbookHashValue="4AJP4urRo6jIMEs/A7oUe3sj0uLpZLXPJLG6a0HXerhRaqm1zRJJpqENAJ6wpJ2Yfx419IPGB8LjwvcDEu+QYA==" workbookSaltValue="MWvATpavDT3JgvvVrE4c4g==" workbookSpinCount="100000" lockStructure="1"/>
  <bookViews>
    <workbookView xWindow="-108" yWindow="-108" windowWidth="23256" windowHeight="13896" firstSheet="1" activeTab="1" xr2:uid="{C9CE5B6E-2511-4D38-913D-2132A0BD2666}"/>
    <workbookView minimized="1" xWindow="30240" yWindow="0" windowWidth="17280" windowHeight="9960" firstSheet="6" activeTab="10" xr2:uid="{DAEDFD6D-13AE-4851-A917-56025A589BAB}"/>
  </bookViews>
  <sheets>
    <sheet name="TEC Guidelines" sheetId="30" state="hidden" r:id="rId1"/>
    <sheet name="Response Guidelines" sheetId="27" r:id="rId2"/>
    <sheet name="Scoring Summary" sheetId="26" r:id="rId3"/>
    <sheet name="Gatekeepers" sheetId="24" r:id="rId4"/>
    <sheet name="Functional MDMS" sheetId="10" r:id="rId5"/>
    <sheet name="Technical evaluation" sheetId="2" state="hidden" r:id="rId6"/>
    <sheet name="Functional HES - DAS" sheetId="31" r:id="rId7"/>
    <sheet name="Functional SMOC" sheetId="32" r:id="rId8"/>
    <sheet name="Non Functional" sheetId="34" r:id="rId9"/>
    <sheet name="Architecture" sheetId="38" r:id="rId10"/>
    <sheet name="Security" sheetId="35" r:id="rId11"/>
    <sheet name="DEMO MDMS" sheetId="39" r:id="rId12"/>
    <sheet name="DEMO HES- DAS" sheetId="40" r:id="rId13"/>
    <sheet name="DEMO SMOC" sheetId="41" r:id="rId14"/>
    <sheet name="Definitions and Abbreviations" sheetId="29" r:id="rId15"/>
    <sheet name="TEC Resources" sheetId="43" state="hidden" r:id="rId16"/>
    <sheet name="Priority Ratings" sheetId="5" state="hidden" r:id="rId17"/>
    <sheet name="Config" sheetId="12" state="hidden" r:id="rId18"/>
    <sheet name="Concerns and Recommendations" sheetId="9" state="hidden" r:id="rId19"/>
  </sheets>
  <definedNames>
    <definedName name="_xlnm._FilterDatabase" localSheetId="9" hidden="1">Architecture!$A$9:$L$23</definedName>
    <definedName name="_xlnm._FilterDatabase" localSheetId="12" hidden="1">'DEMO HES- DAS'!$A$12:$I$38</definedName>
    <definedName name="_xlnm._FilterDatabase" localSheetId="11" hidden="1">'DEMO MDMS'!$A$12:$I$57</definedName>
    <definedName name="_xlnm._FilterDatabase" localSheetId="13" hidden="1">'DEMO SMOC'!$A$12:$I$39</definedName>
    <definedName name="_xlnm._FilterDatabase" localSheetId="6" hidden="1">'Functional HES - DAS'!$A$9:$L$74</definedName>
    <definedName name="_xlnm._FilterDatabase" localSheetId="4" hidden="1">'Functional MDMS'!$A$9:$L$101</definedName>
    <definedName name="_xlnm._FilterDatabase" localSheetId="7" hidden="1">'Functional SMOC'!$A$9:$L$64</definedName>
    <definedName name="_xlnm._FilterDatabase" localSheetId="8" hidden="1">'Non Functional'!$A$9:$L$60</definedName>
    <definedName name="_xlnm._FilterDatabase" localSheetId="10" hidden="1">Security!$A$9:$L$23</definedName>
    <definedName name="_xlnm._FilterDatabase" localSheetId="5" hidden="1">'Technical evaluation'!$A$8:$M$24</definedName>
    <definedName name="category">Config!$G$3:$G$6</definedName>
    <definedName name="Excel_BuiltIn__FilterDatabase_5">#REF!</definedName>
    <definedName name="_xlnm.Print_Area" localSheetId="14">'Definitions and Abbreviations'!$A$2:$D$59</definedName>
    <definedName name="_xlnm.Print_Area" localSheetId="3">Gatekeepers!$A$1:$H$13</definedName>
    <definedName name="_xlnm.Print_Area" localSheetId="1">'Response Guidelines'!$A$1:$L$32</definedName>
    <definedName name="_xlnm.Print_Area" localSheetId="2">'Scoring Summary'!$A$1:$F$30</definedName>
    <definedName name="_xlnm.Print_Area" localSheetId="0">'TEC Guidelines'!$A$1:$AJ$26</definedName>
    <definedName name="_xlnm.Print_Titles" localSheetId="9">Architecture!$1:$9</definedName>
    <definedName name="_xlnm.Print_Titles" localSheetId="12">'DEMO HES- DAS'!$1:$12</definedName>
    <definedName name="_xlnm.Print_Titles" localSheetId="11">'DEMO MDMS'!$1:$12</definedName>
    <definedName name="_xlnm.Print_Titles" localSheetId="13">'DEMO SMOC'!$1:$12</definedName>
    <definedName name="_xlnm.Print_Titles" localSheetId="6">'Functional HES - DAS'!$1:$9</definedName>
    <definedName name="_xlnm.Print_Titles" localSheetId="4">'Functional MDMS'!$1:$9</definedName>
    <definedName name="_xlnm.Print_Titles" localSheetId="7">'Functional SMOC'!$1:$9</definedName>
    <definedName name="_xlnm.Print_Titles" localSheetId="8">'Non Functional'!$1:$9</definedName>
    <definedName name="_xlnm.Print_Titles" localSheetId="10">Security!$1:$9</definedName>
    <definedName name="_xlnm.Print_Titles" localSheetId="5">'Technical evaluation'!$1:$8</definedName>
    <definedName name="Priority">Config!$E$3:$E$9</definedName>
    <definedName name="Solution">Config!$B$3:$B$5</definedName>
    <definedName name="Z_0B0F6DEC_D23F_4278_910B_F2780CC5E1BF_.wvu.PrintTitles" localSheetId="9" hidden="1">Architecture!$1:$9</definedName>
    <definedName name="Z_0B0F6DEC_D23F_4278_910B_F2780CC5E1BF_.wvu.PrintTitles" localSheetId="12" hidden="1">'DEMO HES- DAS'!$1:$12</definedName>
    <definedName name="Z_0B0F6DEC_D23F_4278_910B_F2780CC5E1BF_.wvu.PrintTitles" localSheetId="11" hidden="1">'DEMO MDMS'!$1:$12</definedName>
    <definedName name="Z_0B0F6DEC_D23F_4278_910B_F2780CC5E1BF_.wvu.PrintTitles" localSheetId="13" hidden="1">'DEMO SMOC'!$1:$12</definedName>
    <definedName name="Z_0B0F6DEC_D23F_4278_910B_F2780CC5E1BF_.wvu.PrintTitles" localSheetId="6" hidden="1">'Functional HES - DAS'!$1:$9</definedName>
    <definedName name="Z_0B0F6DEC_D23F_4278_910B_F2780CC5E1BF_.wvu.PrintTitles" localSheetId="4" hidden="1">'Functional MDMS'!$1:$9</definedName>
    <definedName name="Z_0B0F6DEC_D23F_4278_910B_F2780CC5E1BF_.wvu.PrintTitles" localSheetId="7" hidden="1">'Functional SMOC'!$1:$9</definedName>
    <definedName name="Z_0B0F6DEC_D23F_4278_910B_F2780CC5E1BF_.wvu.PrintTitles" localSheetId="8" hidden="1">'Non Functional'!$1:$9</definedName>
    <definedName name="Z_0B0F6DEC_D23F_4278_910B_F2780CC5E1BF_.wvu.PrintTitles" localSheetId="10" hidden="1">Security!$1:$9</definedName>
    <definedName name="Z_0B0F6DEC_D23F_4278_910B_F2780CC5E1BF_.wvu.PrintTitles" localSheetId="5" hidden="1">'Technical evaluation'!$1:$8</definedName>
  </definedNames>
  <calcPr calcId="191028"/>
  <customWorkbookViews>
    <customWorkbookView name="Herman Bisschoff - Personal View" guid="{0B0F6DEC-D23F-4278-910B-F2780CC5E1BF}" mergeInterval="0" personalView="1" maximized="1" windowWidth="1916" windowHeight="852" tabRatio="887"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5" i="26" l="1"/>
  <c r="D16" i="26"/>
  <c r="D17" i="26"/>
  <c r="D18" i="26"/>
  <c r="D19" i="26"/>
  <c r="D14" i="26"/>
  <c r="D34" i="26"/>
  <c r="H60" i="32"/>
  <c r="H61" i="32"/>
  <c r="H62" i="32"/>
  <c r="H63" i="32"/>
  <c r="H64" i="32"/>
  <c r="H57" i="32"/>
  <c r="H58" i="32"/>
  <c r="H59" i="32"/>
  <c r="H53" i="32"/>
  <c r="H54" i="32"/>
  <c r="H55" i="32"/>
  <c r="H56" i="32"/>
  <c r="H50" i="32"/>
  <c r="H51" i="32"/>
  <c r="H52" i="32"/>
  <c r="H48" i="32"/>
  <c r="H49" i="32"/>
  <c r="H45" i="32"/>
  <c r="H46" i="32"/>
  <c r="H47" i="32"/>
  <c r="H39" i="32"/>
  <c r="H40" i="32"/>
  <c r="H41" i="32"/>
  <c r="H42" i="32"/>
  <c r="H43" i="32"/>
  <c r="H44" i="32"/>
  <c r="H36" i="32"/>
  <c r="H37" i="32"/>
  <c r="H38" i="32"/>
  <c r="H30" i="32"/>
  <c r="H31" i="32"/>
  <c r="H32" i="32"/>
  <c r="H33" i="32"/>
  <c r="H34" i="32"/>
  <c r="H35" i="32"/>
  <c r="H15" i="32"/>
  <c r="H16" i="32"/>
  <c r="H17" i="32"/>
  <c r="H18" i="32"/>
  <c r="H19" i="32"/>
  <c r="H20" i="32"/>
  <c r="H21" i="32"/>
  <c r="H22" i="32"/>
  <c r="H23" i="32"/>
  <c r="H24" i="32"/>
  <c r="H25" i="32"/>
  <c r="H26" i="32"/>
  <c r="H27" i="32"/>
  <c r="H28" i="32"/>
  <c r="H29" i="32"/>
  <c r="H11" i="32"/>
  <c r="E32" i="41"/>
  <c r="E33" i="41"/>
  <c r="E34" i="41"/>
  <c r="E35" i="41"/>
  <c r="E36" i="41"/>
  <c r="E37" i="41"/>
  <c r="E38" i="41"/>
  <c r="E39" i="41"/>
  <c r="E29" i="41"/>
  <c r="E30" i="41"/>
  <c r="E31" i="41"/>
  <c r="E26" i="41"/>
  <c r="E27" i="41"/>
  <c r="E28" i="41"/>
  <c r="E24" i="41"/>
  <c r="E25" i="41"/>
  <c r="E21" i="41"/>
  <c r="E22" i="41"/>
  <c r="E23" i="41"/>
  <c r="C20" i="26"/>
  <c r="E13" i="41" l="1"/>
  <c r="E14" i="41"/>
  <c r="E15" i="41"/>
  <c r="E16" i="41"/>
  <c r="E17" i="41"/>
  <c r="E18" i="41"/>
  <c r="E19" i="41"/>
  <c r="E20" i="41"/>
  <c r="H74" i="31"/>
  <c r="H92" i="10" l="1"/>
  <c r="H93" i="10"/>
  <c r="C2" i="41" l="1"/>
  <c r="C3" i="41"/>
  <c r="C4" i="41"/>
  <c r="C5" i="41"/>
  <c r="C6" i="41"/>
  <c r="C2" i="40"/>
  <c r="C3" i="40"/>
  <c r="C4" i="40"/>
  <c r="C5" i="40"/>
  <c r="C6" i="40"/>
  <c r="E13" i="40"/>
  <c r="E14" i="40"/>
  <c r="E15" i="40"/>
  <c r="E16" i="40"/>
  <c r="E17" i="40"/>
  <c r="E18" i="40"/>
  <c r="E19" i="40"/>
  <c r="E20" i="40"/>
  <c r="E21" i="40"/>
  <c r="E22" i="40"/>
  <c r="E23" i="40"/>
  <c r="E24" i="40"/>
  <c r="E25" i="40"/>
  <c r="E26" i="40"/>
  <c r="E27" i="40"/>
  <c r="E28" i="40"/>
  <c r="E29" i="40"/>
  <c r="E30" i="40"/>
  <c r="E31" i="40"/>
  <c r="E32" i="40"/>
  <c r="E33" i="40"/>
  <c r="E34" i="40"/>
  <c r="E35" i="40"/>
  <c r="E36" i="40"/>
  <c r="E37" i="40"/>
  <c r="E38" i="40"/>
  <c r="H58" i="34"/>
  <c r="H59" i="34"/>
  <c r="H60" i="34"/>
  <c r="H67" i="31"/>
  <c r="H66" i="31"/>
  <c r="H65" i="31"/>
  <c r="H64" i="31"/>
  <c r="H63" i="31"/>
  <c r="H62" i="31"/>
  <c r="H61" i="31"/>
  <c r="H60" i="31"/>
  <c r="H59" i="31"/>
  <c r="H58" i="31"/>
  <c r="H57" i="31"/>
  <c r="H56" i="31"/>
  <c r="H55" i="31"/>
  <c r="H54" i="31"/>
  <c r="H47" i="31"/>
  <c r="H46" i="31"/>
  <c r="H45" i="31"/>
  <c r="H44" i="31"/>
  <c r="H43" i="31"/>
  <c r="H42" i="31"/>
  <c r="H41" i="31"/>
  <c r="H40" i="31"/>
  <c r="H39" i="31"/>
  <c r="H38" i="31"/>
  <c r="H37" i="31"/>
  <c r="H36" i="31"/>
  <c r="H35" i="31"/>
  <c r="H28" i="31"/>
  <c r="H27" i="31"/>
  <c r="H26" i="31"/>
  <c r="H25" i="31"/>
  <c r="H24" i="31"/>
  <c r="H23" i="31"/>
  <c r="H22" i="31"/>
  <c r="H21" i="31"/>
  <c r="H20" i="31"/>
  <c r="H19" i="31"/>
  <c r="H18" i="31"/>
  <c r="H17" i="31"/>
  <c r="H16" i="31"/>
  <c r="H15" i="31"/>
  <c r="E57" i="39"/>
  <c r="E56" i="39"/>
  <c r="E55" i="39"/>
  <c r="E54" i="39"/>
  <c r="E53" i="39"/>
  <c r="E52" i="39"/>
  <c r="E51" i="39"/>
  <c r="E50" i="39"/>
  <c r="E49" i="39"/>
  <c r="E48" i="39"/>
  <c r="E47" i="39"/>
  <c r="E46" i="39"/>
  <c r="E45" i="39"/>
  <c r="E44" i="39"/>
  <c r="E43" i="39"/>
  <c r="E42" i="39"/>
  <c r="E41" i="39"/>
  <c r="E40" i="39"/>
  <c r="E39" i="39"/>
  <c r="E38" i="39"/>
  <c r="E37" i="39"/>
  <c r="E36" i="39"/>
  <c r="E35" i="39"/>
  <c r="E34" i="39"/>
  <c r="E33" i="39"/>
  <c r="E32" i="39"/>
  <c r="E31" i="39"/>
  <c r="E30" i="39"/>
  <c r="E29" i="39"/>
  <c r="E28" i="39"/>
  <c r="E27" i="39"/>
  <c r="E26" i="39"/>
  <c r="E25" i="39"/>
  <c r="E24" i="39"/>
  <c r="E23" i="39"/>
  <c r="E22" i="39"/>
  <c r="E21" i="39"/>
  <c r="E20" i="39"/>
  <c r="E19" i="39"/>
  <c r="E18" i="39"/>
  <c r="E17" i="39"/>
  <c r="E16" i="39"/>
  <c r="E15" i="39"/>
  <c r="E14" i="39"/>
  <c r="E13" i="39"/>
  <c r="C6" i="39"/>
  <c r="C5" i="39"/>
  <c r="C4" i="39"/>
  <c r="C3" i="39"/>
  <c r="C2" i="39"/>
  <c r="H23" i="38"/>
  <c r="H22" i="38"/>
  <c r="H21" i="38"/>
  <c r="H20" i="38"/>
  <c r="H19" i="38"/>
  <c r="H18" i="38"/>
  <c r="H17" i="38"/>
  <c r="H16" i="38"/>
  <c r="H15" i="38"/>
  <c r="H14" i="38"/>
  <c r="H13" i="38"/>
  <c r="H12" i="38"/>
  <c r="H11" i="38"/>
  <c r="H10" i="38"/>
  <c r="C6" i="38"/>
  <c r="C5" i="38"/>
  <c r="C4" i="38"/>
  <c r="C3" i="38"/>
  <c r="C2" i="38"/>
  <c r="H13" i="35"/>
  <c r="H23" i="35"/>
  <c r="H22" i="35"/>
  <c r="H21" i="35"/>
  <c r="H20" i="35"/>
  <c r="H19" i="35"/>
  <c r="H18" i="35"/>
  <c r="H17" i="35"/>
  <c r="H16" i="35"/>
  <c r="H15" i="35"/>
  <c r="H14" i="35"/>
  <c r="H12" i="35"/>
  <c r="H11" i="35"/>
  <c r="H10" i="35"/>
  <c r="C6" i="35"/>
  <c r="C5" i="35"/>
  <c r="C4" i="35"/>
  <c r="C3" i="35"/>
  <c r="C2" i="35"/>
  <c r="H57" i="34"/>
  <c r="H56" i="34"/>
  <c r="H55" i="34"/>
  <c r="H54" i="34"/>
  <c r="H53" i="34"/>
  <c r="H52" i="34"/>
  <c r="H51" i="34"/>
  <c r="H50" i="34"/>
  <c r="H49" i="34"/>
  <c r="H48" i="34"/>
  <c r="H47" i="34"/>
  <c r="H46" i="34"/>
  <c r="H45" i="34"/>
  <c r="H44" i="34"/>
  <c r="H43" i="34"/>
  <c r="H42" i="34"/>
  <c r="H41" i="34"/>
  <c r="H40" i="34"/>
  <c r="H39" i="34"/>
  <c r="H38" i="34"/>
  <c r="H37" i="34"/>
  <c r="H36" i="34"/>
  <c r="H35" i="34"/>
  <c r="H34" i="34"/>
  <c r="H33" i="34"/>
  <c r="H32" i="34"/>
  <c r="H31" i="34"/>
  <c r="H30" i="34"/>
  <c r="H29" i="34"/>
  <c r="H28" i="34"/>
  <c r="H27" i="34"/>
  <c r="H26" i="34"/>
  <c r="H25" i="34"/>
  <c r="H24" i="34"/>
  <c r="H23" i="34"/>
  <c r="H22" i="34"/>
  <c r="H21" i="34"/>
  <c r="H20" i="34"/>
  <c r="H19" i="34"/>
  <c r="H18" i="34"/>
  <c r="H17" i="34"/>
  <c r="H16" i="34"/>
  <c r="H15" i="34"/>
  <c r="H14" i="34"/>
  <c r="H13" i="34"/>
  <c r="H12" i="34"/>
  <c r="H11" i="34"/>
  <c r="H10" i="34"/>
  <c r="C6" i="34"/>
  <c r="C5" i="34"/>
  <c r="C4" i="34"/>
  <c r="C3" i="34"/>
  <c r="C2" i="34"/>
  <c r="H14" i="32"/>
  <c r="H13" i="32"/>
  <c r="H12" i="32"/>
  <c r="H10" i="32"/>
  <c r="C6" i="32"/>
  <c r="C5" i="32"/>
  <c r="C4" i="32"/>
  <c r="C3" i="32"/>
  <c r="C2" i="32"/>
  <c r="H73" i="31"/>
  <c r="H72" i="31"/>
  <c r="H71" i="31"/>
  <c r="H70" i="31"/>
  <c r="H69" i="31"/>
  <c r="H68" i="31"/>
  <c r="H53" i="31"/>
  <c r="H52" i="31"/>
  <c r="H51" i="31"/>
  <c r="H50" i="31"/>
  <c r="H49" i="31"/>
  <c r="H48" i="31"/>
  <c r="H34" i="31"/>
  <c r="H33" i="31"/>
  <c r="H32" i="31"/>
  <c r="H31" i="31"/>
  <c r="H30" i="31"/>
  <c r="H29" i="31"/>
  <c r="H14" i="31"/>
  <c r="H13" i="31"/>
  <c r="H12" i="31"/>
  <c r="H11" i="31"/>
  <c r="H10" i="31"/>
  <c r="C6" i="31"/>
  <c r="C5" i="31"/>
  <c r="C4" i="31"/>
  <c r="C3" i="31"/>
  <c r="C2" i="31"/>
  <c r="C6" i="10"/>
  <c r="C5" i="10"/>
  <c r="C4" i="10"/>
  <c r="C3" i="10"/>
  <c r="C2" i="10"/>
  <c r="E41" i="41" l="1"/>
  <c r="E40" i="40"/>
  <c r="E59" i="39"/>
  <c r="F56" i="39" s="1"/>
  <c r="I56" i="39" s="1"/>
  <c r="H66" i="32"/>
  <c r="H25" i="35"/>
  <c r="I23" i="35" s="1"/>
  <c r="L23" i="35" s="1"/>
  <c r="H25" i="38"/>
  <c r="H62" i="34"/>
  <c r="H76" i="31"/>
  <c r="F40" i="39" l="1"/>
  <c r="I40" i="39" s="1"/>
  <c r="F14" i="39"/>
  <c r="I14" i="39" s="1"/>
  <c r="F33" i="39"/>
  <c r="I33" i="39" s="1"/>
  <c r="F55" i="39"/>
  <c r="I55" i="39" s="1"/>
  <c r="F17" i="39"/>
  <c r="I17" i="39" s="1"/>
  <c r="F41" i="39"/>
  <c r="I41" i="39" s="1"/>
  <c r="I12" i="32"/>
  <c r="L12" i="32" s="1"/>
  <c r="I23" i="32"/>
  <c r="L23" i="32" s="1"/>
  <c r="I25" i="32"/>
  <c r="L25" i="32" s="1"/>
  <c r="I47" i="32"/>
  <c r="L47" i="32" s="1"/>
  <c r="I15" i="32"/>
  <c r="L15" i="32" s="1"/>
  <c r="I48" i="32"/>
  <c r="L48" i="32" s="1"/>
  <c r="I16" i="32"/>
  <c r="L16" i="32" s="1"/>
  <c r="I39" i="32"/>
  <c r="L39" i="32" s="1"/>
  <c r="I56" i="32"/>
  <c r="L56" i="32" s="1"/>
  <c r="I24" i="32"/>
  <c r="L24" i="32" s="1"/>
  <c r="I35" i="32"/>
  <c r="L35" i="32" s="1"/>
  <c r="I46" i="32"/>
  <c r="L46" i="32" s="1"/>
  <c r="I57" i="32"/>
  <c r="L57" i="32" s="1"/>
  <c r="I14" i="32"/>
  <c r="L14" i="32" s="1"/>
  <c r="I58" i="32"/>
  <c r="L58" i="32" s="1"/>
  <c r="I37" i="32"/>
  <c r="L37" i="32" s="1"/>
  <c r="I59" i="32"/>
  <c r="L59" i="32" s="1"/>
  <c r="I27" i="32"/>
  <c r="L27" i="32" s="1"/>
  <c r="I49" i="32"/>
  <c r="L49" i="32" s="1"/>
  <c r="I61" i="32"/>
  <c r="L61" i="32" s="1"/>
  <c r="I28" i="32"/>
  <c r="L28" i="32" s="1"/>
  <c r="I51" i="32"/>
  <c r="L51" i="32" s="1"/>
  <c r="I13" i="32"/>
  <c r="L13" i="32" s="1"/>
  <c r="I36" i="32"/>
  <c r="L36" i="32" s="1"/>
  <c r="I26" i="32"/>
  <c r="L26" i="32" s="1"/>
  <c r="I38" i="32"/>
  <c r="L38" i="32" s="1"/>
  <c r="I60" i="32"/>
  <c r="L60" i="32" s="1"/>
  <c r="I17" i="32"/>
  <c r="L17" i="32" s="1"/>
  <c r="I62" i="32"/>
  <c r="L62" i="32" s="1"/>
  <c r="I50" i="32"/>
  <c r="L50" i="32" s="1"/>
  <c r="I34" i="32"/>
  <c r="L34" i="32" s="1"/>
  <c r="I18" i="32"/>
  <c r="L18" i="32" s="1"/>
  <c r="I29" i="32"/>
  <c r="L29" i="32" s="1"/>
  <c r="I40" i="32"/>
  <c r="L40" i="32" s="1"/>
  <c r="I52" i="32"/>
  <c r="L52" i="32" s="1"/>
  <c r="I63" i="32"/>
  <c r="L63" i="32" s="1"/>
  <c r="I19" i="32"/>
  <c r="L19" i="32" s="1"/>
  <c r="I30" i="32"/>
  <c r="L30" i="32" s="1"/>
  <c r="I64" i="32"/>
  <c r="L64" i="32" s="1"/>
  <c r="I31" i="32"/>
  <c r="L31" i="32" s="1"/>
  <c r="I42" i="32"/>
  <c r="L42" i="32" s="1"/>
  <c r="I53" i="32"/>
  <c r="L53" i="32" s="1"/>
  <c r="I20" i="32"/>
  <c r="L20" i="32" s="1"/>
  <c r="I54" i="32"/>
  <c r="L54" i="32" s="1"/>
  <c r="I11" i="32"/>
  <c r="L11" i="32" s="1"/>
  <c r="I21" i="32"/>
  <c r="L21" i="32" s="1"/>
  <c r="I32" i="32"/>
  <c r="L32" i="32" s="1"/>
  <c r="I43" i="32"/>
  <c r="L43" i="32" s="1"/>
  <c r="I44" i="32"/>
  <c r="L44" i="32" s="1"/>
  <c r="I55" i="32"/>
  <c r="L55" i="32" s="1"/>
  <c r="I22" i="32"/>
  <c r="L22" i="32" s="1"/>
  <c r="I33" i="32"/>
  <c r="L33" i="32" s="1"/>
  <c r="I45" i="32"/>
  <c r="L45" i="32" s="1"/>
  <c r="I41" i="32"/>
  <c r="L41" i="32" s="1"/>
  <c r="F38" i="41"/>
  <c r="I38" i="41" s="1"/>
  <c r="F35" i="41"/>
  <c r="I35" i="41" s="1"/>
  <c r="F39" i="41"/>
  <c r="I39" i="41" s="1"/>
  <c r="F33" i="41"/>
  <c r="I33" i="41" s="1"/>
  <c r="F34" i="41"/>
  <c r="I34" i="41" s="1"/>
  <c r="F36" i="41"/>
  <c r="I36" i="41" s="1"/>
  <c r="F37" i="41"/>
  <c r="I37" i="41" s="1"/>
  <c r="F32" i="41"/>
  <c r="I32" i="41" s="1"/>
  <c r="F30" i="41"/>
  <c r="I30" i="41" s="1"/>
  <c r="F31" i="41"/>
  <c r="I31" i="41" s="1"/>
  <c r="F29" i="41"/>
  <c r="I29" i="41" s="1"/>
  <c r="F28" i="41"/>
  <c r="I28" i="41" s="1"/>
  <c r="F27" i="41"/>
  <c r="I27" i="41" s="1"/>
  <c r="F26" i="41"/>
  <c r="I26" i="41" s="1"/>
  <c r="F25" i="41"/>
  <c r="I25" i="41" s="1"/>
  <c r="F24" i="41"/>
  <c r="I24" i="41" s="1"/>
  <c r="F22" i="41"/>
  <c r="I22" i="41" s="1"/>
  <c r="F23" i="41"/>
  <c r="I23" i="41" s="1"/>
  <c r="F21" i="41"/>
  <c r="I21" i="41" s="1"/>
  <c r="F18" i="41"/>
  <c r="I18" i="41" s="1"/>
  <c r="F15" i="41"/>
  <c r="I15" i="41" s="1"/>
  <c r="F14" i="41"/>
  <c r="I14" i="41" s="1"/>
  <c r="F20" i="41"/>
  <c r="I20" i="41" s="1"/>
  <c r="F16" i="41"/>
  <c r="I16" i="41" s="1"/>
  <c r="F13" i="41"/>
  <c r="F17" i="41"/>
  <c r="I17" i="41" s="1"/>
  <c r="F19" i="41"/>
  <c r="I19" i="41" s="1"/>
  <c r="F45" i="39"/>
  <c r="I45" i="39" s="1"/>
  <c r="F27" i="39"/>
  <c r="I27" i="39" s="1"/>
  <c r="F25" i="39"/>
  <c r="I25" i="39" s="1"/>
  <c r="F24" i="39"/>
  <c r="I24" i="39" s="1"/>
  <c r="I63" i="31"/>
  <c r="L63" i="31" s="1"/>
  <c r="I74" i="31"/>
  <c r="L74" i="31" s="1"/>
  <c r="F32" i="39"/>
  <c r="I32" i="39" s="1"/>
  <c r="F48" i="39"/>
  <c r="I48" i="39" s="1"/>
  <c r="F47" i="39"/>
  <c r="I47" i="39" s="1"/>
  <c r="F13" i="39"/>
  <c r="I13" i="39" s="1"/>
  <c r="F16" i="39"/>
  <c r="I16" i="39" s="1"/>
  <c r="F57" i="39"/>
  <c r="I57" i="39" s="1"/>
  <c r="F44" i="39"/>
  <c r="I44" i="39" s="1"/>
  <c r="F39" i="39"/>
  <c r="I39" i="39" s="1"/>
  <c r="F26" i="39"/>
  <c r="I26" i="39" s="1"/>
  <c r="F20" i="39"/>
  <c r="I20" i="39" s="1"/>
  <c r="F35" i="39"/>
  <c r="I35" i="39" s="1"/>
  <c r="F50" i="39"/>
  <c r="I50" i="39" s="1"/>
  <c r="F46" i="39"/>
  <c r="I46" i="39" s="1"/>
  <c r="F53" i="39"/>
  <c r="I53" i="39" s="1"/>
  <c r="F15" i="39"/>
  <c r="I15" i="39" s="1"/>
  <c r="F51" i="39"/>
  <c r="I51" i="39" s="1"/>
  <c r="I18" i="38"/>
  <c r="L18" i="38" s="1"/>
  <c r="I11" i="38"/>
  <c r="L11" i="38" s="1"/>
  <c r="I23" i="38"/>
  <c r="L23" i="38" s="1"/>
  <c r="I28" i="34"/>
  <c r="L28" i="34" s="1"/>
  <c r="I29" i="34"/>
  <c r="L29" i="34" s="1"/>
  <c r="F13" i="40"/>
  <c r="F14" i="40"/>
  <c r="I14" i="40" s="1"/>
  <c r="F15" i="40"/>
  <c r="I15" i="40" s="1"/>
  <c r="F16" i="40"/>
  <c r="I16" i="40" s="1"/>
  <c r="F17" i="40"/>
  <c r="I17" i="40" s="1"/>
  <c r="F18" i="40"/>
  <c r="I18" i="40" s="1"/>
  <c r="F19" i="40"/>
  <c r="I19" i="40" s="1"/>
  <c r="F20" i="40"/>
  <c r="I20" i="40" s="1"/>
  <c r="F21" i="40"/>
  <c r="I21" i="40" s="1"/>
  <c r="F22" i="40"/>
  <c r="I22" i="40" s="1"/>
  <c r="F23" i="40"/>
  <c r="I23" i="40" s="1"/>
  <c r="F24" i="40"/>
  <c r="I24" i="40" s="1"/>
  <c r="F25" i="40"/>
  <c r="I25" i="40" s="1"/>
  <c r="F26" i="40"/>
  <c r="I26" i="40" s="1"/>
  <c r="F27" i="40"/>
  <c r="I27" i="40" s="1"/>
  <c r="F28" i="40"/>
  <c r="I28" i="40" s="1"/>
  <c r="F29" i="40"/>
  <c r="I29" i="40" s="1"/>
  <c r="F30" i="40"/>
  <c r="I30" i="40" s="1"/>
  <c r="F31" i="40"/>
  <c r="I31" i="40" s="1"/>
  <c r="F32" i="40"/>
  <c r="I32" i="40" s="1"/>
  <c r="F33" i="40"/>
  <c r="I33" i="40" s="1"/>
  <c r="F34" i="40"/>
  <c r="I34" i="40" s="1"/>
  <c r="F35" i="40"/>
  <c r="I35" i="40" s="1"/>
  <c r="F36" i="40"/>
  <c r="I36" i="40" s="1"/>
  <c r="F37" i="40"/>
  <c r="I37" i="40" s="1"/>
  <c r="F38" i="40"/>
  <c r="I38" i="40" s="1"/>
  <c r="I14" i="35"/>
  <c r="L14" i="35" s="1"/>
  <c r="F38" i="39"/>
  <c r="I38" i="39" s="1"/>
  <c r="F43" i="39"/>
  <c r="I43" i="39" s="1"/>
  <c r="F18" i="39"/>
  <c r="I18" i="39" s="1"/>
  <c r="F36" i="39"/>
  <c r="I36" i="39" s="1"/>
  <c r="F31" i="39"/>
  <c r="I31" i="39" s="1"/>
  <c r="F22" i="39"/>
  <c r="I22" i="39" s="1"/>
  <c r="F23" i="39"/>
  <c r="I23" i="39" s="1"/>
  <c r="F49" i="39"/>
  <c r="I49" i="39" s="1"/>
  <c r="F54" i="39"/>
  <c r="I54" i="39" s="1"/>
  <c r="F52" i="39"/>
  <c r="I52" i="39" s="1"/>
  <c r="F28" i="39"/>
  <c r="I28" i="39" s="1"/>
  <c r="F34" i="39"/>
  <c r="I34" i="39" s="1"/>
  <c r="F30" i="39"/>
  <c r="I30" i="39" s="1"/>
  <c r="F21" i="39"/>
  <c r="I21" i="39" s="1"/>
  <c r="F42" i="39"/>
  <c r="I42" i="39" s="1"/>
  <c r="F29" i="39"/>
  <c r="I29" i="39" s="1"/>
  <c r="F19" i="39"/>
  <c r="I19" i="39" s="1"/>
  <c r="F37" i="39"/>
  <c r="I37" i="39" s="1"/>
  <c r="I21" i="38"/>
  <c r="L21" i="38" s="1"/>
  <c r="I15" i="38"/>
  <c r="L15" i="38" s="1"/>
  <c r="I17" i="38"/>
  <c r="L17" i="38" s="1"/>
  <c r="I16" i="38"/>
  <c r="L16" i="38" s="1"/>
  <c r="I10" i="38"/>
  <c r="L10" i="38" s="1"/>
  <c r="I12" i="38"/>
  <c r="L12" i="38" s="1"/>
  <c r="I20" i="38"/>
  <c r="L20" i="38" s="1"/>
  <c r="I13" i="38"/>
  <c r="L13" i="38" s="1"/>
  <c r="I10" i="32"/>
  <c r="L10" i="32" s="1"/>
  <c r="I15" i="35"/>
  <c r="L15" i="35" s="1"/>
  <c r="I10" i="35"/>
  <c r="L10" i="35" s="1"/>
  <c r="I20" i="35"/>
  <c r="L20" i="35" s="1"/>
  <c r="I17" i="35"/>
  <c r="L17" i="35" s="1"/>
  <c r="I21" i="35"/>
  <c r="L21" i="35" s="1"/>
  <c r="I13" i="35"/>
  <c r="L13" i="35" s="1"/>
  <c r="I19" i="35"/>
  <c r="L19" i="35" s="1"/>
  <c r="I11" i="35"/>
  <c r="L11" i="35" s="1"/>
  <c r="I22" i="35"/>
  <c r="L22" i="35" s="1"/>
  <c r="I12" i="35"/>
  <c r="L12" i="35" s="1"/>
  <c r="I18" i="35"/>
  <c r="L18" i="35" s="1"/>
  <c r="I16" i="35"/>
  <c r="L16" i="35" s="1"/>
  <c r="I49" i="34"/>
  <c r="L49" i="34" s="1"/>
  <c r="I22" i="34"/>
  <c r="L22" i="34" s="1"/>
  <c r="I21" i="34"/>
  <c r="L21" i="34" s="1"/>
  <c r="I59" i="34"/>
  <c r="L59" i="34" s="1"/>
  <c r="I40" i="34"/>
  <c r="L40" i="34" s="1"/>
  <c r="I58" i="34"/>
  <c r="L58" i="34" s="1"/>
  <c r="I60" i="34"/>
  <c r="L60" i="34" s="1"/>
  <c r="I19" i="34"/>
  <c r="L19" i="34" s="1"/>
  <c r="I26" i="34"/>
  <c r="L26" i="34" s="1"/>
  <c r="I17" i="34"/>
  <c r="L17" i="34" s="1"/>
  <c r="I31" i="34"/>
  <c r="L31" i="34" s="1"/>
  <c r="I12" i="34"/>
  <c r="L12" i="34" s="1"/>
  <c r="I50" i="34"/>
  <c r="L50" i="34" s="1"/>
  <c r="I11" i="34"/>
  <c r="L11" i="34" s="1"/>
  <c r="I36" i="34"/>
  <c r="L36" i="34" s="1"/>
  <c r="I15" i="34"/>
  <c r="L15" i="34" s="1"/>
  <c r="I56" i="34"/>
  <c r="L56" i="34" s="1"/>
  <c r="I44" i="34"/>
  <c r="L44" i="34" s="1"/>
  <c r="I39" i="34"/>
  <c r="L39" i="34" s="1"/>
  <c r="I55" i="34"/>
  <c r="L55" i="34" s="1"/>
  <c r="I46" i="34"/>
  <c r="L46" i="34" s="1"/>
  <c r="I43" i="34"/>
  <c r="L43" i="34" s="1"/>
  <c r="I20" i="34"/>
  <c r="L20" i="34" s="1"/>
  <c r="I32" i="34"/>
  <c r="L32" i="34" s="1"/>
  <c r="I13" i="34"/>
  <c r="L13" i="34" s="1"/>
  <c r="I45" i="34"/>
  <c r="L45" i="34" s="1"/>
  <c r="I23" i="34"/>
  <c r="L23" i="34" s="1"/>
  <c r="I10" i="34"/>
  <c r="L10" i="34" s="1"/>
  <c r="I34" i="34"/>
  <c r="L34" i="34" s="1"/>
  <c r="I41" i="34"/>
  <c r="L41" i="34" s="1"/>
  <c r="I57" i="34"/>
  <c r="L57" i="34" s="1"/>
  <c r="I38" i="34"/>
  <c r="L38" i="34" s="1"/>
  <c r="I37" i="34"/>
  <c r="L37" i="34" s="1"/>
  <c r="I54" i="34"/>
  <c r="L54" i="34" s="1"/>
  <c r="I16" i="34"/>
  <c r="L16" i="34" s="1"/>
  <c r="I48" i="34"/>
  <c r="L48" i="34" s="1"/>
  <c r="I33" i="34"/>
  <c r="L33" i="34" s="1"/>
  <c r="I14" i="34"/>
  <c r="L14" i="34" s="1"/>
  <c r="I52" i="34"/>
  <c r="L52" i="34" s="1"/>
  <c r="I30" i="34"/>
  <c r="L30" i="34" s="1"/>
  <c r="I51" i="34"/>
  <c r="L51" i="34" s="1"/>
  <c r="I24" i="34"/>
  <c r="L24" i="34" s="1"/>
  <c r="I44" i="31"/>
  <c r="L44" i="31" s="1"/>
  <c r="I23" i="31"/>
  <c r="L23" i="31" s="1"/>
  <c r="I65" i="31"/>
  <c r="L65" i="31" s="1"/>
  <c r="I59" i="31"/>
  <c r="L59" i="31" s="1"/>
  <c r="I62" i="31"/>
  <c r="L62" i="31" s="1"/>
  <c r="I47" i="31"/>
  <c r="L47" i="31" s="1"/>
  <c r="I66" i="31"/>
  <c r="L66" i="31" s="1"/>
  <c r="I32" i="31"/>
  <c r="L32" i="31" s="1"/>
  <c r="I70" i="31"/>
  <c r="L70" i="31" s="1"/>
  <c r="I26" i="31"/>
  <c r="L26" i="31" s="1"/>
  <c r="I24" i="31"/>
  <c r="L24" i="31" s="1"/>
  <c r="I58" i="31"/>
  <c r="L58" i="31" s="1"/>
  <c r="I16" i="31"/>
  <c r="L16" i="31" s="1"/>
  <c r="I54" i="31"/>
  <c r="L54" i="31" s="1"/>
  <c r="I38" i="31"/>
  <c r="L38" i="31" s="1"/>
  <c r="I37" i="31"/>
  <c r="L37" i="31" s="1"/>
  <c r="I68" i="31"/>
  <c r="L68" i="31" s="1"/>
  <c r="I55" i="31"/>
  <c r="L55" i="31" s="1"/>
  <c r="I64" i="31"/>
  <c r="L64" i="31" s="1"/>
  <c r="I13" i="31"/>
  <c r="L13" i="31" s="1"/>
  <c r="I42" i="31"/>
  <c r="L42" i="31" s="1"/>
  <c r="I61" i="31"/>
  <c r="L61" i="31" s="1"/>
  <c r="I21" i="31"/>
  <c r="L21" i="31" s="1"/>
  <c r="I56" i="31"/>
  <c r="L56" i="31" s="1"/>
  <c r="I39" i="31"/>
  <c r="L39" i="31" s="1"/>
  <c r="I19" i="31"/>
  <c r="L19" i="31" s="1"/>
  <c r="I31" i="31"/>
  <c r="L31" i="31" s="1"/>
  <c r="I69" i="31"/>
  <c r="L69" i="31" s="1"/>
  <c r="I27" i="31"/>
  <c r="L27" i="31" s="1"/>
  <c r="I28" i="31"/>
  <c r="L28" i="31" s="1"/>
  <c r="I25" i="31"/>
  <c r="L25" i="31" s="1"/>
  <c r="I72" i="31"/>
  <c r="L72" i="31" s="1"/>
  <c r="I12" i="31"/>
  <c r="L12" i="31" s="1"/>
  <c r="I41" i="31"/>
  <c r="L41" i="31" s="1"/>
  <c r="I57" i="31"/>
  <c r="L57" i="31" s="1"/>
  <c r="I18" i="31"/>
  <c r="L18" i="31" s="1"/>
  <c r="I36" i="31"/>
  <c r="L36" i="31" s="1"/>
  <c r="I33" i="31"/>
  <c r="L33" i="31" s="1"/>
  <c r="I51" i="31"/>
  <c r="L51" i="31" s="1"/>
  <c r="I11" i="31"/>
  <c r="L11" i="31" s="1"/>
  <c r="I29" i="31"/>
  <c r="L29" i="31" s="1"/>
  <c r="I17" i="31"/>
  <c r="L17" i="31" s="1"/>
  <c r="I45" i="31"/>
  <c r="L45" i="31" s="1"/>
  <c r="I15" i="31"/>
  <c r="L15" i="31" s="1"/>
  <c r="I43" i="31"/>
  <c r="L43" i="31" s="1"/>
  <c r="I49" i="31"/>
  <c r="L49" i="31" s="1"/>
  <c r="I60" i="31"/>
  <c r="L60" i="31" s="1"/>
  <c r="I14" i="38"/>
  <c r="L14" i="38" s="1"/>
  <c r="I19" i="38"/>
  <c r="L19" i="38" s="1"/>
  <c r="I22" i="38"/>
  <c r="L22" i="38" s="1"/>
  <c r="I18" i="34"/>
  <c r="L18" i="34" s="1"/>
  <c r="I25" i="34"/>
  <c r="L25" i="34" s="1"/>
  <c r="I27" i="34"/>
  <c r="L27" i="34" s="1"/>
  <c r="I42" i="34"/>
  <c r="L42" i="34" s="1"/>
  <c r="I35" i="34"/>
  <c r="L35" i="34" s="1"/>
  <c r="I53" i="34"/>
  <c r="L53" i="34" s="1"/>
  <c r="I47" i="34"/>
  <c r="L47" i="34" s="1"/>
  <c r="I14" i="31"/>
  <c r="L14" i="31" s="1"/>
  <c r="I40" i="31"/>
  <c r="L40" i="31" s="1"/>
  <c r="I20" i="31"/>
  <c r="L20" i="31" s="1"/>
  <c r="I53" i="31"/>
  <c r="L53" i="31" s="1"/>
  <c r="I34" i="31"/>
  <c r="L34" i="31" s="1"/>
  <c r="I73" i="31"/>
  <c r="L73" i="31" s="1"/>
  <c r="I10" i="31"/>
  <c r="L10" i="31" s="1"/>
  <c r="I52" i="31"/>
  <c r="L52" i="31" s="1"/>
  <c r="I35" i="31"/>
  <c r="L35" i="31" s="1"/>
  <c r="I48" i="31"/>
  <c r="L48" i="31" s="1"/>
  <c r="I71" i="31"/>
  <c r="L71" i="31" s="1"/>
  <c r="I67" i="31"/>
  <c r="L67" i="31" s="1"/>
  <c r="I22" i="31"/>
  <c r="L22" i="31" s="1"/>
  <c r="I30" i="31"/>
  <c r="L30" i="31" s="1"/>
  <c r="I50" i="31"/>
  <c r="L50" i="31" s="1"/>
  <c r="I46" i="31"/>
  <c r="L46" i="31" s="1"/>
  <c r="L25" i="38" l="1"/>
  <c r="E18" i="26" s="1"/>
  <c r="F41" i="41"/>
  <c r="I13" i="41"/>
  <c r="I41" i="41" s="1"/>
  <c r="E29" i="26" s="1"/>
  <c r="F40" i="40"/>
  <c r="I13" i="40"/>
  <c r="I40" i="40" s="1"/>
  <c r="E28" i="26" s="1"/>
  <c r="F59" i="39"/>
  <c r="I59" i="39"/>
  <c r="E27" i="26" s="1"/>
  <c r="I66" i="32"/>
  <c r="L66" i="32"/>
  <c r="E16" i="26" s="1"/>
  <c r="L25" i="35"/>
  <c r="E19" i="26" s="1"/>
  <c r="I25" i="35"/>
  <c r="L62" i="34"/>
  <c r="E17" i="26" s="1"/>
  <c r="I62" i="34"/>
  <c r="I25" i="38"/>
  <c r="I76" i="31"/>
  <c r="L76" i="31"/>
  <c r="E15" i="26" s="1"/>
  <c r="E24" i="26" l="1"/>
  <c r="E33" i="26" s="1"/>
  <c r="C3" i="24"/>
  <c r="C4" i="24"/>
  <c r="C5" i="24"/>
  <c r="C6" i="24"/>
  <c r="C2" i="24"/>
  <c r="X21" i="30" a="1"/>
  <c r="X21" i="30" s="1"/>
  <c r="AI21" i="30" s="1" a="1"/>
  <c r="AI21" i="30" s="1"/>
  <c r="W21" i="30" a="1"/>
  <c r="W21" i="30" s="1"/>
  <c r="AH21" i="30" s="1" a="1"/>
  <c r="AH21" i="30" s="1"/>
  <c r="V21" i="30" a="1"/>
  <c r="V21" i="30" s="1"/>
  <c r="AG21" i="30" s="1" a="1"/>
  <c r="AG21" i="30" s="1"/>
  <c r="U21" i="30" a="1"/>
  <c r="U21" i="30" s="1"/>
  <c r="AF21" i="30" s="1" a="1"/>
  <c r="AF21" i="30" s="1"/>
  <c r="T21" i="30" a="1"/>
  <c r="T21" i="30" s="1"/>
  <c r="AE21" i="30" s="1" a="1"/>
  <c r="AE21" i="30" s="1"/>
  <c r="S21" i="30" a="1"/>
  <c r="S21" i="30" s="1"/>
  <c r="AD21" i="30" s="1" a="1"/>
  <c r="AD21" i="30" s="1"/>
  <c r="R21" i="30" a="1"/>
  <c r="R21" i="30" s="1"/>
  <c r="AC21" i="30" s="1" a="1"/>
  <c r="AC21" i="30" s="1"/>
  <c r="Q21" i="30" a="1"/>
  <c r="Q21" i="30" s="1"/>
  <c r="P21" i="30" a="1"/>
  <c r="P21" i="30" s="1"/>
  <c r="O21" i="30" a="1"/>
  <c r="O21" i="30" s="1"/>
  <c r="N21" i="30" a="1"/>
  <c r="N21" i="30" s="1"/>
  <c r="G21" i="30" a="1"/>
  <c r="G21" i="30" s="1"/>
  <c r="X20" i="30" a="1"/>
  <c r="X20" i="30" s="1"/>
  <c r="AI20" i="30" s="1" a="1"/>
  <c r="AI20" i="30" s="1"/>
  <c r="W20" i="30" a="1"/>
  <c r="W20" i="30" s="1"/>
  <c r="AH20" i="30" s="1" a="1"/>
  <c r="AH20" i="30" s="1"/>
  <c r="V20" i="30" a="1"/>
  <c r="V20" i="30" s="1"/>
  <c r="AG20" i="30" s="1" a="1"/>
  <c r="AG20" i="30" s="1"/>
  <c r="U20" i="30" a="1"/>
  <c r="U20" i="30" s="1"/>
  <c r="AF20" i="30" s="1" a="1"/>
  <c r="AF20" i="30" s="1"/>
  <c r="T20" i="30" a="1"/>
  <c r="T20" i="30" s="1"/>
  <c r="AE20" i="30" s="1" a="1"/>
  <c r="AE20" i="30" s="1"/>
  <c r="S20" i="30" a="1"/>
  <c r="S20" i="30" s="1"/>
  <c r="AD20" i="30" s="1" a="1"/>
  <c r="AD20" i="30" s="1"/>
  <c r="R20" i="30" a="1"/>
  <c r="R20" i="30" s="1"/>
  <c r="AC20" i="30" s="1" a="1"/>
  <c r="AC20" i="30" s="1"/>
  <c r="Q20" i="30" a="1"/>
  <c r="Q20" i="30" s="1"/>
  <c r="AB20" i="30" s="1" a="1"/>
  <c r="AB20" i="30" s="1"/>
  <c r="P20" i="30" a="1"/>
  <c r="P20" i="30" s="1"/>
  <c r="AA20" i="30" s="1" a="1"/>
  <c r="AA20" i="30" s="1"/>
  <c r="O20" i="30" a="1"/>
  <c r="O20" i="30" s="1"/>
  <c r="N20" i="30" a="1"/>
  <c r="N20" i="30" s="1"/>
  <c r="G20" i="30" a="1"/>
  <c r="G20" i="30" s="1"/>
  <c r="G18" i="30" l="1"/>
  <c r="H21" i="30" s="1"/>
  <c r="AA21" i="30" l="1" a="1"/>
  <c r="AA21" i="30" s="1"/>
  <c r="Y21" i="30" a="1"/>
  <c r="Y21" i="30" s="1"/>
  <c r="Z21" i="30" a="1"/>
  <c r="Z21" i="30" s="1"/>
  <c r="AB21" i="30" a="1"/>
  <c r="AB21" i="30" s="1"/>
  <c r="H20" i="30"/>
  <c r="J21" i="30" l="1" a="1"/>
  <c r="J21" i="30" s="1"/>
  <c r="H18" i="30"/>
  <c r="Z20" i="30" a="1"/>
  <c r="Z20" i="30" s="1"/>
  <c r="Y20" i="30" a="1"/>
  <c r="Y20" i="30" s="1"/>
  <c r="J20" i="30" s="1" a="1"/>
  <c r="J20" i="30" s="1"/>
  <c r="F8" i="24" l="1"/>
  <c r="H11" i="10"/>
  <c r="H12" i="10"/>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4" i="10"/>
  <c r="H95" i="10"/>
  <c r="H96" i="10"/>
  <c r="H97" i="10"/>
  <c r="H98" i="10"/>
  <c r="H99" i="10"/>
  <c r="H100" i="10"/>
  <c r="H101" i="10"/>
  <c r="H10" i="10"/>
  <c r="C10" i="26" l="1"/>
  <c r="D10" i="26"/>
  <c r="I22" i="2" l="1"/>
  <c r="I23" i="2" l="1"/>
  <c r="I24" i="2"/>
  <c r="I19" i="2" l="1"/>
  <c r="I12" i="2" l="1"/>
  <c r="H103" i="10"/>
  <c r="I10" i="2"/>
  <c r="I11" i="2"/>
  <c r="I13" i="2"/>
  <c r="I14" i="2"/>
  <c r="I15" i="2"/>
  <c r="I16" i="2"/>
  <c r="I18" i="2"/>
  <c r="I20" i="2"/>
  <c r="I21" i="2"/>
  <c r="I9" i="2"/>
  <c r="I93" i="10" l="1"/>
  <c r="L93" i="10" s="1"/>
  <c r="I92" i="10"/>
  <c r="L92" i="10" s="1"/>
  <c r="I10" i="10"/>
  <c r="L10" i="10" s="1"/>
  <c r="I26" i="2"/>
  <c r="I22" i="10" l="1"/>
  <c r="L22" i="10" s="1"/>
  <c r="I59" i="10"/>
  <c r="L59" i="10" s="1"/>
  <c r="I64" i="10"/>
  <c r="L64" i="10" s="1"/>
  <c r="I96" i="10"/>
  <c r="L96" i="10" s="1"/>
  <c r="I46" i="10"/>
  <c r="L46" i="10" s="1"/>
  <c r="I85" i="10"/>
  <c r="L85" i="10" s="1"/>
  <c r="I72" i="10"/>
  <c r="L72" i="10" s="1"/>
  <c r="I35" i="10"/>
  <c r="L35" i="10" s="1"/>
  <c r="I71" i="10"/>
  <c r="L71" i="10" s="1"/>
  <c r="I101" i="10"/>
  <c r="L101" i="10" s="1"/>
  <c r="I100" i="10"/>
  <c r="L100" i="10" s="1"/>
  <c r="I39" i="10"/>
  <c r="L39" i="10" s="1"/>
  <c r="I78" i="10"/>
  <c r="L78" i="10" s="1"/>
  <c r="I15" i="10"/>
  <c r="L15" i="10" s="1"/>
  <c r="I51" i="10"/>
  <c r="L51" i="10" s="1"/>
  <c r="I40" i="10"/>
  <c r="L40" i="10" s="1"/>
  <c r="I88" i="10"/>
  <c r="L88" i="10" s="1"/>
  <c r="I27" i="10"/>
  <c r="L27" i="10" s="1"/>
  <c r="I63" i="10"/>
  <c r="L63" i="10" s="1"/>
  <c r="I89" i="10"/>
  <c r="L89" i="10" s="1"/>
  <c r="I28" i="10"/>
  <c r="L28" i="10" s="1"/>
  <c r="I73" i="10"/>
  <c r="L73" i="10" s="1"/>
  <c r="I34" i="10"/>
  <c r="L34" i="10" s="1"/>
  <c r="I97" i="10"/>
  <c r="L97" i="10" s="1"/>
  <c r="I47" i="10"/>
  <c r="L47" i="10" s="1"/>
  <c r="I79" i="10"/>
  <c r="L79" i="10" s="1"/>
  <c r="I52" i="10"/>
  <c r="L52" i="10" s="1"/>
  <c r="I70" i="10"/>
  <c r="L70" i="10" s="1"/>
  <c r="I74" i="10"/>
  <c r="L74" i="10" s="1"/>
  <c r="I23" i="10"/>
  <c r="L23" i="10" s="1"/>
  <c r="I16" i="10"/>
  <c r="L16" i="10" s="1"/>
  <c r="I84" i="10"/>
  <c r="L84" i="10" s="1"/>
  <c r="I58" i="10"/>
  <c r="L58" i="10" s="1"/>
  <c r="I69" i="10"/>
  <c r="L69" i="10" s="1"/>
  <c r="I21" i="10"/>
  <c r="L21" i="10" s="1"/>
  <c r="I76" i="10"/>
  <c r="L76" i="10" s="1"/>
  <c r="I99" i="10"/>
  <c r="L99" i="10" s="1"/>
  <c r="I20" i="10"/>
  <c r="L20" i="10" s="1"/>
  <c r="I33" i="10"/>
  <c r="L33" i="10" s="1"/>
  <c r="I87" i="10"/>
  <c r="L87" i="10" s="1"/>
  <c r="I94" i="10"/>
  <c r="L94" i="10" s="1"/>
  <c r="I81" i="10"/>
  <c r="L81" i="10" s="1"/>
  <c r="I91" i="10"/>
  <c r="L91" i="10" s="1"/>
  <c r="I53" i="10"/>
  <c r="L53" i="10" s="1"/>
  <c r="I29" i="10"/>
  <c r="L29" i="10" s="1"/>
  <c r="I62" i="10"/>
  <c r="L62" i="10" s="1"/>
  <c r="I25" i="10"/>
  <c r="L25" i="10" s="1"/>
  <c r="I56" i="10"/>
  <c r="L56" i="10" s="1"/>
  <c r="I57" i="10"/>
  <c r="L57" i="10" s="1"/>
  <c r="I61" i="10"/>
  <c r="L61" i="10" s="1"/>
  <c r="I55" i="10"/>
  <c r="L55" i="10" s="1"/>
  <c r="I37" i="10"/>
  <c r="L37" i="10" s="1"/>
  <c r="I60" i="10"/>
  <c r="L60" i="10" s="1"/>
  <c r="I42" i="10"/>
  <c r="L42" i="10" s="1"/>
  <c r="I24" i="10"/>
  <c r="L24" i="10" s="1"/>
  <c r="I18" i="10"/>
  <c r="L18" i="10" s="1"/>
  <c r="I90" i="10"/>
  <c r="L90" i="10" s="1"/>
  <c r="I77" i="10"/>
  <c r="L77" i="10" s="1"/>
  <c r="I14" i="10"/>
  <c r="L14" i="10" s="1"/>
  <c r="I13" i="10"/>
  <c r="L13" i="10" s="1"/>
  <c r="I32" i="10"/>
  <c r="L32" i="10" s="1"/>
  <c r="I31" i="10"/>
  <c r="L31" i="10" s="1"/>
  <c r="I12" i="10"/>
  <c r="L12" i="10" s="1"/>
  <c r="I50" i="10"/>
  <c r="L50" i="10" s="1"/>
  <c r="I19" i="10"/>
  <c r="L19" i="10" s="1"/>
  <c r="I49" i="10"/>
  <c r="L49" i="10" s="1"/>
  <c r="I83" i="10"/>
  <c r="L83" i="10" s="1"/>
  <c r="I68" i="10"/>
  <c r="L68" i="10" s="1"/>
  <c r="I43" i="10"/>
  <c r="L43" i="10" s="1"/>
  <c r="I44" i="10"/>
  <c r="L44" i="10" s="1"/>
  <c r="I30" i="10"/>
  <c r="L30" i="10" s="1"/>
  <c r="I82" i="10"/>
  <c r="L82" i="10" s="1"/>
  <c r="I48" i="10"/>
  <c r="L48" i="10" s="1"/>
  <c r="I65" i="10"/>
  <c r="L65" i="10" s="1"/>
  <c r="I98" i="10"/>
  <c r="L98" i="10" s="1"/>
  <c r="I45" i="10"/>
  <c r="L45" i="10" s="1"/>
  <c r="I75" i="10"/>
  <c r="L75" i="10" s="1"/>
  <c r="I66" i="10"/>
  <c r="L66" i="10" s="1"/>
  <c r="I95" i="10"/>
  <c r="L95" i="10" s="1"/>
  <c r="I67" i="10"/>
  <c r="L67" i="10" s="1"/>
  <c r="I36" i="10"/>
  <c r="L36" i="10" s="1"/>
  <c r="I17" i="10"/>
  <c r="L17" i="10" s="1"/>
  <c r="I80" i="10"/>
  <c r="L80" i="10" s="1"/>
  <c r="I38" i="10"/>
  <c r="L38" i="10" s="1"/>
  <c r="I26" i="10"/>
  <c r="L26" i="10" s="1"/>
  <c r="I86" i="10"/>
  <c r="L86" i="10" s="1"/>
  <c r="I41" i="10"/>
  <c r="L41" i="10" s="1"/>
  <c r="I54" i="10"/>
  <c r="L54" i="10" s="1"/>
  <c r="J17" i="2"/>
  <c r="J22" i="2"/>
  <c r="M22" i="2" s="1"/>
  <c r="J10" i="2"/>
  <c r="M10" i="2" s="1"/>
  <c r="J23" i="2"/>
  <c r="M23" i="2" s="1"/>
  <c r="J24" i="2"/>
  <c r="M24" i="2" s="1"/>
  <c r="J19" i="2"/>
  <c r="M19" i="2" s="1"/>
  <c r="J18" i="2"/>
  <c r="M18" i="2" s="1"/>
  <c r="J13" i="2"/>
  <c r="M13" i="2" s="1"/>
  <c r="J20" i="2"/>
  <c r="M20" i="2" s="1"/>
  <c r="J21" i="2"/>
  <c r="M21" i="2" s="1"/>
  <c r="J11" i="2"/>
  <c r="M11" i="2" s="1"/>
  <c r="J12" i="2"/>
  <c r="M12" i="2" s="1"/>
  <c r="J15" i="2"/>
  <c r="M15" i="2" s="1"/>
  <c r="J16" i="2"/>
  <c r="M16" i="2" s="1"/>
  <c r="J14" i="2"/>
  <c r="M14" i="2" s="1"/>
  <c r="J9" i="2"/>
  <c r="M9" i="2" s="1"/>
  <c r="I11" i="10"/>
  <c r="L11" i="10" l="1"/>
  <c r="L103" i="10" s="1"/>
  <c r="I103" i="10"/>
  <c r="M26" i="2"/>
  <c r="J26" i="2"/>
  <c r="E14" i="26" l="1"/>
  <c r="E20" i="26" s="1"/>
  <c r="E32" i="26" s="1"/>
  <c r="E34" i="2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tc={E9AE0988-3106-4FEB-A89F-5FE4A92AF655}</author>
    <author>tc={BB9A44F8-B066-416B-A88C-6523D0807B6A}</author>
    <author>Jacques Erasmus</author>
  </authors>
  <commentList>
    <comment ref="C13" authorId="0" shapeId="0" xr:uid="{E9AE0988-3106-4FEB-A89F-5FE4A92AF655}">
      <text>
        <t xml:space="preserve">[Threaded comment]
Your version of Excel allows you to read this threaded comment; however, any edits to it will get removed if the file is opened in a newer version of Excel. Learn more: https://go.microsoft.com/fwlink/?linkid=870924
Comment:
    The Business Requirement Specification document usually contains statements using business or plain English terminology. </t>
      </text>
    </comment>
    <comment ref="C15" authorId="1" shapeId="0" xr:uid="{BB9A44F8-B066-416B-A88C-6523D0807B6A}">
      <text>
        <t xml:space="preserve">[Threaded comment]
Your version of Excel allows you to read this threaded comment; however, any edits to it will get removed if the file is opened in a newer version of Excel. Learn more: https://go.microsoft.com/fwlink/?linkid=870924
Comment:
    The logical design document contains a Functional Decomposition Model which has translated the BRS statements into more usable functional statements for purposes of evaluation </t>
      </text>
    </comment>
    <comment ref="F18" authorId="2" shapeId="0" xr:uid="{71E148D4-9674-484F-BB01-4E302072FBA6}">
      <text>
        <r>
          <rPr>
            <b/>
            <sz val="9"/>
            <color indexed="81"/>
            <rFont val="Tahoma"/>
            <family val="2"/>
          </rPr>
          <t>Jacques Erasmus:</t>
        </r>
        <r>
          <rPr>
            <sz val="9"/>
            <color indexed="81"/>
            <rFont val="Tahoma"/>
            <family val="2"/>
          </rPr>
          <t xml:space="preserve">
This must be linked to the agreed associatedpercentage from the Scoring Summary sheet</t>
        </r>
      </text>
    </comment>
    <comment ref="B19" authorId="2" shapeId="0" xr:uid="{C4B14BB6-1C96-4FFC-AD36-BE7245BF8182}">
      <text>
        <r>
          <rPr>
            <b/>
            <sz val="9"/>
            <color indexed="81"/>
            <rFont val="Tahoma"/>
            <family val="2"/>
          </rPr>
          <t>Leon Jean Louis:</t>
        </r>
        <r>
          <rPr>
            <sz val="9"/>
            <color indexed="81"/>
            <rFont val="Tahoma"/>
            <family val="2"/>
          </rPr>
          <t xml:space="preserve">
1- In this column define and as far as possible quantify the business/functional requirements in a clear statement. 
2- The statement defines only ONE requirement that will be measured and the scoring guideline (column J) must align to this. </t>
        </r>
      </text>
    </comment>
    <comment ref="H19" authorId="2" shapeId="0" xr:uid="{94BB431C-6C00-42D5-B6C0-BE48D3D7AB43}">
      <text>
        <r>
          <rPr>
            <b/>
            <sz val="9"/>
            <color indexed="81"/>
            <rFont val="Tahoma"/>
            <family val="2"/>
          </rPr>
          <t>Leon Jean-Louis:</t>
        </r>
        <r>
          <rPr>
            <sz val="9"/>
            <color indexed="81"/>
            <rFont val="Tahoma"/>
            <family val="2"/>
          </rPr>
          <t xml:space="preserve">
1- To adjust the question weight, change the priority description (column G)
2- The tab/category weight must only be adjusted on the scoring summary tab any changes to the weighting on the scoring summary tab will automatically update here.</t>
        </r>
      </text>
    </comment>
    <comment ref="M19" authorId="2" shapeId="0" xr:uid="{BAD5EDE1-A110-42CC-B680-1ED4FD8D4B85}">
      <text>
        <r>
          <rPr>
            <b/>
            <sz val="9"/>
            <color indexed="81"/>
            <rFont val="Tahoma"/>
            <family val="2"/>
          </rPr>
          <t>Leon Jean-Louis:</t>
        </r>
        <r>
          <rPr>
            <sz val="9"/>
            <color indexed="81"/>
            <rFont val="Tahoma"/>
            <family val="2"/>
          </rPr>
          <t xml:space="preserve">
Evaluators must provide comments for every score given. The comments also assist evaluators to recall how they arrived at their score when asked at a later stage.</t>
        </r>
      </text>
    </comment>
    <comment ref="B20" authorId="2" shapeId="0" xr:uid="{68D49AD9-0E7A-44F2-9B50-41C3EBF0ED06}">
      <text>
        <r>
          <rPr>
            <b/>
            <sz val="9"/>
            <color indexed="81"/>
            <rFont val="Tahoma"/>
            <family val="2"/>
          </rPr>
          <t>Leon Jean-Louis:</t>
        </r>
        <r>
          <rPr>
            <sz val="9"/>
            <color indexed="81"/>
            <rFont val="Tahoma"/>
            <family val="2"/>
          </rPr>
          <t xml:space="preserve">
Note: The original statement from the BRS is not always specific enough to quantify scoring. Rather use the statements from the logical design/functional decomposition if it is available - its more technical &amp; specific to what is being evaluated. Where a logical design/functional decomposition is not available revise the BRS statements where applicable so they are specific to what will be evaluated.</t>
        </r>
      </text>
    </comment>
    <comment ref="C20" authorId="2" shapeId="0" xr:uid="{10749E85-D751-49A9-9D17-683E206A2C90}">
      <text>
        <r>
          <rPr>
            <b/>
            <sz val="9"/>
            <color indexed="81"/>
            <rFont val="Tahoma"/>
            <family val="2"/>
          </rPr>
          <t>Leon Jean-Louis:</t>
        </r>
        <r>
          <rPr>
            <sz val="9"/>
            <color indexed="81"/>
            <rFont val="Tahoma"/>
            <family val="2"/>
          </rPr>
          <t xml:space="preserve">
Its good practice to ask a vendor to provide evidence for their answer but this is not mandatory.
NOTE: When evidence is requested, and a vendor does not provide the required evidence in their response, a TET member may not award points for that response.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Jacques Erasmus</author>
  </authors>
  <commentList>
    <comment ref="C13" authorId="0" shapeId="0" xr:uid="{5F32BF65-4A98-4B65-BC60-588BAC7D4E63}">
      <text>
        <r>
          <rPr>
            <b/>
            <sz val="9"/>
            <color indexed="81"/>
            <rFont val="Tahoma"/>
            <family val="2"/>
          </rPr>
          <t>Jacques Erasmus:</t>
        </r>
        <r>
          <rPr>
            <sz val="9"/>
            <color indexed="81"/>
            <rFont val="Tahoma"/>
            <family val="2"/>
          </rPr>
          <t xml:space="preserve">
This is the MASTER Weight list. It must only be updated here. All other weights must refer to this one. This one must be decided FIRST.</t>
        </r>
      </text>
    </comment>
    <comment ref="D13" authorId="0" shapeId="0" xr:uid="{D01D6080-5653-4D30-B2A0-0FAAA7F960BE}">
      <text>
        <r>
          <rPr>
            <b/>
            <sz val="9"/>
            <color indexed="81"/>
            <rFont val="Tahoma"/>
            <family val="2"/>
          </rPr>
          <t>Jacques Erasmus:</t>
        </r>
        <r>
          <rPr>
            <sz val="9"/>
            <color indexed="81"/>
            <rFont val="Tahoma"/>
            <family val="2"/>
          </rPr>
          <t xml:space="preserve">
Acceptable ratio of Score to Weight.
Insert as a percentage.</t>
        </r>
      </text>
    </comment>
    <comment ref="E13" authorId="0" shapeId="0" xr:uid="{10FCD6E7-9E81-4FBF-9FF9-5A1B3AA5EEE1}">
      <text>
        <r>
          <rPr>
            <b/>
            <sz val="9"/>
            <color indexed="81"/>
            <rFont val="Tahoma"/>
            <family val="2"/>
          </rPr>
          <t>Jacques Erasmus:</t>
        </r>
        <r>
          <rPr>
            <sz val="9"/>
            <color indexed="81"/>
            <rFont val="Tahoma"/>
            <family val="2"/>
          </rPr>
          <t xml:space="preserve">
Condition shading when threshold not provided or threshold not met.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Jacques Erasmus</author>
  </authors>
  <commentList>
    <comment ref="F8" authorId="0" shapeId="0" xr:uid="{4254998F-8EE3-4CBD-ADDD-0ECFCE1030C7}">
      <text>
        <r>
          <rPr>
            <b/>
            <sz val="9"/>
            <color indexed="81"/>
            <rFont val="Tahoma"/>
            <family val="2"/>
          </rPr>
          <t>Jacques Erasmus:</t>
        </r>
        <r>
          <rPr>
            <sz val="9"/>
            <color indexed="81"/>
            <rFont val="Tahoma"/>
            <family val="2"/>
          </rPr>
          <t xml:space="preserve">
DO NOT DELETE</t>
        </r>
      </text>
    </comment>
    <comment ref="B9" authorId="0" shapeId="0" xr:uid="{CEA02417-504E-4FF5-BC98-2C9CE5DE0A4C}">
      <text>
        <r>
          <rPr>
            <b/>
            <sz val="9"/>
            <color indexed="81"/>
            <rFont val="Tahoma"/>
            <family val="2"/>
          </rPr>
          <t>Jacques Erasmus:</t>
        </r>
        <r>
          <rPr>
            <sz val="9"/>
            <color indexed="81"/>
            <rFont val="Tahoma"/>
            <family val="2"/>
          </rPr>
          <t xml:space="preserve">
DELETE EMPTY ROWS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<sst xmlns="http://schemas.openxmlformats.org/spreadsheetml/2006/main" count="2379" uniqueCount="913">
  <si>
    <r>
      <t xml:space="preserve">This Tab provides guidance to the TET on how the evaluation criteria must be structured and where information can be sourced.
</t>
    </r>
    <r>
      <rPr>
        <b/>
        <u/>
        <sz val="12"/>
        <color rgb="FFFF0000"/>
        <rFont val="Arial"/>
        <family val="2"/>
      </rPr>
      <t>Delete this tab before the TEC is published with the RFP.</t>
    </r>
  </si>
  <si>
    <t>Response Guidelines</t>
  </si>
  <si>
    <t>Once all criteria questions are complete revise the response guidelines tab, the information provided is for vendors to understand what is required of them. 
You may need to rename or adjust the colour coding of the various tabs.
Read through all the information removing what is not applicable and adding important information you want vendors to be aware of.
The template has one reference sheet (Definitions and Abbreviations) it may be necessary to provide vendors with more reference information, which can be listed here.</t>
  </si>
  <si>
    <t>Scoring Summary</t>
  </si>
  <si>
    <r>
      <t xml:space="preserve">Gatekeepers are captured here - </t>
    </r>
    <r>
      <rPr>
        <b/>
        <sz val="12"/>
        <color rgb="FFFF0000"/>
        <rFont val="Arial"/>
        <family val="2"/>
      </rPr>
      <t>Gatekeepers are limited to legislative and compliance related criteria only</t>
    </r>
    <r>
      <rPr>
        <sz val="12"/>
        <color theme="1"/>
        <rFont val="Arial"/>
        <family val="2"/>
      </rPr>
      <t xml:space="preserve">.
</t>
    </r>
    <r>
      <rPr>
        <b/>
        <sz val="12"/>
        <color rgb="FFFF0000"/>
        <rFont val="Arial"/>
        <family val="2"/>
      </rPr>
      <t>Desktop evaluations and demonstrations are separate evaluation stages and the scores may not be added together.</t>
    </r>
    <r>
      <rPr>
        <sz val="12"/>
        <color theme="1"/>
        <rFont val="Arial"/>
        <family val="2"/>
      </rPr>
      <t xml:space="preserve">
Ensure each stage has a </t>
    </r>
    <r>
      <rPr>
        <b/>
        <sz val="12"/>
        <color rgb="FFFF0000"/>
        <rFont val="Arial"/>
        <family val="2"/>
      </rPr>
      <t>defined threshold</t>
    </r>
    <r>
      <rPr>
        <sz val="12"/>
        <color theme="1"/>
        <rFont val="Arial"/>
        <family val="2"/>
      </rPr>
      <t xml:space="preserve">
Adjusting the weight for each category on the scoring summary tab will automatically reflect the changes on the respective sheets.
Evaluators scores in each category will also automatically pull through to this sheet
The EL must check the formulas to ensure all are working correctly before evaluations begin.</t>
    </r>
  </si>
  <si>
    <t>Functional Tab</t>
  </si>
  <si>
    <r>
      <t xml:space="preserve">The functional evaluation specifically seeks to evaluate a given proposal/solution against the functional requirements which must listed in the scope of work. 
The functional requirements can be sourced from the Logical Architecture Design (LAD) where this is applicable. More specifically the Functional Decomposition Model </t>
    </r>
    <r>
      <rPr>
        <sz val="11"/>
        <color rgb="FFFF0000"/>
        <rFont val="Arial"/>
        <family val="2"/>
      </rPr>
      <t>contained within the LAD</t>
    </r>
    <r>
      <rPr>
        <sz val="11"/>
        <color theme="1"/>
        <rFont val="Arial"/>
        <family val="2"/>
      </rPr>
      <t>, lists all the Functional Requirements carefully aligned with industry best practice to ensure complete coverage of the business need. See below the example for the first evaluation criteria.</t>
    </r>
  </si>
  <si>
    <t>EXAMPLE for #1</t>
  </si>
  <si>
    <t>Business Requirement Specification Statement (from the BRS)</t>
  </si>
  <si>
    <t>"The displayed image needs to be flicker free"</t>
  </si>
  <si>
    <t>These statements are developed by a business analyst while engaging with the business in their own language.</t>
  </si>
  <si>
    <t>Functional Business Requirement (from the Logical Design/Functional Decomposition Model)</t>
  </si>
  <si>
    <t>The screen refresh rate should be 60 fps or higher</t>
  </si>
  <si>
    <t>These statements are developed by an architect, which is based on the BRS &amp; designed to be purely functional with a view to use for evaluation, mapping &amp; other analyses.</t>
  </si>
  <si>
    <t>Technical Requirements</t>
  </si>
  <si>
    <t>Vendor Responses</t>
  </si>
  <si>
    <t>Evaluator Scores</t>
  </si>
  <si>
    <t>Sectional Score:</t>
  </si>
  <si>
    <t>Intem#</t>
  </si>
  <si>
    <t xml:space="preserve">Business requirements </t>
  </si>
  <si>
    <r>
      <t xml:space="preserve">Mandatory Returnables - </t>
    </r>
    <r>
      <rPr>
        <sz val="9"/>
        <rFont val="Arial"/>
        <family val="2"/>
      </rPr>
      <t>This colunm lists the mandotory evidence to be provided by the vendor in the technical file and numbered to align with each criteria question.</t>
    </r>
    <r>
      <rPr>
        <b/>
        <sz val="9"/>
        <rFont val="Arial"/>
        <family val="2"/>
      </rPr>
      <t xml:space="preserve"> </t>
    </r>
  </si>
  <si>
    <r>
      <t xml:space="preserve">Vendor Response: </t>
    </r>
    <r>
      <rPr>
        <sz val="9"/>
        <rFont val="Arial"/>
        <family val="2"/>
      </rPr>
      <t>Vendor to indicate if, and to what extent they meet the requirement, detail must be provided in the tender submission</t>
    </r>
  </si>
  <si>
    <r>
      <t xml:space="preserve">Vendor Evidence: </t>
    </r>
    <r>
      <rPr>
        <sz val="9"/>
        <rFont val="Arial"/>
        <family val="2"/>
      </rPr>
      <t>Location of Supporting Document/detailed response in your tender submission (state the file number, section &amp; page number)</t>
    </r>
  </si>
  <si>
    <t>Priority Description</t>
  </si>
  <si>
    <t>Priority</t>
  </si>
  <si>
    <t>Weight</t>
  </si>
  <si>
    <t>Selection Option</t>
  </si>
  <si>
    <t>Option Score</t>
  </si>
  <si>
    <t>Evaluators Response (SELECT)</t>
  </si>
  <si>
    <t>Score</t>
  </si>
  <si>
    <t>Evaluator comments</t>
  </si>
  <si>
    <t>1</t>
  </si>
  <si>
    <t>2</t>
  </si>
  <si>
    <t>3</t>
  </si>
  <si>
    <t>4</t>
  </si>
  <si>
    <t>5</t>
  </si>
  <si>
    <t>6</t>
  </si>
  <si>
    <t>7</t>
  </si>
  <si>
    <t>8</t>
  </si>
  <si>
    <t>9</t>
  </si>
  <si>
    <t>10</t>
  </si>
  <si>
    <t>11</t>
  </si>
  <si>
    <t>12</t>
  </si>
  <si>
    <t>13</t>
  </si>
  <si>
    <t>14</t>
  </si>
  <si>
    <t>15</t>
  </si>
  <si>
    <t>16</t>
  </si>
  <si>
    <t>17</t>
  </si>
  <si>
    <t>18</t>
  </si>
  <si>
    <t>19</t>
  </si>
  <si>
    <t>20</t>
  </si>
  <si>
    <t>21</t>
  </si>
  <si>
    <t>22</t>
  </si>
  <si>
    <t>Eskom requires an application with a screen refresh rate of 60 fps or higher.
(This is the actual evaluation criteria against which the response is being judged - in this example it specifically quantifies how to determine if the screen will be flicker free &amp; smooth i.e. the lower the refresh rate of the screen the worse screen flicker will be evident to the end-user)</t>
  </si>
  <si>
    <t>In your technical response indicate the screen refresh rate and provide a technical specification as evidence of the refresh rate. Note this may also be requested to be physically demonstrated later in the RFP process.</t>
  </si>
  <si>
    <t>&lt;Example for how to complete this column: Technical File, section 5 (company background section), page 11&gt;</t>
  </si>
  <si>
    <t>Important</t>
  </si>
  <si>
    <t>Refresh rate &gt;=60,
Refresh rate &lt;60</t>
  </si>
  <si>
    <t>Refresh rate &gt;=60</t>
  </si>
  <si>
    <t>Appendix G</t>
  </si>
  <si>
    <t>Show stopper</t>
  </si>
  <si>
    <t>abc,
klm,
pqr,
xyz</t>
  </si>
  <si>
    <t xml:space="preserve">
pqr</t>
  </si>
  <si>
    <t>Demonstration tab</t>
  </si>
  <si>
    <t xml:space="preserve">The demonstration tab has important notes to vendors in rows 10 to 13, read these and edit as required by your criteria and evaluation plan. After editing, there must not be any blue text remaining.
If a requirement was evaluated during the desktop evaluation, it may be evaluated again at the demo if there is a need to see/verify the information. 
The demonstration duration agreed to must be strictly adhered to for all vendors for fairness. </t>
  </si>
  <si>
    <t>Tenderer to take note of the following key instructions:</t>
  </si>
  <si>
    <t>Technical Evaluation Guidelines</t>
  </si>
  <si>
    <t>*</t>
  </si>
  <si>
    <r>
      <t xml:space="preserve">Complete </t>
    </r>
    <r>
      <rPr>
        <b/>
        <u/>
        <sz val="11"/>
        <color rgb="FFC00000"/>
        <rFont val="Arial"/>
        <family val="2"/>
      </rPr>
      <t>ALL</t>
    </r>
    <r>
      <rPr>
        <sz val="11"/>
        <color rgb="FF000000"/>
        <rFont val="Arial"/>
        <family val="2"/>
      </rPr>
      <t xml:space="preserve"> </t>
    </r>
    <r>
      <rPr>
        <sz val="11"/>
        <color indexed="8"/>
        <rFont val="Arial"/>
        <family val="2"/>
      </rPr>
      <t>the worksheets listed below.</t>
    </r>
  </si>
  <si>
    <t>Gatekeepers</t>
  </si>
  <si>
    <t>Functional (MDMS;HES;SMOC)</t>
  </si>
  <si>
    <t>Non-Functional</t>
  </si>
  <si>
    <t>Architecture</t>
  </si>
  <si>
    <t>Security</t>
  </si>
  <si>
    <t>Demonstration</t>
  </si>
  <si>
    <t xml:space="preserve"> </t>
  </si>
  <si>
    <t>Reference Information</t>
  </si>
  <si>
    <t xml:space="preserve">Definitions and Abbreviations
</t>
  </si>
  <si>
    <t>Provides information on the definitions and abbreviations used in the Evaluation workbook.</t>
  </si>
  <si>
    <t>Tender Number:</t>
  </si>
  <si>
    <t>&lt;insert before tender publication&gt;</t>
  </si>
  <si>
    <t>Transaction Description:</t>
  </si>
  <si>
    <t>Evaluated Tenderer's Registered Name:</t>
  </si>
  <si>
    <t>&lt;Evaluator to complete&gt;</t>
  </si>
  <si>
    <t>Evaluator Name and Surname:</t>
  </si>
  <si>
    <t xml:space="preserve">  Technical Evaluation Criteria</t>
  </si>
  <si>
    <t>Date of Evaluation</t>
  </si>
  <si>
    <t>Evaluator Signature</t>
  </si>
  <si>
    <t>Gatekeeper Evaluation</t>
  </si>
  <si>
    <t>Tick to indicate if there are gatekeepers for this assessment:</t>
  </si>
  <si>
    <t>Yes</t>
  </si>
  <si>
    <t/>
  </si>
  <si>
    <t>Desktop Evaluation Scoring Summary</t>
  </si>
  <si>
    <t>Evaluation Category</t>
  </si>
  <si>
    <t>Threshold</t>
  </si>
  <si>
    <t>Functional: MDMS</t>
  </si>
  <si>
    <t>Functional: HES - DAS</t>
  </si>
  <si>
    <t>Functional: SMOC</t>
  </si>
  <si>
    <t xml:space="preserve">Total </t>
  </si>
  <si>
    <t>Demonstration Scoring Summary</t>
  </si>
  <si>
    <t>Evaluation</t>
  </si>
  <si>
    <t>Weighting</t>
  </si>
  <si>
    <t>Evaluation Score</t>
  </si>
  <si>
    <t>Deskop Evaluation</t>
  </si>
  <si>
    <t>Demonstration Evaluation</t>
  </si>
  <si>
    <t>Total score for Vendor</t>
  </si>
  <si>
    <t xml:space="preserve">
Technical Evaluation Criteria
GATEKEEPER CRITERIA</t>
  </si>
  <si>
    <t>GateKeeper Requirements</t>
  </si>
  <si>
    <r>
      <t xml:space="preserve">Mandatory Returnables - </t>
    </r>
    <r>
      <rPr>
        <sz val="8"/>
        <rFont val="Arial"/>
        <family val="2"/>
      </rPr>
      <t>Evidence below to be provided in the technical file and numbered to align with each criteria question.</t>
    </r>
    <r>
      <rPr>
        <b/>
        <sz val="8"/>
        <rFont val="Arial"/>
        <family val="2"/>
      </rPr>
      <t xml:space="preserve"> </t>
    </r>
  </si>
  <si>
    <r>
      <rPr>
        <b/>
        <sz val="8"/>
        <color rgb="FF000000"/>
        <rFont val="Arial"/>
      </rPr>
      <t xml:space="preserve">Vendor Evidence: 
</t>
    </r>
    <r>
      <rPr>
        <sz val="8"/>
        <color rgb="FF000000"/>
        <rFont val="Arial"/>
      </rPr>
      <t>Location of Supporting Document/detailed response in your tender submission (state the file number, section &amp; page number)</t>
    </r>
  </si>
  <si>
    <t>Scoring</t>
  </si>
  <si>
    <t>Eskom requires the vendor to be a certified solution installer / implementor / partner for the proposed solution.</t>
  </si>
  <si>
    <t>In your technical response provide a certificate or  Original Equipment Manufacturer (OEM) letter as evidence that your company is an accredited solution installer / implementor / partner for the proposed solution.</t>
  </si>
  <si>
    <t>Letter of commitment on respondent letter head.</t>
  </si>
  <si>
    <t>The MDMS (Meter Data Management System), HES (Interval Data Acquisition System) and Smart Metering Operation Centre shall be proven and deployed (for at least 2 years) in production in one or more utilities</t>
  </si>
  <si>
    <t>Functional MDMS</t>
  </si>
  <si>
    <t>Evidence below to be provided in the technical file and numbered to align with each criteria question.Documents returned i.e. Project plan, Architecture, Technical specifications etc.</t>
  </si>
  <si>
    <r>
      <t xml:space="preserve">Vendor Compliance
</t>
    </r>
    <r>
      <rPr>
        <sz val="10"/>
        <color rgb="FF000000"/>
        <rFont val="Arial"/>
        <family val="2"/>
      </rPr>
      <t>Full Compliance</t>
    </r>
    <r>
      <rPr>
        <b/>
        <sz val="10"/>
        <color indexed="8"/>
        <rFont val="Arial"/>
        <family val="2"/>
      </rPr>
      <t xml:space="preserve"> - Y
</t>
    </r>
    <r>
      <rPr>
        <sz val="10"/>
        <color rgb="FF000000"/>
        <rFont val="Arial"/>
        <family val="2"/>
      </rPr>
      <t>Partial Compliance</t>
    </r>
    <r>
      <rPr>
        <b/>
        <sz val="10"/>
        <color indexed="8"/>
        <rFont val="Arial"/>
        <family val="2"/>
      </rPr>
      <t xml:space="preserve"> - P
</t>
    </r>
    <r>
      <rPr>
        <sz val="10"/>
        <color rgb="FF000000"/>
        <rFont val="Arial"/>
        <family val="2"/>
      </rPr>
      <t>Non</t>
    </r>
    <r>
      <rPr>
        <b/>
        <sz val="10"/>
        <color indexed="8"/>
        <rFont val="Arial"/>
        <family val="2"/>
      </rPr>
      <t xml:space="preserve"> </t>
    </r>
    <r>
      <rPr>
        <sz val="10"/>
        <color rgb="FF000000"/>
        <rFont val="Arial"/>
        <family val="2"/>
      </rPr>
      <t>Compliance</t>
    </r>
    <r>
      <rPr>
        <b/>
        <sz val="10"/>
        <color indexed="8"/>
        <rFont val="Arial"/>
        <family val="2"/>
      </rPr>
      <t xml:space="preserve"> - N</t>
    </r>
  </si>
  <si>
    <t>Vendor Evidence: Location of Supporting Document/Info (state the file number, section &amp; page number)</t>
  </si>
  <si>
    <r>
      <t xml:space="preserve">Priority
</t>
    </r>
    <r>
      <rPr>
        <sz val="10"/>
        <color rgb="FF000000"/>
        <rFont val="Arial"/>
        <family val="2"/>
      </rPr>
      <t>Requirement priority as determined by Eskom</t>
    </r>
  </si>
  <si>
    <r>
      <t xml:space="preserve">Weight
</t>
    </r>
    <r>
      <rPr>
        <sz val="10"/>
        <color indexed="8"/>
        <rFont val="Arial"/>
        <family val="2"/>
      </rPr>
      <t>(agreed by evaluation team members)</t>
    </r>
  </si>
  <si>
    <r>
      <t xml:space="preserve">Score
</t>
    </r>
    <r>
      <rPr>
        <sz val="10"/>
        <color indexed="8"/>
        <rFont val="Arial"/>
        <family val="2"/>
      </rPr>
      <t>(determined by each evaluation team member during evaluation. Will be averaged for final scores)</t>
    </r>
  </si>
  <si>
    <t>Comments (Internal) for scorer</t>
  </si>
  <si>
    <t>ID</t>
  </si>
  <si>
    <t>Functional Category</t>
  </si>
  <si>
    <t>Requirement</t>
  </si>
  <si>
    <t>Required Returnables / Documents</t>
  </si>
  <si>
    <t>Vendor Compliance</t>
  </si>
  <si>
    <t>Vendor Response</t>
  </si>
  <si>
    <t xml:space="preserve">Priority
</t>
  </si>
  <si>
    <t>Weighted Question</t>
  </si>
  <si>
    <t>Answer
(0,50,100%)</t>
  </si>
  <si>
    <t>Weighted Answer</t>
  </si>
  <si>
    <t>AMI Data collection &amp; processing</t>
  </si>
  <si>
    <t xml:space="preserve">Ability to process AMI interval and usage data from separate AMI systems, back office systems &amp; communication devices. </t>
  </si>
  <si>
    <t>100%: Fully comply with requirement
50%:   Partially comply will require development/ customisation
0%:     No compliance</t>
  </si>
  <si>
    <t xml:space="preserve">Ability to manage Processing, storage and versioning of interval and diagnostic data. Operational data storage, process aggregator and enabler for AMI Systems </t>
  </si>
  <si>
    <t>There should be no limitation on what MDMS can be provided with in terms of interval metering data (kWh Import, kWh Export, Q1 kvarh, Q2 kvarh, Q3 kvarh and Q4 kvarh, for any metering point available</t>
  </si>
  <si>
    <t xml:space="preserve">The MDMS must be capable of accepting manually-entered values, which should be recorded in a log, in such a manner as to be traceable, without overwriting any automatically recorded values. Estimated/manipulated values into MDMS should be flagged </t>
  </si>
  <si>
    <t>Billing Determinant Generation</t>
  </si>
  <si>
    <t>Ability to Perform calculations, aggregations and summations such as: the generation of billing determinants for billed meters as well as statistical metering</t>
  </si>
  <si>
    <t>Peak/Off-peak and Critical-peak day tariffs, for all customers are to be calculated and displayed via various communication channels</t>
  </si>
  <si>
    <t>Two-way communication capability</t>
  </si>
  <si>
    <t>Ability to support Integrated and automated Disconnections / Reconnections, power status checks, interactive reads and pings from the HES that are initiated by integrated systems.</t>
  </si>
  <si>
    <t>On demand request and response capabilities</t>
  </si>
  <si>
    <t xml:space="preserve">Ability to initiate reading and controls for a specific meter on request/demand. The actual reading of the meter will be executed by the HES. </t>
  </si>
  <si>
    <t>Ability to provide information via Web portal capability to provide customer with on demand enquiry Platform.</t>
  </si>
  <si>
    <t>Device lifecycle management</t>
  </si>
  <si>
    <t>Ability to synchronize information between physical devices (meter, channels, network) and customer information (premise, service point, account)</t>
  </si>
  <si>
    <t>Ability to facilitate Registering, de-registering, commissioning, de-commissioning of  HES and MDMS of meters, Data Concentrator/Network Gateway, appliance control devices and Kiosk Controller</t>
  </si>
  <si>
    <t>Ability to support Meter Asset Management</t>
  </si>
  <si>
    <t>Nice to have</t>
  </si>
  <si>
    <t xml:space="preserve">Demand response management  </t>
  </si>
  <si>
    <t>Ability to provide Support for Demand/Response preplanning as well as post Demand/Response event Analysis through Vendor experience and lessons learned, as well as application of best practices in this regard</t>
  </si>
  <si>
    <t>Ability to provide Support for Load management via aggregated consumption information</t>
  </si>
  <si>
    <t>Ability to support Demand Response and control functions viz Load limiting, critical peak pricing TOU and  Frequency Control</t>
  </si>
  <si>
    <t>Management of smart grid data and non-consumer devices</t>
  </si>
  <si>
    <t>Ability to Cater for the recording and storage of metering events and alarms that are sent to the MDMS by the HES.</t>
  </si>
  <si>
    <t>Revenue Protection &amp; Theft detection support</t>
  </si>
  <si>
    <t>Ability to receive and store tamper detection alerts from the meter that are sent to the MDMS by the HES.</t>
  </si>
  <si>
    <t>Ability to monitor irregular consumption patterns and leakage by enabling real-time alert monitoring of devices and grid capabilities</t>
  </si>
  <si>
    <t>Configuration and Management  (All of these actions will be executed by the HES. Applicable data and analysis to trigger such events will be facilitated by the MDMS)</t>
  </si>
  <si>
    <t xml:space="preserve">Ability to initiate and send a request to the HES upon receiving a messaged/instruction from CC&amp;B or any other applicable system to change a meter from prepayment to post-paid mode and vice versa based. </t>
  </si>
  <si>
    <t xml:space="preserve">Configuration and Management </t>
  </si>
  <si>
    <t xml:space="preserve">Ability to facilitate  a request to the HES upon receiving a messaged/instruction from the Customer &amp; Billing (CC&amp;B) or any other applicable system to change a meter from prepayment to post-paid mode and vice versa based. </t>
  </si>
  <si>
    <t xml:space="preserve">Ability to initiate and send a request to the HES upon receiving a messaged/instruction from Customer &amp; Billing (CC&amp;B) or any other applicable system to configure and change account object remotely </t>
  </si>
  <si>
    <t xml:space="preserve">Ability to facilitate  a request to the HES upon receiving a messaged/instruction from Customer &amp; Billing (CC&amp;B) or any other applicable system to configure and change account object remotely </t>
  </si>
  <si>
    <t xml:space="preserve">Ability to initiate and send a request to the HES upon receiving a messaged/instruction from Customer &amp; Billing (CC&amp;B) or any other applicable system to configure and change of tariffs remotely  </t>
  </si>
  <si>
    <t>Ability to facilitate a request to the HES upon receiving a messaged/instruction from Customer &amp; Billing (CC&amp;B) or any other applicable system to configure and change of tariffs remotely</t>
  </si>
  <si>
    <t>Ability to initiate and send a request to the HES upon receiving a messaged/instruction from applicable systems to remotely update the meter firmware and record the firmware version</t>
  </si>
  <si>
    <t>Ability to facilitate a request to the HES upon receiving a messaged/instruction from applicable systems to remotely update the meter firmware and record the firmware version</t>
  </si>
  <si>
    <t>Ability to initiate and send a request to the HES upon receiving a messaged/instruction from  applicable systems to remotely update of Data Concentrator/Network Gateway firmware and record the firmware version</t>
  </si>
  <si>
    <t>Ability to facilitate a request to the HES upon receiving a messaged/instruction from  applicable systems to remotely update of Data Concentrator/Network Gateway firmware and record the firmware version</t>
  </si>
  <si>
    <t>Ability to initiate and send a request to the HES upon receiving a messaged/instruction from applicable systems to remotely update  kiosk controller firmware and record the firmware version</t>
  </si>
  <si>
    <t>Ability to facilitate a request to the HES upon receiving a messaged/instruction from applicable systems to remotely update  kiosk controller firmware and record the firmware version</t>
  </si>
  <si>
    <t>The MDMS shall store configuration details of kiosk controllers</t>
  </si>
  <si>
    <t>The MDMS shall store configuration details of meters and appliance control devices</t>
  </si>
  <si>
    <t>Ability to store and send to the HES all requests pertaining to clearing of alarms remotely initiated form system integrated to the MDMS</t>
  </si>
  <si>
    <t>Ability of MDMS to store all events related to the synchronization of clocks for meters, DC/Network gateways, kiosk controllers and ACDs</t>
  </si>
  <si>
    <t>Ability to initiate and send a request to the HES upon receiving a messaged/instruction from Customer &amp; Billing (CC&amp;B) or any other applicable system to change a meter from kWh to currency tokens and vice versa.</t>
  </si>
  <si>
    <t>Ability to facilitate a request to the HES upon receiving a messaged/instruction from Customer &amp; Billing (CC&amp;B) or any other applicable system to change a meter from kWh to currency tokens and vice versa.</t>
  </si>
  <si>
    <t>Smart Meter Capabilities (Most of these actions will be executed by the HES. Applicable data and analysis to trigger such events will be stored in the MDMS)</t>
  </si>
  <si>
    <t>Ability to support backend prepayment for Larger Power Users (Prepayment tool for LPUs):
• Current tariffs must be catered for (i.e Demand charges, Network charges, etc.)
• Provide for an interface to send commands to metering points via a communication interface
• Provide for an interface to send commands to metering points via SCADA</t>
  </si>
  <si>
    <t>Smart Meter Capabilities</t>
  </si>
  <si>
    <t xml:space="preserve">Ability to support remote connect/disconnect for Large Power Users who are on prepayment metering </t>
  </si>
  <si>
    <t>Ability to support retrieval of credit status of the meters when a request is received from systems integrated to the MDMS by passing through the request to the HES and pass through the HES response to the applicable system</t>
  </si>
  <si>
    <t xml:space="preserve">Ability to support Virtual Tokens. The Tokens will be generated by Online Vending System (OVS), sent through to the MDMS by OVS and the MDMS will store and send the tokens to the relevant HES for execution. </t>
  </si>
  <si>
    <t>Ability to support Automated bulk Supply Group Code (SGC) update. The Tokens will be generated by OVS, sent through to the MDMS by OVS and the MDMS will store and send the tokens to the relevant HES for execution.</t>
  </si>
  <si>
    <t>Ability to Verify token entered on meter vs tokens received from OVS (Accept, Reject, Used, Old, Lockout...) – Also to provide status to Back End systems</t>
  </si>
  <si>
    <t>Facilitate provision of Emergency Credit. Provided in current meter specification.</t>
  </si>
  <si>
    <t>Ability to support Currency Token.</t>
  </si>
  <si>
    <t>Ability to support the provision of customer statements for PPU (Prepaid Customers to compare their usage)</t>
  </si>
  <si>
    <t>Outage and Power Quality analysis</t>
  </si>
  <si>
    <t>Ability to support Under / Overvoltage events.The MDMS shall store these events when received from HES and make the data available to other systems</t>
  </si>
  <si>
    <t>Ability to support Under frequency detection. The MDMS shall store these events when received from HES and make the data available to other systems</t>
  </si>
  <si>
    <t>Ability to support Phase balance. The MDMS shall store these events when received from HES and make the data available to other systems</t>
  </si>
  <si>
    <t>Ability to support Customer Outage visibility. The MDMS shall store these events when received from HES and make the data available to other systems</t>
  </si>
  <si>
    <t>Ability to support LV Fault location (outage detection). The MDMS shall store these events when received from HES and make the data available to other systems</t>
  </si>
  <si>
    <t xml:space="preserve">Ability to support alarms that are sent to the MDMS by the HES and make them avialable to other systems for LV dispatching. </t>
  </si>
  <si>
    <t xml:space="preserve">Ability to support Communication: Outage statuses. The outage message status could be sent to the customer’s CIU (via the HES) and mobile phone. </t>
  </si>
  <si>
    <t>Supplier to demonstrate Power Quality logging and analysis funtionality in accordance  to NRS 048</t>
  </si>
  <si>
    <t xml:space="preserve">Additional Requirements </t>
  </si>
  <si>
    <t xml:space="preserve">Interface from mobility side to go and update when there is a meter change out or Moves etc, When smart devices are used to capture meter movements electronically,  devices can electronically send updated forms-/info to system. </t>
  </si>
  <si>
    <t>Meter Data Analysis</t>
  </si>
  <si>
    <t>MDMS  must be able to use meter data (received and stored) to process and perform data manipulation in order to produce  demand and response data to inform DR planning</t>
  </si>
  <si>
    <t>The supplier shall demonstrate the flexibility of the system and and its degree of automation when perfoming data analysis</t>
  </si>
  <si>
    <t>Ability to provide Historical analysis of transformer zone data during abnormal events for the purpose of upgrades/replacements.</t>
  </si>
  <si>
    <t>MDMS  must be able to use meter data (received and stored) to process and perform data manipulation in order to produce transformer data during abnormal events for the purpose of upgrades/replacements; maintained planning.</t>
  </si>
  <si>
    <t>MDMS  must be able to use meter data (received and stored) to process and perform data manipulation in order to produce actual load analysis (per meter, per area, per region, per province etc.)</t>
  </si>
  <si>
    <t>MDMS must be able to link a customer who logged an outage, with his buying patterns (No Buying and Low Buying etc.) to facilitate account interrogation</t>
  </si>
  <si>
    <t>Notifications</t>
  </si>
  <si>
    <t>Scheduled Outages: MDMS must be able send a scheduled outage messages to the Smart Meter to be displayed on the CIU through the HES. In additions such messages will be sent to a mobile device.</t>
  </si>
  <si>
    <t>Other Messages from Back-End Systems: MDMS must be able send other back-end system generated back-end messages to the Smart Meter to be displayed on the CIU. These will include Demand Limit Messages, Tariff Updates, Notification etc. In additions such messages will be sent to a mobile device.</t>
  </si>
  <si>
    <t>MDMS should be able to send a free-format text message to the CIU of a single designated customer or to a group of designated customers and presents this to the customer on the CIU. In additions such messages will be sent to a mobile device.</t>
  </si>
  <si>
    <t>The length of the text string shall be constrained by the capability of the type of interface on the CIU. In general, provision shall be made for text string lengths of 160 characters</t>
  </si>
  <si>
    <t xml:space="preserve">Integration / Interoperability with the Head End </t>
  </si>
  <si>
    <t>IEC 69168-9 Message Definition Format will be followed to provide Header, Request, Reply and Payload used when designing messages.</t>
  </si>
  <si>
    <t xml:space="preserve">MDMS  must expose open interfaces for data exchange with the Head End. Please substantiate how this  interface is accomplished.  The standard interface to integrate with Head end is ModBus, does your solution comply ? Explain how this is achieved? </t>
  </si>
  <si>
    <t>The interfaces messaging standard  that must be complied with CIM. Please list the interfaces that come standard with the MDMS solution  and indicate which ones are CIM Compliant and which ones are not. Does your solution comply with CIM messaging standard?</t>
  </si>
  <si>
    <t xml:space="preserve">Please describe how your MDMS solution is able to work with different Head End  solutions from different suppliers (e.g. Standard Protocols supported,  adapters etc.) </t>
  </si>
  <si>
    <t>Ability to integrate with existing systems.
Configure master data and structure in such a way taking into account the various points of reference of the different users.  The use of master data in the feeder systems for initial population and updating of the MDMS should be considered as well as a record of how master data will be updated.</t>
  </si>
  <si>
    <t>Please describe how your  MDMS Solution is able to integrate with various manufacurers Head Ends   (e.g. use of adapters,protocols etc.). Provide proof.</t>
  </si>
  <si>
    <t>Provide proof/details of adapters, protocols etc. to show MDMS integrates with other manufacturer HES</t>
  </si>
  <si>
    <t>Does Your MDMS solution provide support for Pre-Payment including Virtual Tokens, allowing an interface to the Online Vending System to automatically upload a pre-paid token and verify a token entered at the meter? Give a description how this is achieved?</t>
  </si>
  <si>
    <t xml:space="preserve">Integration with Corporate Application </t>
  </si>
  <si>
    <t>IEC 69168-9 Message Definition Format will be followed to provide Header, Request, Reply and Payload used when designing messages. etc.)</t>
  </si>
  <si>
    <t xml:space="preserve">MDMS  must expose open interfaces for data exchange with Eskom Corporate application. Please substantiate how this  interface is accomplished.  The standard interface to integrate with Eskom Corporate application  is Oracle Fusion Middleware(OFMW) bus , does your solution comply ? Explain how this is achieved? </t>
  </si>
  <si>
    <t xml:space="preserve">The interfaces messaging standard prescribed is CIM. Please list the interfaces that come standard with the MDMS solution   and indicate which ones are CIM Compliant and which ones are not. </t>
  </si>
  <si>
    <t>Please describe how your MDMS solution support Standard Protocols for communication with Eskom Oracle Fusion MiddleWare? adapters etc.</t>
  </si>
  <si>
    <t>Vendor to provide and explanation of how data is sent and received ( export and import) to and from corporate applications</t>
  </si>
  <si>
    <t>Web front and and Mobile channel</t>
  </si>
  <si>
    <t>Provision of Web front and and Mobile channel. The purpose of the web front and other channels is to provide meter data information to consumer;  consumption data, outages, balance of , reconnection and connection statuses, load profile etc.  Update the readings  frequently and promptly to allow the information to be used to achieve energy savings, provide readings directly to the customer. Information could be provided through  smart meter display  via the HES , remotely via different channels such as web portal, mobile applications , SMS, paper or sending.</t>
  </si>
  <si>
    <t>Must provide Customer Self Service online customer inquiry ( consumption, billing, payment, notifications etc.)</t>
  </si>
  <si>
    <t xml:space="preserve">Indicate what Presentation tool (s) is/are used for  bill viewing/payment, consumption data etc.?
</t>
  </si>
  <si>
    <t>Does your solution Provide facility for customer/user registration? How is this handled?</t>
  </si>
  <si>
    <t>Reporting 
The Supplier should provide / demonstrate the following reports (generated by the MDMS or associated tools used to interface to the MDMS e.g. Power BI, SAS).  Where possible graphical representation of the reports should also be demonstrated:</t>
  </si>
  <si>
    <t xml:space="preserve">1. Upload logs from all HES (uploaded files from HES to MDMS - Success/Failures etc)
2. Data Availability Report (Timelines need to be flexible for drawing a report for 1 day, 2 days, 1 month)
3. Validation and Estimation Report
4. Auto Plug / Auto Estimation Report - Auto plugging of check data when main data is not available.  Supplier to demonstrate rules around auto-plugging.
5. Data Management Log - Record of all data that has been accepted or rejected
6. Changed Data Log  (Timelines need to be flexible for drawing a report) 
7. Meter Profile Data Log - Supplier to also demonstrate graphical representation of report (Timelines need to be flexible for drawing a report)
8. Percentage Variance Report - The percentage variance report will be calculations on main – check.
9. Energy Balancing Report - Report on energy balancing exceedance / tolerance
10. Upload Logs from MDMS to back-end  Sytems  </t>
  </si>
  <si>
    <t>Consumption Report  - Supplier to also Provide / Demonstrate demonstrate graphical representation of report (Timelines need to be flexible for drawings a report)</t>
  </si>
  <si>
    <t>8.1 Monthly KVA reports
8.2 Consumption per tariff rate ofr multiple metering points
8.3 KVA exceedence vs NMD
8.4. Low and no consumption report</t>
  </si>
  <si>
    <t>Performance Reports</t>
  </si>
  <si>
    <t>10.1 Number of files received &amp; processed by MDMS
10.2 Performance relating to control functionality such as remote connects/disconnects, firmware upgrades etc (if initiated by MDMS - to be confirmed by Edison update on functional requirements)
10.3 Performance relating to events/alarms, meter time &amp; date, battery lows etc (if it is to be recorderd by MDMS 
10.4 Estimations done for the month
10.5 User performance reports - Activities conducted by users.  Could be part of audit trails
10.6. HES communication perfomance reports (communication between HES and field devices)</t>
  </si>
  <si>
    <t xml:space="preserve">Reporting </t>
  </si>
  <si>
    <t>The solution must output reports in a variety of file formats (e.g. PDF, ODF, CSV, XLS). Substantiate by listing the formats supported. Raw data should also be available to extract to other Data Analytics tools.</t>
  </si>
  <si>
    <t>Tools must be available to enable developers or power-users to customize report queries and formats. Provide details of the tool used and how the report templates are stored.</t>
  </si>
  <si>
    <t>Validation, Estimation and Editing (VEE)</t>
  </si>
  <si>
    <t>Ability to cleanse data; this would include:
* data validation,</t>
  </si>
  <si>
    <t xml:space="preserve">Ability to cleanse data; this would include:
* data estimation </t>
  </si>
  <si>
    <t>Ability to cleanse data; this would include:
* data  editing</t>
  </si>
  <si>
    <t xml:space="preserve">Ability to provide Real time validation. The meter data repository creates billing determinants by validating and if necessary, automatically estimate each meter read. </t>
  </si>
  <si>
    <t>Ability to provide Real time estimations and editing. The meter data repository creates billing determinants by validating and if necessary, automatically estimate each meter read.</t>
  </si>
  <si>
    <t xml:space="preserve">Ability to provide Real time editing. The meter data repository creates billing determinants by validating and if necessary, automatically estimate each meter read. </t>
  </si>
  <si>
    <t>Totals</t>
  </si>
  <si>
    <t>Integrated Prepaid Electricity Vending System</t>
  </si>
  <si>
    <t>CORP xxxx Tender</t>
  </si>
  <si>
    <t>Scoring (Sliding scale)</t>
  </si>
  <si>
    <t>Tenderer:</t>
  </si>
  <si>
    <t>100% - Fully compliant</t>
  </si>
  <si>
    <t>Evaluated by:</t>
  </si>
  <si>
    <t>50%-Partially compliant</t>
  </si>
  <si>
    <t>0%-Non compliance</t>
  </si>
  <si>
    <t>Evaluation Criteria</t>
  </si>
  <si>
    <t>Type</t>
  </si>
  <si>
    <t>Solution</t>
  </si>
  <si>
    <t>Criterion</t>
  </si>
  <si>
    <t>Functional Requirement</t>
  </si>
  <si>
    <t>Requirement description</t>
  </si>
  <si>
    <t>Comments</t>
  </si>
  <si>
    <t>Meeting the Scope of Work Required</t>
  </si>
  <si>
    <t>Social Media API</t>
  </si>
  <si>
    <t>Compatibility Certificate from Microsoft AD or Azure</t>
  </si>
  <si>
    <t>Information Security</t>
  </si>
  <si>
    <t>Technical Support Team
Access Control and User Account Management 
Does your Proposed Solution comply and is Compatible with Microsoft Active Directory,Azure, SAML2, OAUTH</t>
  </si>
  <si>
    <t>Very important</t>
  </si>
  <si>
    <t>Chatbot and Social Media API</t>
  </si>
  <si>
    <t xml:space="preserve">Certificate from the OEM or Reputable Authority </t>
  </si>
  <si>
    <t xml:space="preserve">Information Security Threat Management 
Please advise to what extend is your Solution Compatible 
1. Malware
2. Cyber Attack
3. Anti-Virus
</t>
  </si>
  <si>
    <t>Substantiate by providing details of standards that are supported and ensure that these Capabilities are detailed in the proposal</t>
  </si>
  <si>
    <r>
      <t>User and System to System Authentication 
What Authentication Tools or Model will be deployed as part of the proposed solution, this should include compatibility with</t>
    </r>
    <r>
      <rPr>
        <sz val="10"/>
        <rFont val="Arial"/>
        <family val="2"/>
      </rPr>
      <t xml:space="preserve"> LDAP, OASIS SAML v2.0, Open SSO TLS and WSS, OAUTH.
</t>
    </r>
  </si>
  <si>
    <t>End to end encryption of messages at rest and transit. Logs etc.</t>
  </si>
  <si>
    <t>Please provide us with a Sample of the Report (Unmodified)</t>
  </si>
  <si>
    <t>Audit Trail</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</si>
  <si>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</si>
  <si>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Network Security and 3rd Party Access</t>
  </si>
  <si>
    <t>Network Deployment</t>
  </si>
  <si>
    <t>How would the proposed solution protect Data and Facilitate 3rd Party Access, please specify the tools if any 
Also for provision of support.
How is the access to the data managed.Manage access to backend systems to address possible access to information to unauthorised people.</t>
  </si>
  <si>
    <t xml:space="preserve">Near realtime response times below 3 seconds, network performance certificate as proof. </t>
  </si>
  <si>
    <t>Network Optimizing 
Please advise how the Network will be optimised to cater for the near real time transaction performance. Please advise on the Network shaping tools you will deploy (if any) and performance of the solution over the cloud network.
What monitoring provided outside of Eskom network</t>
  </si>
  <si>
    <t>Business Continuity plan &amp; Maintenance Plan</t>
  </si>
  <si>
    <t>Maintenance/ Availability</t>
  </si>
  <si>
    <t xml:space="preserve">What is your Planned maintenance policy to ensure high availability.
Will there be expected downtime. Service interuptions during changes/upgrades? 
Is there a Business Continuity (DR)
If the main site is down, will there be a recovery / backup site.
</t>
  </si>
  <si>
    <t xml:space="preserve">Business Continuity </t>
  </si>
  <si>
    <t>Mintenance/ Availability</t>
  </si>
  <si>
    <t>Provide a message queing strategy for all trafic bound to Eskom internal services in case of Eskom internal backend issues.</t>
  </si>
  <si>
    <t>Scalability 
Bidder to provide Detail Design that comprises the full set of functional and non-functional elements.</t>
  </si>
  <si>
    <t>Core Infrastructure</t>
  </si>
  <si>
    <t xml:space="preserve">Scalability 
Please advise how scalable is the proposed solution in terms of deployment methodology
Provide capability to add more resources to scale
</t>
  </si>
  <si>
    <t>Flexibility</t>
  </si>
  <si>
    <t>Mechanism for flexible deployment. Should not be restricted i.e. Changes only allowed donce a month. 
If integration is down, functionality to report faults is down. Ability/flexibility  to quickly respond and inform customers accordingly. Even at an API level. How quick can we get the changes to go live.</t>
  </si>
  <si>
    <t xml:space="preserve">Demonstrate how High Availability  will be achieved for your proposed Solution </t>
  </si>
  <si>
    <t>High Availability Configuration 
Indicate how the Solution is Configurable for High Availability, with a Business Requirement of 98% uptime  
High Availability Design – Hot Standby. Please describe and provide the proposed High Availability Deployment Design</t>
  </si>
  <si>
    <t>Chatbot</t>
  </si>
  <si>
    <t>End Point Devices access</t>
  </si>
  <si>
    <t>If this Solution is to be accessed by the End Point Devices(i.e. Laptops and Desktops), please advise if the Solution is accessable  via the Approved minimum Internet Browser(s) . Indicate the technologies available.</t>
  </si>
  <si>
    <t>Please substantiate by listing details of completed projects of a similar extent, complexity, time scales and technology base
Please include a list of reference sites giving details of the client’s name, location, industry, number of users, and contact details.</t>
  </si>
  <si>
    <t>Track Record</t>
  </si>
  <si>
    <t>Bidders must have a well-established track record for the development and implementation of Social Media Channel API (e.g. WhatsApp Business AP</t>
  </si>
  <si>
    <t>Please provide details of the investment in research and development of your product, in absolute terms (Rand or Dollars) or percentage of revenue</t>
  </si>
  <si>
    <t>Research and Development Commitment</t>
  </si>
  <si>
    <r>
      <t xml:space="preserve">Commitment of the vendor in developing their service offering.
Aligned to version strategy. Plans to manage versions,upgrades, maintenance. Futuristic view of product. Is there an explanation provided about how the service will evolve over time (i.e. migration and/or emulation activities) Note: </t>
    </r>
    <r>
      <rPr>
        <i/>
        <sz val="10"/>
        <color theme="1"/>
        <rFont val="Arial"/>
        <family val="2"/>
      </rPr>
      <t>(0-20%= low implementation, 20-60%=medium implementation, 60-100% = high implementation)</t>
    </r>
  </si>
  <si>
    <t xml:space="preserve">Is there an roadmap with audit trails provided about how the service will evolve over time (i.e. migration and/or emulation activities)? </t>
  </si>
  <si>
    <t>Research and evolution roadmap</t>
  </si>
  <si>
    <t>Service evolution.</t>
  </si>
  <si>
    <t>Functional HES</t>
  </si>
  <si>
    <t>Billing Requirements: 
Meter Read On Demand- Request and Response</t>
  </si>
  <si>
    <t>Non-scheduled automated meter readings for billing, customer complaints, move in-move out etc. for both Conventional mode and Pre-paid mode Smart meters. The HES must have the ability to read a specific meter on request.</t>
  </si>
  <si>
    <t xml:space="preserve">The HES reads the measured and store metering parameter values on demand. The HES must be able to read a complete set of the meter reading data as read from the Meter. 
</t>
  </si>
  <si>
    <t>The HES reads the measured and stored metering parameter values on demand. The HES must be able to read a sub-set of the meter reading data as read from the Meter .</t>
  </si>
  <si>
    <t>Billing Requirements: 
Scheduled Meter Read- Request and Response</t>
  </si>
  <si>
    <t>The HES must be configurable to receive and store meter reads for different time spans including but not limited to 15 minutes intervals.</t>
  </si>
  <si>
    <t>Billing Requirements:  
Scheduled Meter Read- Request and Response</t>
  </si>
  <si>
    <t>The HES should periodically read the measured and stored metering parameter values according to a predefined schedule located in the HES.</t>
  </si>
  <si>
    <t>The meter periodically pushes the measured and stored metering parameter values to the HES according to a predefined schedule located in the meter. The data to be pushed is a preselected set determined by the HES. The HES is able to receive and store this data.</t>
  </si>
  <si>
    <t>The meter periodically pushes the measured and stored metering parameter values to the HES according to a random schedule located in the meter. The data to be pushed is a pre-selected set determined by the HES. The HES is able to receive and store this data.</t>
  </si>
  <si>
    <t>Billing Requirements:
Setting Billing Parameters</t>
  </si>
  <si>
    <t>Payment mode: 
Ability to change Meter mode from Pre-Payment to Post-Payment from the HES and Vice-Versa.</t>
  </si>
  <si>
    <t>Tarriff Scheme:  
Ability to update Dynamic Tariffs (ToU and Block Tariffs) from the HES on the Smart Meter. TOU and block tariffs shall provide at least 4 time intervals and 4 consumption blocks per day. Ability to configure different profiles that is  programmable for week days, week-end days and seasonal periods from the HES</t>
  </si>
  <si>
    <t>Billing Requirements: 
Setting Billing Parameters</t>
  </si>
  <si>
    <t>Automated bulk SGC (Supply Group Code)  update / Synchronization: 
Ability to update Bulk Supply Group Codes from the HES on the Smart Meter</t>
  </si>
  <si>
    <t>Support for Net Metering: 
Functionality to read and store both the import and export meter reads for both Conventional and Prepaid modes</t>
  </si>
  <si>
    <t xml:space="preserve">Billing Requirements: 
Execute Supply  Control </t>
  </si>
  <si>
    <t>Allow remote on/off control of the supply and/or power limitation</t>
  </si>
  <si>
    <t>The HES must be able to support Load Control On Demand / Load Control Per Schedule / Load Control Per Threshold. The HES must be able to activate and deactivate the demand limit schedule,send Stop / Start Messages ,including programmable restricted demand limit and a programmable emergency demand limit as well as support the use of Bulk Meter (Stat meter) to bring Energy Balancing down</t>
  </si>
  <si>
    <t>Installation and Configuration: Clock/Time Synchronization</t>
  </si>
  <si>
    <t>Clock Synchronization with Smart Meters: 
It will be the HES responsibility to synchronize the clocks with the Smart Meters/ data concentrators ,Network Gateway, and  other components connected to the network  under its watch so as to ensure accuracy of data</t>
  </si>
  <si>
    <t>Installation and Configuration:
Execute Connect / Disconnect of Supply</t>
  </si>
  <si>
    <t>Execute a Disconnect Command: 
Execute a disconnect command on the HES to disconnect a connected Smart Meter. This will enable a Move Out Process or to disconnect a Customer as a result of non-payment or fraud / tamper detection or any other reason</t>
  </si>
  <si>
    <t>Execute a Reconnect Command: 
Execute a reconnect command on the HES to reconnect a disconnected Smart Meter. This will enable a reconnect after payment has been received as an example.</t>
  </si>
  <si>
    <t>Clear Alarm Remote: 
The HES clears the alarm register in the Meter. In the case where the alarm condition had caused the disconnection of the supply to the customer's premises, the reconnection shall occur automatically as soon as the alarm register has been cleared.</t>
  </si>
  <si>
    <t>Interface Mb between meter and auxiliary meter complies with requirements of NRS049:2016</t>
  </si>
  <si>
    <t>Interface H2a between meter and ACD complies with requirements of NRS049:2016</t>
  </si>
  <si>
    <t>Interface H2b between CIU and mobile phone complies with requirements of NRS049:2016</t>
  </si>
  <si>
    <t>Interface H5c between mobile phone and internet complies with requirements of NRS049:2016</t>
  </si>
  <si>
    <t>Interface H5d between mobile phone and GSM complies with requirements of NRS049:2016</t>
  </si>
  <si>
    <t>Installation and Configuration: 
Remote Firmware Updates</t>
  </si>
  <si>
    <t>Remote Firmware Updates for Smart Meters/ data concentrators , ACD and other components connected to the network. The HES uploads a firmware image to the Smart Meter. Restart of the new firmware shall be scheduled to automatically occur on a future date and time.</t>
  </si>
  <si>
    <t>Register Kiosk Controller: The Kiosk Controller automatically discovers and connects to the Network Gateway, which routes the connection to the HES. The HES registers the Kiosk Controller configures it to make it fully operational. The Discovery can be initiated by the HES</t>
  </si>
  <si>
    <t>Register Meter: 
The meter automatically discovers the Data Concentator or other AMI elements which routes the connection to the HES. The HES registers the meter &amp; configures it to make it fully operational. The Discovery can be initiated by the HES</t>
  </si>
  <si>
    <t>Register Data Concetrator: 
The Data Concentrator automatically discovers the the connected HES. The HES registers the Data Concentrator configures it to make it fully operational..The Discovery can be initiated by the HES</t>
  </si>
  <si>
    <t>Register Network Gateway: 
The NG automatically discovers and connects to the HES, which then registers and configures the NG to make it fully operational.</t>
  </si>
  <si>
    <t>Register ACD: 
The ACD automatically discovers and connects to the meter, NG or HES in default order of preference. When the ACD has found a connection route and has connected with the HES, then it configures the ACD to make it fully operational</t>
  </si>
  <si>
    <t>Register Auxiliary Meter: 
The auxiliary meter automatically discovers and connects to the meter. The meter acts as proxy to the HES and registers the auxiliary meter with the HES. The HES configures the auxiliary meter via the meter to make it fully operational.</t>
  </si>
  <si>
    <t>Any connection to AMI is to be automatically registered with the connected HES. The HES should be able to show a path to any connected meter including the corresponding Kiosk Controller, Data Concentrator or Network Gateway</t>
  </si>
  <si>
    <t>Any exchange of connected component on the infrastructure should be detected and recorded as soon as possible. The HES should be able to detect and store such changes in AMI. The HES should be able to configure the new equipment</t>
  </si>
  <si>
    <t>The HES must have the ability to configure the devices under its watch. In particular the HES should be able to: Activate a passive parameter or Command</t>
  </si>
  <si>
    <t>The HES must have the ability to configure the devices under its watch. In particular the HES should be able to: Configure Load Parameters</t>
  </si>
  <si>
    <t>The HES must have the ability to configure the devices under its watch. In particular the HES should be able to: Configure Demand Control and Control Functions Parameters (e.g.   Load Limiting, Critical Pricing etc.)</t>
  </si>
  <si>
    <t>The HES must have the ability to configure the devices under its watch. In particular the HES should be able to: Configure power and quality parameters to be monitored</t>
  </si>
  <si>
    <t>The HES must have the ability to configure the devices under its watch. In particular the HES should be able to: Configure Availability Check Time Outs</t>
  </si>
  <si>
    <t>The HES must support Single and 3-phase meters under its watch</t>
  </si>
  <si>
    <t>Configure Meter Events, Statuses and Actions:
Configure meter events and actions</t>
  </si>
  <si>
    <t>Detect Meter Fraud/Temper: 
The meter automatically notifies the HES when an event is recorded in the alarm register and pushes a notification together with the alarm register content to the HES. The HES must be able to receive, intepret, and take appropriate action as per programming</t>
  </si>
  <si>
    <t>Monitor Tamper Local: 
The Meter monitors and records events related to meter tampering in an alarm register. The supply to the relevant customer premises is optionally disconnected as soon as the tamper event has been recorded in the meter. This option shall be programmable and selectable from the HES. 
By default it shall be disabled.
d) breach of the sealed meter enclosure;
e) phase reversal of the incoming supply;
f) bypass connection between the input and output terminals.
Some methods for detecting a bypass condition may conflict with the normal operation of the meter that is metering both import and export energy. In such a case the HES shall be able to enable or disable this feature by programmable control.</t>
  </si>
  <si>
    <t>Configure Meter Events, Statuses and Actions :
Reset AMI Components Logs</t>
  </si>
  <si>
    <t>Reset Smart Meter,Data Concentrator,Network Gateway, ACD and other network Logs. The HES must be able to reset the logs of the connected componets or componets on the network.</t>
  </si>
  <si>
    <t>Configure Meter Events, Statuses and Actions:
Retrieve AMI Components Information</t>
  </si>
  <si>
    <t>Retrieve AMI Connected Components (Smart Meter, Data Concetrator, Network Gateway, Kiosk Controller, ACD) Information on Demand. The HES must be able to retrieve the connected AMI Connected Components information including configuration information on Demand</t>
  </si>
  <si>
    <t>Configure Meter Events, Statuses and Actions:
Manage Quality of Supply</t>
  </si>
  <si>
    <t>Supply Quality Events and Statuses: 
The HES will cater for the retrieval and recording of metering events including: tampers, outages and voltage highs/lows. These will include:Load Limit Status,Load Control Status,Appliance Control Device Status</t>
  </si>
  <si>
    <t>Supply Quality Events and Status: 
HES will detect Low/High Frequency. The supply to the customer's premises is disconnected by the HES when the supply frequency drops below a programmable limit and is automatically reconnected by the HES when the frequency returns to the normal level within the limits.</t>
  </si>
  <si>
    <t>Monitor Battery Condition: 
The Meter monitors the condition of the internal battery and records the event in an alarm register when the battery voltage falls below a critically low value, thus indicating an imminent failure of the battery.The alarm threshold shall be programmable by the HES. The HES shall cater for the retrieval of the Meter Battery Status</t>
  </si>
  <si>
    <t>Notifications to the Customer Interface Unit</t>
  </si>
  <si>
    <t>Scheduled Outages: 
The HES must be able send a scheduled outage messages to the Smart Meter to be displayed on the CIU</t>
  </si>
  <si>
    <t>Other Messages from Back-End Systems: 
The HES must be able send other back-end system generated back-end messages to the Smart Meter to be displayed on the CIU. These will include Demand Limit Messages, Tariff Updates, etc.</t>
  </si>
  <si>
    <t>The HES should be able to send a free-format text message to the CIU of a single designated customer or to a group of designated customers and presents this to the customer on the CIU.</t>
  </si>
  <si>
    <t>Pre-Payment</t>
  </si>
  <si>
    <t>Upload STS Token: 
The HES must be able send an STS Token directly to the Smart Meter timeously</t>
  </si>
  <si>
    <t>Verify Status of Token: 
The HES must be able to receive a Token status verification request from the Smart Meter and transmit the response thereof from Eskom’s Enterprise systems to the Smart Meter. Statuses could be Accept, Reject, Lockout, Used etc.</t>
  </si>
  <si>
    <t>Retrieve Prepaid Credit Information: 
The HES must be able to check available credit information from the smart meters remotely.</t>
  </si>
  <si>
    <t>Support for Currency Tokens: 
The HES must be able to deal with Currency Tokens (Upload, Verify, Currency Status).</t>
  </si>
  <si>
    <t>Support for Currency Token Conversion: 
The HES must convert a Smart Meter to Currency Token remotely.</t>
  </si>
  <si>
    <t>Support for Power Consumption:  
The HES must be able to support Power Consumption exceeded the maximum power limit as set with an STS Token.</t>
  </si>
  <si>
    <t>Support for Virtual Token: 
The HES must support virtual tokens.</t>
  </si>
  <si>
    <t>Integration / Interoperability</t>
  </si>
  <si>
    <t>HES must expose open interfaces for data exchange with MDMS. Please substantiate how the interface is accomplished.  The standard interface M-DUS, does solution integrate with MDMS.</t>
  </si>
  <si>
    <t>The interfaces must support CIM. Please list the interfaces that come standard with the HES  and indicate which ones are CIM Compliant and which ones are not. Where there is non-compliance, what plan is afoot to comply and how long will it take?</t>
  </si>
  <si>
    <t>For interfaces that do not come standard with the system, the bidder must describe the process of adding such interfaces.</t>
  </si>
  <si>
    <t>Please describe how the HES is able to work with different meters from different suppliers (e.g. Standard Protocols supported,  adapters etc.) Please refer to the logical design for the expected protocols, which standards are implemented and which ones are not? In the case of a Gap, how does your organisation plan to close the GAP and how long will it take?</t>
  </si>
  <si>
    <t>Please describe how the HES is able to work with different MDMS systems from different suppliers (e.g. use of adapters,protocols etc.)</t>
  </si>
  <si>
    <t>Does the HES provide support for Pre-Payment including Virtual Tokens, allowing an interface to the Online Vending System to automatically upload a pre-paid token and verify a token entered at the meter.</t>
  </si>
  <si>
    <t>Reporting</t>
  </si>
  <si>
    <t>The solution must provide end-users with a choice of standard pre-formatted reports. Pre-formatted reports should include:
1. tabular print-outs of data entities;
2. histories of changes to specified data entities;
3. statistical reports and basic trend analysis;
4. performance monitoring; and
5. exception reporting. Customised reports
Please list reports that come standard with the HES</t>
  </si>
  <si>
    <t>The solution must output reports in a variety of file formats (e.g. PDF, ODF, CSV, XLS). Substantiate by listing the formats supported.</t>
  </si>
  <si>
    <t>Tools must be available to enable developers or power-users to customise report queries and formats. Provide details of the tool used and how the report templates are stored.</t>
  </si>
  <si>
    <t>Ability to extract raw data from HES to enable analysis by Data other Analytical tools</t>
  </si>
  <si>
    <t>Functional SMOC</t>
  </si>
  <si>
    <t>Physical Infrastructure and Facility for all SMOCs</t>
  </si>
  <si>
    <t>The vendor to develop and provide full detail designs of each SMOC including all IT, OT and Hardware requirements</t>
  </si>
  <si>
    <t>Concept design for SMOC, including high level architecture specification of IT and OT hardware requirements. Costing of this element must be provided</t>
  </si>
  <si>
    <t xml:space="preserve">The Vendor to create cosmetic and aesthetic environmental for SMOC. Professional, 24/7 services pleasing and take to Eskom mission to serve customer through AMI. This design must include the lighting which must be adjustable, acoustics to reduce sound damping in key areas, Aesthetic to be professional, with corporate branding on a feature wall, Eskom colour schemes appropriate for operating conditions and reduce eye strain. Environmental control for operating room integration is to be applied into the solution: HVAC, Lighting , Blinds and Audio &amp; Visual setup </t>
  </si>
  <si>
    <t>Concept design of cosmetic and aesthetic environmetnal elements of the SMOC, including hardware specification(were applicable). Costing of this element must be provided</t>
  </si>
  <si>
    <t>The Vendor to install Security and access control into SMOCs which integrate into the solution to facilitate following:
* Badge and Biometric(facial) screening access
* Different security clearance levels</t>
  </si>
  <si>
    <t>Hardware specification to be provided, Costing of this element must be provided</t>
  </si>
  <si>
    <t>The Vendor to install, commission and provide maintenance for 5 years of all IT/OT and Hardware equipment provided in the SMOCs</t>
  </si>
  <si>
    <t>Costing of this element must be provided</t>
  </si>
  <si>
    <t>Control Room Operations and Ergonomics</t>
  </si>
  <si>
    <t>Full detail design of a management Solution for SMOCs, to control all audio and visual system and the integration between them consoles, and environmental peripherals</t>
  </si>
  <si>
    <t>High Level architecture design of management solution(Room control) for the SMOC, including intergration to Audio, visual, security, room peripherals. Costing of this element must be provided</t>
  </si>
  <si>
    <t>Provision, Install, commission of solution, audio and visual systems and furniture.</t>
  </si>
  <si>
    <t>Critical</t>
  </si>
  <si>
    <t>Vendor to verify and provide device listings as well as ALL interface specifications and data paths of the proposed thin client related devices that must be compatible with Thin Client management software. (The quantity could vary as per the proposed vendor-design to manage and control the functional display solution based on best practice)</t>
  </si>
  <si>
    <t xml:space="preserve">Provide specification to ensure intergration needs with Thin Client. </t>
  </si>
  <si>
    <t xml:space="preserve">The Vendor to deliver, supply, power up and setup thin client devices. (The quantity could vary as per the proposed vendor-design to manage and
control the functional display solution based on best practice), to meet minimum SMOC BRS.
</t>
  </si>
  <si>
    <t>Provide Specifiation and Costing of this element must be provided, (costing per unit prefered)</t>
  </si>
  <si>
    <t>The Vendor to deliver, supply and setup chairs.(the quantities could vary as per the proposed vendor design to manage and control the funcational solution based on best practices), to meet minimum SMOC BRS</t>
  </si>
  <si>
    <t>Costing of this element must be provided, (costing per unit prefered)</t>
  </si>
  <si>
    <t>The Vendor to deliver, supply, power up and setup the desk (Vendor may propose different but similar desks with same specifications and functionality as part of solution) (quantities will defer as per SMOCs to accommodate size and number of people). To meet minimum SMOC BRS.</t>
  </si>
  <si>
    <t>Provide catologue/specification and Costing of this element must be provided, (costing per unit prefered)</t>
  </si>
  <si>
    <t>The Vendor to deliver, supply, power up and setup LED lighting panels as required for Control room and engineering room. The LED lighting will be mounted in a ceiling, and the brightness should be of 5000K- 6000k.</t>
  </si>
  <si>
    <t>Vendor to provide design and architecture for Video wall with each SMOC and provide expertise on best practice setup according each SMOC dimensions, using one option or both option solution below according to SMOC room size.</t>
  </si>
  <si>
    <t>Provide high level deisgn and architecture concept of video wall.</t>
  </si>
  <si>
    <t>The Vendor to deliver, supply, power up and setup proposed option 1. UHD, 4K resolution screen of any size 55” UHD, 4K resolution and or of any make or different OEM makes as per minimum SMOC BRS. Video wall design to maximise wall coverage, with access provision made for maintenance and replacement of units. (Vendor may propose different but similar screen sizes with same specifications and functionality as part of solution)</t>
  </si>
  <si>
    <t>Provide video wall screen specification. Costing of this element must be provided, (costing per unit prefered)</t>
  </si>
  <si>
    <t>The Vendor to deliver, supply, power up and setup proposed option 2. Seamless video wall, no besel, for 24/7 operations with high resolution and or of any make or different OEM makes as per the minimum SMOC BRS.(Vendor may propose different but similar screen sizes with same specifications and functionality as part of solution)</t>
  </si>
  <si>
    <t>Vendor shall insure mounting of video wall as per the design are made safe. Video wall to be made safe through mounting points either wall or mounted poles from the concrete floor above the ceiling with a round hole through ceiling. Trimming on ceiling to be trimmed of with suitable edging.</t>
  </si>
  <si>
    <t xml:space="preserve">Provide design of attachment point, including mounting points,  of video wall solution to ensure safety </t>
  </si>
  <si>
    <t>The Vendor to deliver, supply, power up and setup for a 27” UHD, 4K resolution interactive touch screen of any make or different OEM makes as per minimum SMOC BRS screen specifications
As per vendor design and layout of the different SMOCs to accommodate best practices in the room dimensions. (Vendor may propose different but similar or bigger screen sizes with same specifications and functionality as part of solution)</t>
  </si>
  <si>
    <t>Provide Console desk screen specification. Costing of this element must be provided, (costing per unit prefered)</t>
  </si>
  <si>
    <t>Vendor to provide screen mounting arms as per screen size and design layout to accommodate at least two screen per operator in each SMOC as per vendor design and layout of the different SMOCs to accommodate best practices in the room dimensions. (Vendor may propose different but similar or bigger screen sizes with same specifications and functionality as part of solution), supplied device must meet minimum SMOC BRS.</t>
  </si>
  <si>
    <t>Provide Console desk screen mounting arms specification. Costing of this element must be provided, (costing per unit prefered)</t>
  </si>
  <si>
    <t>The Vendor to deliver, supply, power up and setup smart board one per SMOC, as per minimum SMOC BRS specification
(Vendor may propose different but similar screen sizes with same specifications and functionality as part of solution)</t>
  </si>
  <si>
    <t>Provide Smart Board specificaiton. Costing of this element must be provided, (costing per unit prefered)</t>
  </si>
  <si>
    <t>Audio speaker and microphones to be imbedded into the SMOCs design to not impose on any visual needs to monitors or video wall. Vendor to provide specification on speaker and microphones according to the SMOCs dimensions, according to best practice and integration with management solution. This to accommodate meetings, video calls and conferences (Vendor may propose different but similar screen sizes with same specifications and functionality as part of solution)</t>
  </si>
  <si>
    <t>Provide audio speakers and microphone specificaiton. Costing of this element must be provided.</t>
  </si>
  <si>
    <t>The vendor to include in the solution integration of video feeds via HDMI to be displayed on situational awareness screen, through video wall selection. The situation awareness will be done through a DSTV connection. Video wall and management solution must provide connectivity to DSTV and TV options.</t>
  </si>
  <si>
    <t>Vendor to deliver, install, power up and configure visual cameras to be imbedded into the SMOCs design to not impose on any visual needs to monitors or video wall. According to the SMOCs dimensions, according to best practice and integration with management solution. This to accommodate meetings, video calls and conferences (Vendor may propose different but similar screen sizes with same specifications and functionality as part of solution)</t>
  </si>
  <si>
    <t>Provide visual camera specificaiton. Costing of this element must be provided.(Costing per unit prefered)</t>
  </si>
  <si>
    <t xml:space="preserve">SMOC room and A&amp;V and environmental management solution </t>
  </si>
  <si>
    <t>The vendor shall be responsible to implement a room management (Smart Building) solution in each SMOC. The design and solution room management must be approved and provisioned by Eskom, if required. The full solution to accommodate the Video wall, consoles, all audio and camera integration with the controllability of environmental device, such as HVAC, lighting, smart boards and blinds etc.The solution shall be based on Zigbee or LoRA protocols for their security features. Future integration to Building Management Systems shall be enabled. The Smart Building system shall have its own separate network</t>
  </si>
  <si>
    <t>High Level architecture design of management solution(Room control) for the SMOC, including intergration to Audio, Video, wall visual, security, room peripherals. Costing of this element must be provided</t>
  </si>
  <si>
    <t>Vendor to deliver, install, power up and configure of the physical hardware request for each SMOC in data centre or server room depending on SMOC location</t>
  </si>
  <si>
    <t>The vendor to implement a room management solution which is IP centric, has a combination of hardware and software to offer Eskom. Network bandwith per connection to be minimum 1gig</t>
  </si>
  <si>
    <t>Specification on IP protocols, can be part of architecture design.</t>
  </si>
  <si>
    <t>The room management server to designed and comply with Eskom security. The design needs to include all layout and needs for cabling for LAN, fibre, HDMI and including room peripheral device control cabling.</t>
  </si>
  <si>
    <t xml:space="preserve">The solution to be IP based, it will receive information from source system via TCP/IP and HTTP. The system should be capable of capturing client inputs through IP streams, URL, local application etc. the manager of the solution software to provide a centralised configuration, management, visualisation, audio, room controls and security of thin clients, server, and virtual machines in terminal services based on network. </t>
  </si>
  <si>
    <t>The solution designed and provided by vendor to be 
provided as commercial off the shelf solution to provide 
the visualisation channel (hardware and software) of 
business information for each SMOC</t>
  </si>
  <si>
    <t>Provide experience of solution example where solution was implemented</t>
  </si>
  <si>
    <t>The solution design and implementation to accommodate the following. A high bandwith core IT network with redundant connectivity with fibre paths Server archeticture to be on-premise with redundant power, cooling and networking  and accommodate racked servers, storage area network and backup appliances Servers for room management to include interruptible power supply system to accommodate N+1 conditions as a additional power resilience to the building provided.</t>
  </si>
  <si>
    <t>Specification on UPS, cooling and networks of servers provided by vendor, can be part of architecture design.</t>
  </si>
  <si>
    <t>Supporting Business systems</t>
  </si>
  <si>
    <t>The vendor to design solution to accommodate integration with other business systems which are seen as supporting, such as geographic information system, customer information systems and workforce management systems. Solution to receive information from these varies platforms and be able to create operational dashboards, business intelligence reporting and predictive analytics</t>
  </si>
  <si>
    <t>Integration and data flow diagram, can be part of architecture design.</t>
  </si>
  <si>
    <t>AMI (Energy)
management solution</t>
  </si>
  <si>
    <t>The solution needs to be agnostic to the MDMS and HES. (depending on vendor the solution can be built into the MDMS platform or standalone solution to provide energy management)</t>
  </si>
  <si>
    <t>Provide architecture design and data flow of solution.</t>
  </si>
  <si>
    <t>The solution design, architectures must be supplied to Eskom</t>
  </si>
  <si>
    <t>The vendor to deliver, supply, commission and configure hardware and software in Data centre in MWP.</t>
  </si>
  <si>
    <t>The solution is to cater to management, in real time, of the LV network and have a strong focus on Advance metering infrastructure. Solution to meet the following functionality:
Enhance operational efficiency by automating meter reading, remote connect/disconnect, bring in sensor inputs from LV network and creating rules/function to address alarms and theft detection
Improve outage detection, management, and restoration times.
Provide customer with detailed energy usage information to enable conservation
Detect and reduce non-technical losses
Support the integration of distributed energy resources like rooftop and EVs etc.</t>
  </si>
  <si>
    <t>Provide all system functionality on AMI and the DERs</t>
  </si>
  <si>
    <t>The solution must integrate with the HES to complete the following, via HES:
automated meter provisioning,
remote connection/disconnection for services,
firmware update to meters in field,
Collect and buffer interval consumptions data for all meter types,
alarms/events from meters,
real-time communication network health monitoring and diagnostics.</t>
  </si>
  <si>
    <t>Provide integration with HES architecture and data flow. Costing of this element must be provided</t>
  </si>
  <si>
    <t>The solution must integrate with the MDMS do complete the following, via MDMS:
Perform validation, editing, and estimation VEE on all metering data,
Support complex tariff and rate engine calculation,
Enrich meter data by associating with customer, premise, and transformer/phase information from CC&amp;B(CIS) and GIS,
Generate load profiles for different customer classes,
Provide tamper and theft analytics based on usage patterns and event flags,
Serve as the single sources of truth for meter data, providing secure APIs for data export to other systems (CIS, Analytics and GIS)</t>
  </si>
  <si>
    <t>Provide integration with MDMS architecture and data flow.</t>
  </si>
  <si>
    <t xml:space="preserve">The solution must be able to Display the following, either on its own or through MDMS and HES:
Provide outage intelligence by correlating events, alarms and other system data to prove pinpoint outage location on a map, with visualisation through GIS,
Offer LV network visibility (Voltage profile, transformer loading) using meter data and sensors,
Enable prepaid metering functionality if required,
Provide customizable dashboards and report for both operational and business users.
</t>
  </si>
  <si>
    <t>Provide dashboards examples. Functionallity list to be provided</t>
  </si>
  <si>
    <t>The solution needs to insure architecture and scalability,System to support rollout out for more than 7.2 million meters</t>
  </si>
  <si>
    <t>Provide architecture design for more than 7.2 million meter or provide strategy to accomodated with scalabilty .</t>
  </si>
  <si>
    <t>The solution needs to have security compliance to meet industry standards:
NIST IR 7628 and IEC62443,
End-to-end encryption based on the security encryption requirements for data in transit and at rest throughout MDMS, HES and other integration support,
Comprehensive audit logging of all user and system actions. Support for Post-Quantum Cryptography to be provisioned. All encryption shall support dynamic key rotation.</t>
  </si>
  <si>
    <t>Provide system security protocols and certifications</t>
  </si>
  <si>
    <t xml:space="preserve">The solution provided to have the following functions
* Energy Monitoring:
* Energy flow, energy balance,
 * Branch energy consumption monitoring,
* Calibration and sub item monitor, 
* Meter real-time date monitoring,
* Meter hourly data monitoring and 
* equipment parameter reporting
</t>
  </si>
  <si>
    <t>Provision of all system functionality</t>
  </si>
  <si>
    <t xml:space="preserve">The solution provided to have the following functions
Energy saving Analysis:
* Company/Department/costomer/branch consumption analysis.
</t>
  </si>
  <si>
    <t xml:space="preserve">The solution provided to have the following functions
Alert management:
* Virtual object group information
* Alarm rules creation and information,
* Alarm Subscription for priorities and SMS/email/app notification to customer
</t>
  </si>
  <si>
    <t xml:space="preserve">The solution provided to have the following functions
Data monitoring and performance:
* Meter information accuracy in all AMI value chain and systems (HES, MDMS, CC&amp;B) – (The data collection and monitoring of instruments allow viewing the recent collection status of all metering instruments under the gateway, including information such as the instrument code, instrument name, last collection time, and online status.)
</t>
  </si>
  <si>
    <t xml:space="preserve">The solution provided to have the following functions
System management:
* Supplier and product information of meters and supporting LV devices to management instrument and supplier performance per equipment in field
</t>
  </si>
  <si>
    <t xml:space="preserve">The solution provided to have the following functions
Audit Statement Management:
* Energy Intensive reading report to centralized meter reading, can inquire energy consumption information of all meters, including daily energy usage data and periodic energy usage data.
</t>
  </si>
  <si>
    <t xml:space="preserve">The solution provided to have the following functions
Electricity consumption reporting:
* Daily and monthly Electricity meter reading reporting,
* Daily and monthly Electricity consumption reporting,
* Daily and monthly Electricity purchasing reporting.
</t>
  </si>
  <si>
    <t xml:space="preserve">The solution provided to have the following functions
Management of other energy resources through AMI:
* PV systems (Photovoltaic system, customize development dashboard module, displaying information about the photovoltaic system, including power generation, inverter online status, generation achievement rate, daily equivalent hours of utilization, and other information.)
</t>
  </si>
  <si>
    <t xml:space="preserve">The solution provided to have the following functions
Storage Management (Energy storage management system, * customize development dashboard module, displaying information about the energy storage system, including real-time status of the energy storage cabinet, number of charge and discharge cycles, energy storage revenue, and other information.)
</t>
  </si>
  <si>
    <t xml:space="preserve">The solution provided to have the following functions
EV Charging management system (Charging management system, customize development dashboard module, displaying information about the charging piles, including the operation status of the charging piles, charging fee statistics, energy consumption data of the charging piles, and other information.)
</t>
  </si>
  <si>
    <t xml:space="preserve">The solution provided to have the following functions
Power Distribution Management system (Distribution management system, customize development dashboard module, displaying information about the distribution room, including real-time monitoring of the distribution room, alarm information from the distribution room, real-time data from sensors such as smoke detectors and water immersion, etc.)
</t>
  </si>
  <si>
    <t>Application usage for business and customer. With Application development</t>
  </si>
  <si>
    <t>Applications to be built into solution to be developed for business use and customer engagement (customer having historic and present values for meter, on consumption and usage.</t>
  </si>
  <si>
    <t>Provide developing functionality for customerisation of display, rules, algorithms and APP creation.
Costing of this element must be provided</t>
  </si>
  <si>
    <t>Vendor Responsibility and MRO (maintenance, repair,support)</t>
  </si>
  <si>
    <t>The vendor to deliver, install, configure and power up all server and associated infrastructure to make the room management system functional.</t>
  </si>
  <si>
    <t>Vendor to provide training and documentation for first line support essentials for our support technicians to identify issues, and apply necessary support for the IP centric solution and screens.</t>
  </si>
  <si>
    <t>Vendor to provide an onsite/online support (professional services), enhancements and break fix maintenance contract for 5 Year on all equipment with the option to renew/extend for another 3 to 5 years.</t>
  </si>
  <si>
    <t>Vendor to provide annual cost of licence fees, needed for all solution provided from SMOC, over 5-year period, with the option to renew/extend for another 3 or 5 years</t>
  </si>
  <si>
    <t>Vendor to deliver, Installation, configure, powerup, setup and maintenance of Furniture, audio and Visual systems, for five years</t>
  </si>
  <si>
    <t>Access Control and User Account Management 
Is your Proposed Solution comply and Compatible with Microsoft Active Directory and or Azure</t>
  </si>
  <si>
    <t xml:space="preserve">Information Security Threat Management 
Considering that Eskom Group Technology deployed Cortex as a Security tool to address:
1. Malware
2. Cyber Attack
3. Anti-Virus
Please advise to what extend is your Solution Compatible </t>
  </si>
  <si>
    <t>User and System to System Authentication 
What Authentication Tools or Model will be deployed as part of the proposed solution, this should include compatibility with Java Authentication and Authorisation Service (JAAS), LDAP, OASIS SAML v2.0, Open SSO TLS and WSS</t>
  </si>
  <si>
    <t xml:space="preserve">Segregation of Duties 
Does the Proposed Solution allow for the defining of Roles and Profiles </t>
  </si>
  <si>
    <t xml:space="preserve">Audit Trail </t>
  </si>
  <si>
    <t>Monitoring and Reporting 
Does the proposed solution provide Audit trail in terms of :
Logs that support recording user activities
System faults, exceptions, and 
Information security events that are kept for an agreed period to assist in future investigations and access control monitoring.</t>
  </si>
  <si>
    <t xml:space="preserve">Network Deployment </t>
  </si>
  <si>
    <t xml:space="preserve">Network Security and 3rd Party Access
How would the proposed solution protect Data and Facilitate 3rd Party Access, please specify the tools if any </t>
  </si>
  <si>
    <t>Load Balancing And Reverse Proxy
Does the Solution Support Vipron F5 or Similar Technology that provide load Balancing across multiple VM's amd provide Proxy services for bi-directional network traffic</t>
  </si>
  <si>
    <t>If not Compatible with Vipron F5 Please provide the Technology and the letter from the OEM confirming Capability</t>
  </si>
  <si>
    <t>Integration</t>
  </si>
  <si>
    <t xml:space="preserve">Provide proof that you have implemented a solution where the following itemns were delivered: analysis, design, develop, test and deploy integration solutions.
</t>
  </si>
  <si>
    <t>Provide references</t>
  </si>
  <si>
    <t xml:space="preserve">Server Deployment Model 
Please advise if the Proposed Solution is compatible with the below Technologies:
1. OS - Supported Versions of SUSE Linux, RedHat and Windows Server 2022/25
2. Supported Virtualisation Tools  - VMware, Hyper V
3. Ability to cater for High Availability Configuration </t>
  </si>
  <si>
    <t>An extract of the architecture Standard will be provided to give a guide for your submission</t>
  </si>
  <si>
    <t>Scalability 
Please advise how scalable is the proposed solution in terms of deployment methodology</t>
  </si>
  <si>
    <t>Bidder to provide Detail Design that comprises the full set of functional and non-functional elements to be approved by Eskom's Architecture Design Review Committee (ADR), a template for Submission will be provided</t>
  </si>
  <si>
    <t xml:space="preserve">High Availability Configuration 
Is the Solution Configurable for HA, with a Business Requirement of 98% uptime  
High Availability Design – Hot Standby. The PED Automation must be almost 100% available to receive live delivery reads, deal with logistics events and alarms etc….It is therefore important for the Deployment to be in line with these levels of availability. Please describe and provide the proposed High Availability Deployment Design
</t>
  </si>
  <si>
    <t xml:space="preserve">As part of the Architecture Submission please demonstrate how HA will be achieved for your proposed Solution </t>
  </si>
  <si>
    <t xml:space="preserve">End Point Devices 
If this Solution is to be deployed to the End Point Devices(i.e. Laptops and Desktops), please advise if the Solution is compatible with the below Technologies :
1. Windows 11 and above
2. Thin Client Technology
3. Remote Distributable Software 
4. Internet Browser(s) </t>
  </si>
  <si>
    <t>Please advise on how the solution will be deployed to the Remote clients and also advise which Thin Clients Technology will be deployed (if any)</t>
  </si>
  <si>
    <t>Business Continuity and DR</t>
  </si>
  <si>
    <t xml:space="preserve">Disaster Recovery (DR)
Does the Proposed Solution Cater for Cold , Warm or Hot Standby
</t>
  </si>
  <si>
    <t>Please provide the details of the DR Solution outlining the RTO and RPO for each option</t>
  </si>
  <si>
    <t xml:space="preserve">Backup and Restore 
Backup Tools currently supported by Eskom 
Commvault 11 and above
Veritas Netbackup 7.7.5 or oracle dataguard
</t>
  </si>
  <si>
    <t>Solution Platform</t>
  </si>
  <si>
    <t xml:space="preserve"> The system will need the following operation landscapes:
1. Production
2. Backup / Disaster Recovery
3. Testing / QA
4. Pre-Prod                                                                                                                           5. Development 
6. Training</t>
  </si>
  <si>
    <t>To ensure future software integrity and upgradeability, it is important that the system OEM has proper controls in place. Please describe the system OEM's system engineering process with specific attention to configuration management, release control, QA and testing.</t>
  </si>
  <si>
    <t>To keep the software up to-date with the tested industry trends, new software versions of the products must be regularly released. Please provide:
• product road map for R&amp;D for the next 3 years;
• planning documents in terms of the product road map available and if so, please supply;
• summary history of releases over the past 3 years;
• release date of the next version of the software due and describe the anticipated contents;
• a summary of your initiatives and strategic commitment pertaining to new technologies including SOA, REST, Java, .NET and BPM etc.
• a summary of your initiatives and strategic commitment pertaining to cloud initiatives (hosted platforms)
• a summary of your initiatives and strategic commitment pertaining to artificial intelligence (AI)
 a summary of your initiatives and strategic commitment pertaining to Internet of Things (IoT)</t>
  </si>
  <si>
    <t>The OEM must ensure that when new major releases of software are made available, older versions remain supported. Please describe your long term support strategy</t>
  </si>
  <si>
    <t xml:space="preserve">The OEM must ensure that software upgrades are supported by tools facilitating the re-implementation of customer specific code on new releases as well as supporting data augmentation or formatting required for upgrade to new releases. Supply details of such tools available for the most recent upgrade in the product. </t>
  </si>
  <si>
    <t>The OEM and bidder shall provide a full life cycle product support service. Substantiate with details, describing:
1. support concepts and programs;
2. support levels/tiers and contracts;
3. type of service desk support 24/7, 12/5, etc.;
4. guaranteed response time for action and resolution including priority response services, etc.;
5. the processes, mechanisms, facilities, human resources and material including technical laboratories replicating problems, escalating procedures, support tools, best practises use, etc.;
6. support mechanisms and/or resources that are built into the products including remote diagnostics, on-line technical problems knowledge base for clients, on-line self service for problem submittal and user community;
7. user groups;
8. number of OEM and business partner support personnel and role e.g. support functional specialist, software engineers/programmers, etc.;
9. support skills transfer strategy
10. primary language of support including people and documentation;
11. support call response time (remote);
12. Support call response time (on-site).</t>
  </si>
  <si>
    <t>The Eskom Holdings Board decides to split Eskom into three subsidiaries, namely, Generation (Genco), Transmission (Gridco)  and Distribution (Disco). Prior to the split the MDMS was the central repository for all Eskom meter data. However, the requirement for the establishment of the subsidiaries is that the MDMS will be segmented in a manner that meets both Eskom Holdings as well as Statutory data protection requirements while offering the highest levels of end-consumer protection and security. Segmentation must therefore occur in a manner that protects the business interest of each subsidiary while allowing each to address their unique and specific metering requirements. It is envisaged that for Genco and Gridco integration to a customer care and billing system will not occur although integration to other ERP systems will be required. With Total Cost of Ownership as a guiding principal what is the best strategy for MDMS segmentation.  The Respondent is to describe how segmentation would be achieved and what MDMS architecture they would recommend.</t>
  </si>
  <si>
    <t>The Scope of Work indicates that the AMI Platform Project mandate is concerned with the provisioning of a Commercially-off-the-Shelf (COTS) AMI solution that will include HES, MDMS and SMOC. The Respondents to describe how their AMI Platform will integrate to meter from various suppliers.</t>
  </si>
  <si>
    <t>Describe the recommended staff / skills requirements for AMI Platform software maintenance.</t>
  </si>
  <si>
    <t>Describe the recommended staff / skills requirements for database management and commissioning.</t>
  </si>
  <si>
    <t>Describe the maintenance policy for the system, both during and after any warranty period.</t>
  </si>
  <si>
    <t>Does the mechanism exist in the product for logging and automatically forwarding system errors to the appropriate systems management person for analysis?</t>
  </si>
  <si>
    <t>Describe the tools used to facilitate support (e.g. fault and configuration management).</t>
  </si>
  <si>
    <t>Approach to System Maintenance</t>
  </si>
  <si>
    <t>Describe the technical support available for the solution in South Africa.(support strategy)</t>
  </si>
  <si>
    <t>Describe the support methodology. Do you assign a single technical account manager to the account or do you use a contact centre approach ?</t>
  </si>
  <si>
    <t>Describe the availability of the technical support, and the access methods (08h00-17h00, 24 hour, Help Desk, Web Site, etc.).</t>
  </si>
  <si>
    <t>Should you be a reseller of the products, describe in detail the support provided to you by the product vendor, including training, technical support, escalation support and direct access to the vendor by Eskom.</t>
  </si>
  <si>
    <t>Describe the guaranteed support turnaround time.</t>
  </si>
  <si>
    <t>Approach to Software Maintenance</t>
  </si>
  <si>
    <t>Describe the procedures used to distribute system field modification updates to the SaaS Service Provider.</t>
  </si>
  <si>
    <t>Describe the Software Vendor’s methods to update, maintain and document revisions to the MDMS software products.</t>
  </si>
  <si>
    <t>Life cycle maintenance plan – Describe the major and minor software release strategy.</t>
  </si>
  <si>
    <t>Describe the areas that have required the most software maintenance field efforts in previous MDMS implementations.</t>
  </si>
  <si>
    <t>Describe the Software Vendor’s escrow arrangements.</t>
  </si>
  <si>
    <t>Approach to Support</t>
  </si>
  <si>
    <t>Approach to Product Development</t>
  </si>
  <si>
    <t>The Respondent to provide a list of all standards used in their MDMS.</t>
  </si>
  <si>
    <t>The Respondent to describe their involvement in standards organisations and how this representation continues to help with their product roadmap and product development.</t>
  </si>
  <si>
    <t>The Respondent is to provide their product roadmap for the next 5 years and details pertaining to their next planned releases. The response must covers details on improved or new functionality and any other Architecture change or modification required to meet the future Standard.</t>
  </si>
  <si>
    <t>The Respondent is to describe the process Eskom would go through to establish what functionality is planned for future releases and the process for requesting functionality if it is not planned.</t>
  </si>
  <si>
    <t>The Respondent is to describe the functioning of their User Group and its influence on the product development.</t>
  </si>
  <si>
    <t>The Respondent is to describe describe associated products envisaged for development, which may impact on the MDMS environment.</t>
  </si>
  <si>
    <t>Does your application support API-based integration? Provide more details on how will the application be able to meet this requirement.</t>
  </si>
  <si>
    <t>Provide the Technical Proposal, Data Sheet and Technical specification or confirmation from the OEM on capability.</t>
  </si>
  <si>
    <t>How does the application support API's exposure as services? Provide more details.</t>
  </si>
  <si>
    <t>Does the application support standard protocols such as  SOAP, HTML, JMS etc?</t>
  </si>
  <si>
    <t>How does the system support Application Business Services that can receive an Integration reply with a full-service response (pre-defined message structure) in case the Application is invoking an Integration Web Service? Provide details on how will this requirement be achieved.</t>
  </si>
  <si>
    <t>How does the system provide application Business Services that can communicate via One-Way or Two-Way certificate (SSL/TLS) to secure the channel? Provide more details to substantiate your response.</t>
  </si>
  <si>
    <t>How does the system provide application Business Services that support Basic Authentication for Web Services, Database or SFTP for Authentication security. Provide more details to substantiate your response.</t>
  </si>
  <si>
    <t>How does the system provide application Business Service with the capability to distinguish between Technical and Business error and handle each one in a separate manner? Provide more details to substantiate your response.</t>
  </si>
  <si>
    <t>Does the system have ability to manage instances where the same record is publish multiple time, without creating duplicates? Provide more details to support your response.</t>
  </si>
  <si>
    <t>System Performance</t>
  </si>
  <si>
    <t xml:space="preserve">Eskom requires the solution to have an average hit rate greater than 114 hits / sec for 500 concurrent users. </t>
  </si>
  <si>
    <t>In your technical response, please provide performance testing results for average hits per second for 500 concurrent users.</t>
  </si>
  <si>
    <t xml:space="preserve">Eskom requires the solution to be able  to handle 500 concurrent users. </t>
  </si>
  <si>
    <t>In your technical response, please provide performance testing results showing how many concurrent users the solution can handle.</t>
  </si>
  <si>
    <t>Eskom requires the solution to have the 90th percentile transaction response time for 500 concurrent users to be less or equal to 3 seconds.</t>
  </si>
  <si>
    <t>In your technical response, please provide performance testing results for 90th percentile transaction response time for 500 concurrent users.</t>
  </si>
  <si>
    <t xml:space="preserve">Eskom requires the solution to support average throughput for 500 concurrent users to be 142000 bytes / sec or more.  </t>
  </si>
  <si>
    <t>In your technical response, please provide performance testing results average throughput bytes / sec for 500 concurrent users.</t>
  </si>
  <si>
    <t>Architecture of the  HES Solution</t>
  </si>
  <si>
    <t>The HES must support Modular Component design:
The goal is for each component to follow the following principles:
• Single purpose, preform one function 
• Small , consists of amount of information for which a human can readily grasp both structure and content
• Simple , low degree of complexity so that a human can understand the purpose and structure of the module
• Independent, performs a task isolated from other modules.
• Simplicity of software design improves correctness and maintainability, it is reusable, and is easy to test.
• A modular component has high cohesion (all elements of a component have a logical and functional reason for being there) and low coupling (the degree to which a component depends on other components in the system).
• Encapsulation ( hiding of implementation details, sharing is minimised to that the fewest interfaces possible are used ) 
• Information hiding, each module describe what it does, not how.
• Mutual suspicion each, program should be treat the program it invokes with suspicion
Please give componets that make up HES  and briefly describe the purpose and function performed by each.</t>
  </si>
  <si>
    <t>Provide componets that make up HES  and briefly describe the purpose and function performed by each.</t>
  </si>
  <si>
    <t>ISO Certifications</t>
  </si>
  <si>
    <t>The Tenderer shall have a valid ISO27001 certificate.</t>
  </si>
  <si>
    <t>The Tenderer is required to submit a valid ISO 27001 certificate.</t>
  </si>
  <si>
    <t>Integration to Eskom's existing Identity Providers (IdP's)</t>
  </si>
  <si>
    <t>Integration to Eskom's existing IdP's such as Microsoft (MS) on-prem active directory (AD) and MS Entra ID to enable Multi-factor Authentication (MFA) and Single sign on (SSO).
The proposed  solution shall be able to integrate with existing Eskom’s identity providers (IdP’s) such as Microsoft (MS) AD, Entra ID and shall support SAML 2.0, OAuth 2.0 and OAuth 2.1 to enable MFA and SSO.</t>
  </si>
  <si>
    <t>The Tenderer is required to submit the Original Equipment Manufactuterer (OEM) documentation, technical specification and design that depicts that the proposed solution supports SAML 2.0, OAuth 2.0 and OAuth 2.1 to enable MFA and SSO.</t>
  </si>
  <si>
    <t>Role-Based Access Control (RBAC)</t>
  </si>
  <si>
    <t>The proposed System shall support and employ RBAC mechanism.</t>
  </si>
  <si>
    <t xml:space="preserve">The Tenderer is required to submit the OEM documentation, technical specification and design that depicts that depicts that solution supports RBAC.  </t>
  </si>
  <si>
    <t>Privileged Access Management (PAM)</t>
  </si>
  <si>
    <t>The System shall be able to onboard privileged accounts onto  PAM tools, such as CyberArk but not limited to onboard privileged accounts to securely manage, rotate passwords, monitor, record sessions, control, enforce access to privileged accounts, auditing and reporting capabilities.</t>
  </si>
  <si>
    <t>The Tenderer is required to submit the OEM documentation, technical specification and design that depicts that the proposed solution is able to onboard privileged accounts onto a PAM tool, such as a CyberArk, but not limited to this tool.</t>
  </si>
  <si>
    <t>Encryption Standard</t>
  </si>
  <si>
    <t>The proposed System shall encrypt data at rest using at minimum AES-256, in use and  in transit (or in motion) using at minimum TLS 1.3 or later version. Dynamic key rotation shall be supported.</t>
  </si>
  <si>
    <t>The Tenderer is required to submit the OEM documentation, technical specification and design that depicts that data  is encrypted in transit, at rest and in use.</t>
  </si>
  <si>
    <t>Cryptographic Hashing</t>
  </si>
  <si>
    <t>Data shall be secured at minimum using a Secure Hash Algorithm (SHA)-256 for data integrity, securing transactions and messages.</t>
  </si>
  <si>
    <t>The Tenderer is required to submit the OEM documentation technical specifications, and system design that depict that the proposed system support (SHA)-256.</t>
  </si>
  <si>
    <t>Audit Trails, Logs, User and Activity Logs</t>
  </si>
  <si>
    <t>The proposed System shall have audit trails, logs, user administration and user activity logs enabled, encrypted, and securely kept with limited access to administrators.</t>
  </si>
  <si>
    <t>The Tenderer is required to submit the OEM documentation, technical specification and design that depicts that logs are enabled, encrypred and security kept.</t>
  </si>
  <si>
    <t>Data Masking</t>
  </si>
  <si>
    <t>Sensitive data such as Personal Information (PI) shall be masked on the non-production environments.</t>
  </si>
  <si>
    <t>The Tenderer is required to submit the OEM documentation, technical specification and design that depicts that the data masking is masked in non-production environments.</t>
  </si>
  <si>
    <t>Disaster Recovery Plan (DRP)</t>
  </si>
  <si>
    <t>The Tenderer shall have DRP defined.</t>
  </si>
  <si>
    <t>The Tenderer is required to submit a DRP.</t>
  </si>
  <si>
    <t>Backup Restore Plan and Procedure</t>
  </si>
  <si>
    <t>The Tenderer shall have Backup Restore Plan and Procedure defined.</t>
  </si>
  <si>
    <t>The Tenderer is required to submit a Backup Restore Plan and Procedure.</t>
  </si>
  <si>
    <t>Patch Management</t>
  </si>
  <si>
    <t>Patch Management Process shall be defined. Software updates and patches shall be tested on development environments prior being deployed into production environments.</t>
  </si>
  <si>
    <t>The Tenderer is required to submit an approved Patch Management Process.</t>
  </si>
  <si>
    <t>Database Security</t>
  </si>
  <si>
    <t xml:space="preserve">The Tenderer shall place the Database behind the perimeter Firewall.
</t>
  </si>
  <si>
    <t>The Tenderer is required to submit the OEM documentation, technical specification and design that depicts that Databases are placed behind the Firewall.</t>
  </si>
  <si>
    <t>Integration Security</t>
  </si>
  <si>
    <t>The proposed System shall support the prevailing Enterprise Services Bus (ESB) such as Oracle Fusion but not limited to this integration middleware, Application Programmable Interfaces (API’s) and Integration Platform as a Service (iPaaS) platforms for security, logging and monitoring for both on-prem, hybrid-cloud and multi-cloud environments.</t>
  </si>
  <si>
    <t xml:space="preserve">The Tenderer is required to submit the OEM documentation, technical specification and design that depicts that the solution supports the ESB, API and iPaaS stated on the requirements. </t>
  </si>
  <si>
    <t xml:space="preserve">Security Incident and Event Management (SIEM) Intergration </t>
  </si>
  <si>
    <t>The system shall be able to integrate with SIEM standard technologies such as Syslog, Windows events logging, Simple Network Management Protocol (SNMP) and Application Programming Interface (API), etc.</t>
  </si>
  <si>
    <t>The Tenderer is required to submit the OEM documentation, technical specification and design that depicts that the proposed solution is able to intergrate with SIEM standard.</t>
  </si>
  <si>
    <t>Demo (MDMS)</t>
  </si>
  <si>
    <r>
      <rPr>
        <b/>
        <sz val="10"/>
        <color theme="1"/>
        <rFont val="Arial"/>
        <family val="2"/>
      </rPr>
      <t>Important notes to vendors on demonstration:</t>
    </r>
    <r>
      <rPr>
        <sz val="10"/>
        <color theme="1"/>
        <rFont val="Arial"/>
        <family val="2"/>
      </rPr>
      <t xml:space="preserve">
Demonstrations will be held </t>
    </r>
    <r>
      <rPr>
        <sz val="10"/>
        <color rgb="FF0070C0"/>
        <rFont val="Arial"/>
        <family val="2"/>
      </rPr>
      <t>&lt;Physical location, Eskom MWP or EAL&gt;</t>
    </r>
    <r>
      <rPr>
        <sz val="10"/>
        <color theme="1"/>
        <rFont val="Arial"/>
        <family val="2"/>
      </rPr>
      <t xml:space="preserve">
You will have </t>
    </r>
    <r>
      <rPr>
        <sz val="10"/>
        <color rgb="FF0070C0"/>
        <rFont val="Arial"/>
        <family val="2"/>
      </rPr>
      <t>&lt;2&gt;</t>
    </r>
    <r>
      <rPr>
        <sz val="10"/>
        <color theme="1"/>
        <rFont val="Arial"/>
        <family val="2"/>
      </rPr>
      <t xml:space="preserve"> days to conclude your demonstration, including questions.
If you are invited for a demonstration, you will have roughly </t>
    </r>
    <r>
      <rPr>
        <sz val="10"/>
        <color rgb="FF0070C0"/>
        <rFont val="Arial"/>
        <family val="2"/>
      </rPr>
      <t xml:space="preserve">&lt;2 &gt; </t>
    </r>
    <r>
      <rPr>
        <sz val="10"/>
        <color theme="1"/>
        <rFont val="Arial"/>
        <family val="2"/>
      </rPr>
      <t xml:space="preserve">weeks to prepare.
For the demonstration you will be required to </t>
    </r>
    <r>
      <rPr>
        <sz val="10"/>
        <color rgb="FF0070C0"/>
        <rFont val="Arial"/>
        <family val="2"/>
      </rPr>
      <t xml:space="preserve">&lt;Prepare a demonstration. Presentations are also allowed. Demonstrated system should not be any alpha or beta versions, it must be a final production version&gt; </t>
    </r>
    <r>
      <rPr>
        <sz val="10"/>
        <color theme="1"/>
        <rFont val="Arial"/>
        <family val="2"/>
      </rPr>
      <t xml:space="preserve">
* All visitors are required to provide identification so please bring a </t>
    </r>
    <r>
      <rPr>
        <b/>
        <sz val="10"/>
        <color theme="1"/>
        <rFont val="Arial"/>
        <family val="2"/>
      </rPr>
      <t>driver's licence, ID or Passport</t>
    </r>
    <r>
      <rPr>
        <sz val="10"/>
        <color theme="1"/>
        <rFont val="Arial"/>
        <family val="2"/>
      </rPr>
      <t xml:space="preserve">, or you may not be allowed into the building. 
* Arrive </t>
    </r>
    <r>
      <rPr>
        <b/>
        <sz val="10"/>
        <color theme="1"/>
        <rFont val="Arial"/>
        <family val="2"/>
      </rPr>
      <t xml:space="preserve">10 minutes </t>
    </r>
    <r>
      <rPr>
        <sz val="10"/>
        <color theme="1"/>
        <rFont val="Arial"/>
        <family val="2"/>
      </rPr>
      <t xml:space="preserve">early to sign in your electronic devices at security, you will be collected from the main reception by an Eskom employee. 
* A projector with standard VGA connector will be provided, please bring along any </t>
    </r>
    <r>
      <rPr>
        <b/>
        <sz val="10"/>
        <color theme="1"/>
        <rFont val="Arial"/>
        <family val="2"/>
      </rPr>
      <t>adapters</t>
    </r>
    <r>
      <rPr>
        <sz val="10"/>
        <color theme="1"/>
        <rFont val="Arial"/>
        <family val="2"/>
      </rPr>
      <t xml:space="preserve"> you may need i.e. mac book adapter, HDMI etc.
* The venue does not have sound, if you need sound, please bring your own </t>
    </r>
    <r>
      <rPr>
        <b/>
        <sz val="10"/>
        <color theme="1"/>
        <rFont val="Arial"/>
        <family val="2"/>
      </rPr>
      <t>speaker</t>
    </r>
  </si>
  <si>
    <t xml:space="preserve">Weight
</t>
  </si>
  <si>
    <t xml:space="preserve">Demonstration Brief </t>
  </si>
  <si>
    <t>Device Life Cycle Management</t>
  </si>
  <si>
    <t>Supplier to demonstrate how a customer is configured on the MDMS system both manually or as an import from the HES i.e. customer ID, Recoders linked to the customer, channel configuration, summary mapping etc</t>
  </si>
  <si>
    <t>AMI Data Collection and Processing</t>
  </si>
  <si>
    <t xml:space="preserve">Demonstrate MDMS automated functionality of retrieving data from a HES.  </t>
  </si>
  <si>
    <t>VEE Functionality</t>
  </si>
  <si>
    <t>Demonstrate the MDMS  validation, estimations and editing (VEE) capability</t>
  </si>
  <si>
    <t>Supplier to demonstrate the MDMS ability to perform calculations and aggregation such as generation of billing determinants (TOU and Critical Peak Pricing)</t>
  </si>
  <si>
    <t>On Demand Requests</t>
  </si>
  <si>
    <t>Demonstate the MDMS capbility to initiate on demand reads and the triggers that initiate such reads from a meter (via  the approproiate HES).  Supplier to demonstrate how the demand reads are channelled to the appropriate HES and managed across multiple HES.</t>
  </si>
  <si>
    <t xml:space="preserve">Suppliers to demonstrate the available platforms for the provison of data to customers such as web portal and the security mechanisms in place to restrict customer access.  Also, Standardising of reports and graphs </t>
  </si>
  <si>
    <t xml:space="preserve">Demonstrate the MDMS capability of managing customer and device configurations i.e. meters, concentrators, kiosks etc across multiple platforms i.e. HES, Billing Systems, Meter Asset Management Systems.  </t>
  </si>
  <si>
    <t>Two way Communication Capability</t>
  </si>
  <si>
    <t>Demonstrate the MDMS capability of (automatically and manually) initiating remote connection/disconnection, power status checks and interactive reads.  Initiation of such commands to be provided by the MDMS whilst the action to be facilitated by the HES.    MDMS to store all data and logs associated with the action</t>
  </si>
  <si>
    <t>Demand Response</t>
  </si>
  <si>
    <t>Demonstrate the MDMS capability to support Demand response and control functions such as load limiting, ACD and Critical Peak Pricing</t>
  </si>
  <si>
    <t>Meter Events and Statuses</t>
  </si>
  <si>
    <t>Demonstrate the MDMS ability to support the following events and statuses:
* Reporting on power outage
* Load Control Status
* Load Limit Status
* ACD Status
* Meter Battery Health Status
* Report on Metering Events and Alarms
* Report on Kiosk Events
* Kiosk Status</t>
  </si>
  <si>
    <t>Reporting and Anlaytics</t>
  </si>
  <si>
    <t>Supplier to demonstrate the MDMS capabilities with regards to  load analysis, consumption patterns and energy balancing</t>
  </si>
  <si>
    <t>Configuration Management</t>
  </si>
  <si>
    <t>Demonstrate the MDMS ability to initiate following configuration changes (execution of changes to be facilitated via the HES)
* Meter change from post-payment to prepayment and vice versa
* Change account on meter remotely
* Change tariiffs on meter remotely
* Update Meter/Concentrator firmware remotely
* Remotely configure load control parameters
* Set/Synchronise  meter clock remotely
* Remote conversion to currency prepayment token</t>
  </si>
  <si>
    <t>Prepayment tool for LPU</t>
  </si>
  <si>
    <t>The supplier shall demonstrate the capability of the MDMS to support backend prepayment for Larger Power Users (Prepayment tool for LPUs)
• Current tariffs must be catered for (i.e Demand charges, Network charges, etc.)
• Provide for an interface to send commands to metering points via a communication interface
• Provide for an interface to send commands to metering points via SCADA</t>
  </si>
  <si>
    <t>Remote connect/disconnect for LPUs</t>
  </si>
  <si>
    <t xml:space="preserve">Demonstrate the ability of the system to support remote connect/disconnect for Large Power Users who are on prepayment metering </t>
  </si>
  <si>
    <t>Power Quality Analysis</t>
  </si>
  <si>
    <t xml:space="preserve">Supplier to demonstrate Power Quality logging and analysis funtionality in accordance  to NRS 048
</t>
  </si>
  <si>
    <t>Supplier to demonstrate the Power Quality logging and analysis funcitonality with respect to:
* Overvoltage
* Undervoltage
* Voltage Regulation</t>
  </si>
  <si>
    <t>Outage Management</t>
  </si>
  <si>
    <t xml:space="preserve">Supplier to demonstrate the MDMS capabilities with regards to outage management such as:
* Customer outage visibility
* Network fault location
* Communication fault analysis
</t>
  </si>
  <si>
    <t>Generation of Prepayment bill</t>
  </si>
  <si>
    <t>Supplier to demonstrate the capability of the MDMS to generate a bill for smart prepayment meters based on the consumption profile stored in the system. It shall be possible to generate a bill for prepayment meters every month, every 6 months or once a year.</t>
  </si>
  <si>
    <t>Support for currency and kWh meters</t>
  </si>
  <si>
    <t>The supplier shall demonstrate the capability of the MDMS to support both kWh and currency token meters as well indicating if the meter is on currency or kWh mode.</t>
  </si>
  <si>
    <t>Support for virtual tokens</t>
  </si>
  <si>
    <t>The supplier shall demonstrate the capability of the MDMS to store and send to the HES a token for pre-paid meters created by a vending system. For the purpose of the demonstration, a dummy token created by a supplier (not necessarily from a vending system) may be used.</t>
  </si>
  <si>
    <t>Support for additional prepayment registers</t>
  </si>
  <si>
    <t>The supplier shall demonstrate the capability of the system to store data retrieved from a pre-paid meter by the HES. In addition to events, alarms and profile data, the data stored for pre-paid meters will include the following:
* Firmware Version
* Decoder Reference Number/Meter serial number
* Primary Token Carrier Type
* Encryption Algorithm
* Tariff Index
* Key Revision Key Type
* Maximum Power Limit
* Available kWh Credit
* Cumulative kWh Energy Consumption
* Last Credit Token
* Tamper Status
* GPS Coordinates
* Supply Group Code</t>
  </si>
  <si>
    <t>Demonstrate how the system handles audit trail management</t>
  </si>
  <si>
    <t xml:space="preserve">User Access </t>
  </si>
  <si>
    <t>Demonstrate how users access the system, how is Microsoft Azure/Active directory supported. Also show how segregation of duties is managed and data is secured.</t>
  </si>
  <si>
    <t>Support</t>
  </si>
  <si>
    <t>Demonstrate how the user can access help from the system</t>
  </si>
  <si>
    <t>Reports
The Supplier should demonstrate the following reports (generated by the MDMS or associated tools used to interface to the MDMS e.g. Power BI, SAS).  Where possible graphical representation of the reports should also be demonstrated:</t>
  </si>
  <si>
    <t>1. Upload logs from all HES (uploaded files from HES to MDMS - Success/Failures etc)</t>
  </si>
  <si>
    <t>2. Data Availability Report (Timelines need to be flexible for drawing a report for 1 day, 2 days, 1 month)</t>
  </si>
  <si>
    <t>3. Validation and Estimation Report</t>
  </si>
  <si>
    <t>4. Auto Plug/Auto Estimation Report - Auto plugging of check data when main data is not available.  Supplier to demonstrate rules around auto-plugging.</t>
  </si>
  <si>
    <t>5. Data Management Log - Record of all data that has been accepted or rejected</t>
  </si>
  <si>
    <t xml:space="preserve">6. Changed Data Log  (Timelines need to be flexible for drawing a report) </t>
  </si>
  <si>
    <t>7. Meter Profile Data Log - Supplier to also demonstrate graphical representation of report (Timelines need to be flexible for drawing a report)</t>
  </si>
  <si>
    <t>8. Consumption Report  - Supplier to also demonstrate graphical representation of report (Timelines need to be flexible for drawing a report)</t>
  </si>
  <si>
    <t>8.1 Monthly KVA reports</t>
  </si>
  <si>
    <t>8.2 Consumption per tariff rate of multiple metering points</t>
  </si>
  <si>
    <t>8.3 KVA exceedence vs NMD</t>
  </si>
  <si>
    <t>8.4. Low and no consumption report</t>
  </si>
  <si>
    <t>Reports</t>
  </si>
  <si>
    <t>9. Percentage Variance Report - The percentage variance report will be calculations on main – check.</t>
  </si>
  <si>
    <t>10.1. Number of files received &amp; processed by MDMS</t>
  </si>
  <si>
    <t xml:space="preserve">
Performance Reports</t>
  </si>
  <si>
    <t>10.2. Performance relating to control functionality such as remote connects/disconnects, firmware upgrades etc (if initiated by MDMS )</t>
  </si>
  <si>
    <t xml:space="preserve">10.3 Performance relating to events/alarms, meter time &amp; date, battery lows etc (if it is to be recorderd by MDMS) </t>
  </si>
  <si>
    <t>10.4 Estimations done for the month</t>
  </si>
  <si>
    <t>10.5 User performance reports - Activities conducted by users.  Could be part of audit trails</t>
  </si>
  <si>
    <t>10.6. HES communication perfomance reports (communication between HES and field devices)</t>
  </si>
  <si>
    <t>11. Energy Balancing Report - Report on energy balancing exceedance/tolerance</t>
  </si>
  <si>
    <t xml:space="preserve">12. Upload Logs from MDMS to back-end  Sytems  </t>
  </si>
  <si>
    <t>Data Integrity</t>
  </si>
  <si>
    <t>Demonstrate how business rules can be added on the system to ensure data integrity e.g. ID has 13 digits</t>
  </si>
  <si>
    <t>Demo (HES - DAS)</t>
  </si>
  <si>
    <t>Functional</t>
  </si>
  <si>
    <t>Show that when a smart meter is connected directly to the HES, it can be picked up and its details recorded on the HES.</t>
  </si>
  <si>
    <t>Show that when a smart meter is connected via a Concentrator to the HES, both the Concentrator and the Smart Meter can be picked up and their details recorded on the HES.</t>
  </si>
  <si>
    <t>Show that when adding other meters to the concentrator above, that these meters can be picked up and their details recorded on the HES</t>
  </si>
  <si>
    <t>Show that when a smart meter is removed from the environment above, this event can be recorded.</t>
  </si>
  <si>
    <t>Show that you can remotely configure a Smart meter from the HES.</t>
  </si>
  <si>
    <t>Show that you can time synchronize between the meter and HES.</t>
  </si>
  <si>
    <t>Show that you can change the Tariff on the Meter from the HES.</t>
  </si>
  <si>
    <t>Show that you can change the mode of the Smart Meter from Post-Paid to Pre-Paid or Vice Versa</t>
  </si>
  <si>
    <t>Show a simulation of Appliance Control Function in the demonstration environment.</t>
  </si>
  <si>
    <t>Show that you can send a message from the HES to the meter to be displayed on the Customer Interface Unit of the meter.</t>
  </si>
  <si>
    <t>Show that you can clear a message sent to the Smart Meter.</t>
  </si>
  <si>
    <t>Show that you can load a pre-paid token on the meter from the HES.</t>
  </si>
  <si>
    <t>Show that you can check available credit on the smart meter from the HES.</t>
  </si>
  <si>
    <t>Show that you can disconnect a smart meter from HES.</t>
  </si>
  <si>
    <t>Show that you can reconnect smart meter from HES.</t>
  </si>
  <si>
    <t>Show that the HES can remotely update the firmware of the Smart Meter (downgrade / upgrade).</t>
  </si>
  <si>
    <t>Show that the HES can get the meter reads on Demand.</t>
  </si>
  <si>
    <t>Show that the HES can get scheduled meter reads.</t>
  </si>
  <si>
    <t>Show support for single phase and 3-phase meters (bring along all the meters).</t>
  </si>
  <si>
    <t>Show that you can reset meter logs from the HES</t>
  </si>
  <si>
    <t>Non Functional</t>
  </si>
  <si>
    <t>Show that the system provides the GUI as a web based client</t>
  </si>
  <si>
    <t>Show that the system is able to display or provide a configurable menu selection, applicable to the user and the functionalities he must perform.</t>
  </si>
  <si>
    <t xml:space="preserve">Demonstrate that the system can be configured decoupled. This will entail the following:
•       The Communication Server / Element of the system deployed separate from the Application / Database Server.
•       The Application Server deployed separate from the Database and Communication Server
•       The Database Server deployed separate from the Communication Server and Database Server
</t>
  </si>
  <si>
    <t xml:space="preserve">Demonstrate the system’s ability to apply access security based on the following:
•       Define CRUD based on presentation forms
•       Define CRUD based on database objects, i.e. tables, methods and services.
•       Allocate above to role profiles.
•      Linking roles to users
•      Apply role based security according to set-up in run-time environment.
</t>
  </si>
  <si>
    <t>Reports:
- Show that the system has the applicable standard reports.
- Demonstrate that the system has the capability to construct and store a user defined report for future use.  
- Demonstrate the system’s ability to print a user friendly report of data presented on a form both electronically or directly to PDF.
 - Demonstrate ability of system to allow extraction of raw data to be used in other BI /  analytical systems</t>
  </si>
  <si>
    <t xml:space="preserve">Demonstrate the system ability to activate in real-time a help menu can be activated from a form that displays content information containing for example:
•       The applicable process and process description of the selected form
•       The description of that form
•       The relating field description and business rules 
</t>
  </si>
  <si>
    <t>Demo (SMOC)</t>
  </si>
  <si>
    <t xml:space="preserve">Show redering of SMOC layout, cosmetic and aesthetic elements. Redering must be presented to technical team and further details can be voiced.  </t>
  </si>
  <si>
    <t>Show redering of SMOC physical hardware to be installed in SMOC</t>
  </si>
  <si>
    <t>Demostrate the controlability of the room solution by the the system that can do the following:
* move screen from any of the consoles (operators desks) onto the video wall
* the video wall can be segmented with clear readability from mulitple display windows, to two display windows,
* The solution can control periheral devices such as blinds, HVAC,
* Show system security for multiple user accessing with different security access levels,
* Demostrate teams functionality in room, with camera, audio and adjustments.</t>
  </si>
  <si>
    <t>Demostrate the solution functionality to be able to Display the following :
* To management, in real time, of the LV network and have a strong focus on Advance metering infrastructure. 
* Enhance operational efficiency by automating meter reading, remote connect/disconnect, bring in sensor inputs from LV network and creating rules/function to address alarms and theft detection
* Improve outage detection, management, and restoration times.
* Provide customer with detailed energy usage information to enable conservation
* Detect and reduce non-technical losses
* Support the integration of distributed energy resources like rooftop and EVs etc.</t>
  </si>
  <si>
    <t>Demostrate the solution abillity to Display the following HES functionality, to complete via HES::
* automated meter provisioning,
* remote connection/disconnection for services,
* firmware update to meters in field,
* Collect and buffer interval consumption data for all meter types,
alarms/events from meters,
* real-time communication network health monitoring and diagnostics.</t>
  </si>
  <si>
    <t>Demostrate the solution is able to Display the following MDMS functionality, to complete via MDMS:
* Perform validation, editing, and estimation VEE on all metering data,
* Support complex tariff and rate engine calculation,
* Enrich meter data by associating with customer, premise, and transformer/phase information from Customer Care &amp; Billing system CC&amp;B(CIS) and GIS,
* Generate load profiles for different customer classes,
* Provide tamper and theft analytics based on usage patterns and event flags,
* Serve as the single sources of truth for meter data, providing secure APIs for data export to other systems (CIS, Analytics and GIS)</t>
  </si>
  <si>
    <t xml:space="preserve">Demostrate the solution is able to Display the following, either on its own or through MDMS and HES:
* Provide outage intelligence by correlating events, alarms and other system data to prove pinpoint outage location on a map, with visualisation through GIS,
* Offer LV network visibility (Voltage profile, transformer loading) using meter data and sensors,
* Enable prepaid metering functionality if required,
* Provide customizable dashboards and reports for both operational and business users.
</t>
  </si>
  <si>
    <t xml:space="preserve">Demostrate the solution provided can display the following functions:
* Energy Monitoring:
* Energy flow, energy balance,
 * Branch energy consumption monitoring,
* Calibration and sub item monitor, 
* Meter rea-time date monitoring,
* Meter hourly data monitoring and 
* equipment parameter reporting
</t>
  </si>
  <si>
    <t xml:space="preserve">Demostrate the solution provided can display the following functions:
Energy saving Analysis:
* Company/Department/costomer/branch consumption analysis,
</t>
  </si>
  <si>
    <t xml:space="preserve">Demostrate the solution provided can display the following functions:
Alert management:
* Virtual object group information
* Alarm rules creation and information,
* Alarm Subscription for priorities and SMS/email/app notification to customer
</t>
  </si>
  <si>
    <t xml:space="preserve">Demostrate the solution provided can display the following functions:
Data monitoring and performance:
* Meter information accuracy in all AMI value chain and systems (HES, MDMS, CC&amp;B) – (The data collection and monitoring of instruments allow viewing the recent collection status of all metering instruments under the gateway, including information such as the instrument code, instrument name, last collection time, and online status.)
</t>
  </si>
  <si>
    <t xml:space="preserve">Demostrate the solution provided can display the following functions:
System management:
* Supplier and product information of meters and supporting LV devices to management instrument and supplier performance per equipment in field
</t>
  </si>
  <si>
    <t xml:space="preserve">Demostrate the solution provided can display the following functions:
Audit Statement Management:
* Energy Intensive reading report to centralized meter reading, can inquire energy consumption information of all meters, including daily energy usage data and periodic energy usage data.
</t>
  </si>
  <si>
    <t xml:space="preserve">Demostrate the solution provided can display the following functions:
Electricity consumption reporting:
* Daily and monthly Electricity meter reading reporting,
* Daily and monthly Electricity consumption reporting,
* Daily and monthly Electricity purchasing reporting.
</t>
  </si>
  <si>
    <t xml:space="preserve">Demostrate the solution provided can display the following functions:
Management of other energy resources through AMI:
* PV systems (Photovoltaic system, customize development dashboard module, displaying information about the photovoltaic system, including power generation, inverter online status, generation achievement rate, daily equivalent hours of utilization, and other information.)
</t>
  </si>
  <si>
    <t xml:space="preserve">Demostrate the solution provided can display the following functions:
Storage Management (Energy storage management system, * customize development dashboard module, displaying information about the energy storage system, including real-time status of the energy storage cabinet, number of charge and discharge cycles, energy storage revenue, and other information.)
</t>
  </si>
  <si>
    <t xml:space="preserve">Demostrate the solution provided can display the following functions:
EV Charging management system (Charging management system, customize development dashboard module, displaying information about the charging piles, including the operation status of the charging piles, charging fee statistics, energy consumption data of the charging piles, and other information.)
</t>
  </si>
  <si>
    <t xml:space="preserve">Demostrate the solution provided can display the following functions:
Power Distribution Management system (Distribution management system, customize development dashboard module, displaying information about the distribution room, including real-time monitoring of the distribution room, alarm information from the distribution room, real-time data from sensors such as smoke detectors and water immersion, etc.)
</t>
  </si>
  <si>
    <t>Demostrate the solution provided can display the following functions:
Demostration must show data in different means, through GIS, dashboards, KPIs etc.</t>
  </si>
  <si>
    <t>Show the dashboards/displays for segments on the distribution network with customer with DER (PV, BESS, Microgrid etc). To be identified is the true situational awareness tool of the status of the DER, feeder loading, voltage, currents and affects on the network.</t>
  </si>
  <si>
    <t>Show the dashboards/displays/simulate a sunny afternoon where high solar export for our residentioal neighbourhood, while causing over voltage condition on the specific LV feeder. Show the status of network, the relevant alarms and how automatic calucations are calculated or/and execute solution. Show Smart inverter information to curtail real power. The algorithm will need to be explained</t>
  </si>
  <si>
    <t>Show the dashboards/displays/simulate a EV fast charging station that has just been energised. Show the impact on the local transformer and demostrate loading factors, and how to prevent overload. further demostration on performnace on the EV charger when charging a vehilce, information on load profile, currents etc. The demostation should identify forecasting to incorporate predictable EV charging behaviors. Show commands to curtail the chargining station power draw.</t>
  </si>
  <si>
    <t>Show the dashboards/displays/simulate a peaking microgrid that is coming online and how reverse power flow on the feeder. Demostrate how the solution addresses this scenario on a transformer feeder. Demostrate how solution manages individual assets or truly aggregation them, one additional DER must be added(PV, EV, BESS).</t>
  </si>
  <si>
    <t xml:space="preserve">Show the dashboards/displays/simulate a fault on the network . Show how the solution can fault find through fault location, isolation etc capabilities. Intergrate with AMI outage data must be shown. </t>
  </si>
  <si>
    <t>Show the dashboards/displays/simulate a additional sensor assets on the network. Through the AMI there could be sensors in/on transformer which communicated to DCU. Show what data is represented and how action on them can be taken</t>
  </si>
  <si>
    <t>Demostrate the use of GIS to identify areas with most alarms, high or low energy consumption. GIS must be represented from large area to transformer feeder. The details shown on GIS display from high level data to refined data at transformer level. With the respective commonds also changing according to assets represented on screen</t>
  </si>
  <si>
    <t>Show the development functionality for customerisation of display, rules, algorithms and APP creation.</t>
  </si>
  <si>
    <t>Abbreviations</t>
  </si>
  <si>
    <t>MDMS</t>
  </si>
  <si>
    <t>Meter Data Management System</t>
  </si>
  <si>
    <t>HES</t>
  </si>
  <si>
    <t>Head End System</t>
  </si>
  <si>
    <t>SMOC</t>
  </si>
  <si>
    <t>Smart Meter Operational Centre</t>
  </si>
  <si>
    <t>OEM</t>
  </si>
  <si>
    <t>CC&amp;B</t>
  </si>
  <si>
    <t>Customer Care and Billing (System)</t>
  </si>
  <si>
    <t>CSV</t>
  </si>
  <si>
    <t>Comma-separated values</t>
  </si>
  <si>
    <t>AMI</t>
  </si>
  <si>
    <t>Advanced Metering Infrastructure</t>
  </si>
  <si>
    <t>TOU</t>
  </si>
  <si>
    <t>Time of Use</t>
  </si>
  <si>
    <t>SCADA</t>
  </si>
  <si>
    <t>Supervisory Control and Data Acquisition</t>
  </si>
  <si>
    <t>SGC</t>
  </si>
  <si>
    <t>Supply Group Code</t>
  </si>
  <si>
    <t>STS</t>
  </si>
  <si>
    <t>Standard Transfer Specification</t>
  </si>
  <si>
    <t>LPU</t>
  </si>
  <si>
    <t>Large Power Users</t>
  </si>
  <si>
    <t>OVS</t>
  </si>
  <si>
    <t>Online Vending System</t>
  </si>
  <si>
    <t>PDF</t>
  </si>
  <si>
    <t>Portable Document Format</t>
  </si>
  <si>
    <t>LV</t>
  </si>
  <si>
    <t>Low Voltage</t>
  </si>
  <si>
    <t>CIU</t>
  </si>
  <si>
    <t>Customer Interface Unit</t>
  </si>
  <si>
    <t>OS</t>
  </si>
  <si>
    <t>Operating System</t>
  </si>
  <si>
    <t>VEE</t>
  </si>
  <si>
    <t>Validation, Estimation and Editing</t>
  </si>
  <si>
    <t>Definitions</t>
  </si>
  <si>
    <t>AMI is a smart metering system that enables two-way communication between the utility company and customers’ smart meters.</t>
  </si>
  <si>
    <t>In general, the central communications and configuration command centre of the
metering system, located at the top of the hierarchy of equipment deployed within the
metering system</t>
  </si>
  <si>
    <t>Data Acquisition System</t>
  </si>
  <si>
    <t xml:space="preserve">DAS is used to capture customer and statistical meter readings and is used to manage customer billing. </t>
  </si>
  <si>
    <t>No</t>
  </si>
  <si>
    <t>TEC Component</t>
  </si>
  <si>
    <t xml:space="preserve">Resources </t>
  </si>
  <si>
    <t>Status</t>
  </si>
  <si>
    <t>Team</t>
  </si>
  <si>
    <t>07/11 - discuss Scoring methodology</t>
  </si>
  <si>
    <t>To be reviewed</t>
  </si>
  <si>
    <t>07/11 - to review</t>
  </si>
  <si>
    <t>Key Requirements</t>
  </si>
  <si>
    <t>Edison, Sugen,Maseeng, Shawn, Reginald, Boitumelo, AJ</t>
  </si>
  <si>
    <t>Include Dx resources i.e. Reginald Brookes; 06/11 Review required before signoff</t>
  </si>
  <si>
    <t>Updated, To be reviewed</t>
  </si>
  <si>
    <t>Include Dx resources i.e. Reginald Brookes;  6/11 Review required before signoff</t>
  </si>
  <si>
    <r>
      <rPr>
        <b/>
        <sz val="11"/>
        <color rgb="FFFF0000"/>
        <rFont val="Calibri"/>
        <family val="2"/>
      </rPr>
      <t>Functional SMOC</t>
    </r>
    <r>
      <rPr>
        <sz val="11"/>
        <color rgb="FFFF0000"/>
        <rFont val="Calibri"/>
        <family val="2"/>
      </rPr>
      <t xml:space="preserve"> (Hardware, Operational Software to control hardware,  and visualise )</t>
    </r>
  </si>
  <si>
    <t>Include Dx resources i.e. Reginald Brookes;  Consider Revenue Protection requirements (AJ)BRS o be sent to all.
MDMS specific requirements from SMOC will be moved to MDMS BRS/TEC. . 6/11 Review required before signoff. 07/11 - BRS Sent for review. Populated HES.MDMS Components in TEC &amp; BRS</t>
  </si>
  <si>
    <t>To be captured and reviwed</t>
  </si>
  <si>
    <t>Julian, Frederic, Mdudu (Manager)</t>
  </si>
  <si>
    <r>
      <t xml:space="preserve">Include Application Support. </t>
    </r>
    <r>
      <rPr>
        <sz val="11"/>
        <color rgb="FF0070C0"/>
        <rFont val="Calibri"/>
        <family val="2"/>
      </rPr>
      <t>06/11 Need to have requirements/spec for Infrastructure</t>
    </r>
  </si>
  <si>
    <t>To be Captured and Reviewed</t>
  </si>
  <si>
    <t>Integration and Testing</t>
  </si>
  <si>
    <t>Leanne, Kholo</t>
  </si>
  <si>
    <t>Included in Architecture Tabs. Testing now referred to in category 'System Performance'</t>
  </si>
  <si>
    <t>Completed (In Architecture Tab)</t>
  </si>
  <si>
    <t>Owen, Trevor Kekana (Consult Infrastructure)</t>
  </si>
  <si>
    <r>
      <t xml:space="preserve">Might be duplication in Non-Functional. </t>
    </r>
    <r>
      <rPr>
        <sz val="11"/>
        <color rgb="FF0070C0"/>
        <rFont val="Calibri"/>
        <family val="2"/>
      </rPr>
      <t>Sent Architecture diagram to All</t>
    </r>
    <r>
      <rPr>
        <sz val="11"/>
        <color indexed="8"/>
        <rFont val="Calibri"/>
        <family val="2"/>
      </rPr>
      <t>.06/11 -No need for tab for Infrastructure</t>
    </r>
  </si>
  <si>
    <t>System Performance &amp; Integration Completed. Infrastructure &amp; Architecture to be updated and reviewed</t>
  </si>
  <si>
    <t>Completed</t>
  </si>
  <si>
    <t>Demo MDMS</t>
  </si>
  <si>
    <t>Include Dx resources</t>
  </si>
  <si>
    <t>Demo HES</t>
  </si>
  <si>
    <t>Demo SMOC</t>
  </si>
  <si>
    <t>Definitions and Abbreviations</t>
  </si>
  <si>
    <t>In Progress</t>
  </si>
  <si>
    <t>Priority rating</t>
  </si>
  <si>
    <t>Score Ratings</t>
  </si>
  <si>
    <t>Score Description</t>
  </si>
  <si>
    <t>No interest</t>
  </si>
  <si>
    <t>0% Compliance</t>
  </si>
  <si>
    <t>50% Compliance</t>
  </si>
  <si>
    <t>Useful</t>
  </si>
  <si>
    <t>100% Compliance</t>
  </si>
  <si>
    <t xml:space="preserve">Please do NOT delete this sheet. </t>
  </si>
  <si>
    <t>Category</t>
  </si>
  <si>
    <t xml:space="preserve">Full Compliance </t>
  </si>
  <si>
    <t>Y</t>
  </si>
  <si>
    <t>Technical Evaluation</t>
  </si>
  <si>
    <t xml:space="preserve">Partial Compliance </t>
  </si>
  <si>
    <t>P</t>
  </si>
  <si>
    <t xml:space="preserve">Non Compliance </t>
  </si>
  <si>
    <t>N</t>
  </si>
  <si>
    <t>Cloud</t>
  </si>
  <si>
    <t>Please do NOT delete this sheet. The items are used in the drop down lists</t>
  </si>
  <si>
    <r>
      <rPr>
        <b/>
        <sz val="11"/>
        <color rgb="FFFF0000"/>
        <rFont val="Calibri"/>
        <family val="2"/>
      </rPr>
      <t>Note:</t>
    </r>
    <r>
      <rPr>
        <sz val="11"/>
        <color rgb="FFFF0000"/>
        <rFont val="Calibri"/>
        <family val="2"/>
      </rPr>
      <t xml:space="preserve"> Not applicable for the vendors / Tenderers / respondents. This sheet is not needed for issuing the Tendor. Useful for making recommendatins after evaluation.</t>
    </r>
  </si>
  <si>
    <r>
      <t xml:space="preserve">Please do </t>
    </r>
    <r>
      <rPr>
        <b/>
        <sz val="11"/>
        <color rgb="FFFF0000"/>
        <rFont val="Calibri"/>
        <family val="2"/>
      </rPr>
      <t>NOT</t>
    </r>
    <r>
      <rPr>
        <sz val="11"/>
        <color rgb="FFFF0000"/>
        <rFont val="Calibri"/>
        <family val="2"/>
      </rPr>
      <t xml:space="preserve"> delete this sheet. </t>
    </r>
  </si>
  <si>
    <t>Recommendation</t>
  </si>
  <si>
    <t>Concerns</t>
  </si>
  <si>
    <t>Scoring Summary (Gatekeeper questions) - For Awareness</t>
  </si>
  <si>
    <r>
      <t xml:space="preserve">Vendor Response: 
</t>
    </r>
    <r>
      <rPr>
        <sz val="8"/>
        <color rgb="FF000000"/>
        <rFont val="Arial"/>
      </rPr>
      <t>Vendor to provide answers to the questions below and provide detail in their tender submission</t>
    </r>
  </si>
  <si>
    <t>Demonstration - To note for Demonstration</t>
  </si>
  <si>
    <t>Demo Evaluation</t>
  </si>
  <si>
    <t>Demo Evaluation Score</t>
  </si>
  <si>
    <t>Demo HES - DAS</t>
  </si>
  <si>
    <r>
      <rPr>
        <b/>
        <sz val="10"/>
        <color theme="1"/>
        <rFont val="Arial"/>
        <family val="2"/>
      </rPr>
      <t>Final Evaluation Score</t>
    </r>
    <r>
      <rPr>
        <b/>
        <sz val="8"/>
        <color theme="1"/>
        <rFont val="Arial"/>
        <family val="2"/>
      </rPr>
      <t xml:space="preserve">
(Desktop &amp; Demo)</t>
    </r>
  </si>
  <si>
    <t>Database Management Systems 
Is the RDBMS (Microsoft SQL Server or Oracle Database) compliant with the Proposed Solution capable of the below features :
1. DB Data Integrity Assurance
2. Real Time Application Clustering (Active-Active)
3. Asynchronous/Synchronous DB Sync
The built-in features of the underlying DBMS software must be used to provide relational and transactional data integrity (e.g. key constraints, value constraints, database triggers). Please state the DBMS supported
4. Capability to ship transaction log to defined DR Site</t>
  </si>
  <si>
    <t xml:space="preserve">Vendor to provide evidence of compliance to the Eskom standards: </t>
  </si>
  <si>
    <t>RDBMS</t>
  </si>
  <si>
    <t>Relational Database Management System</t>
  </si>
  <si>
    <t>The Respondent commits to obtaining the services of an Oracle Certified Partner for CC&amp;B modifications / upgrades.</t>
  </si>
  <si>
    <t>The MDMS data model and data interchange shall be compliant with the IEC 61968 standard for data models and IEC 61970 for data integration. The Respondent must declare that they will comply to the above mentioned standards.</t>
  </si>
  <si>
    <t xml:space="preserve">Letter of commitment on respondent letter head.
</t>
  </si>
  <si>
    <t>How does the application support seamless integration with internal systems such as, SAP ERP , MS TEAMS, MS OFFICE, Windows Directory for authentication, SharePoint, Supplier Training System, Internal Supplier Database , Maximo, CC&amp;B Billing, Microsoft dynamix CRM (refer to list of system to be integrated)? Provide more details including available methods/mechanism to meet this requirement - API's, Bus Integration Middleware etc.</t>
  </si>
  <si>
    <t>The solution must support various web browsers such as Mozilla Firefox, Microsoft Edge. What browsers are catered for ? Give details for various technology platforms , e.g. MAC OS, Microsoft , etc. Also should cater for newer revisions in Web Browsers.</t>
  </si>
  <si>
    <t>Eskom currently has the following standards. Vendor has to indicate if the proposed solution are certified and integrates with the standards below:
1. Hypervisor - VMware vSphere 5.0.0 or later version
2. DBMS - Oracle 19c  R2; MS SQL  2022; Postgress, DB2
3. Server OS - MS Server 2022, SLES (Susse Linux Enterprise Server) 15  and Redhat Linux
4. Client OS - Windows 11
5. Browser - Microsoft Edge/Firefox
6. Load Balancer (ADM) - F5 Viprion
7. LDAP – Microsoft Active Directory
8. x86 Infrastructure based Hardware Architecture</t>
  </si>
  <si>
    <t>Please also refer to applicable BRS's for full list of Accronyms</t>
  </si>
  <si>
    <t xml:space="preserve">Original Equipment Manufacturer </t>
  </si>
  <si>
    <t>LDAP</t>
  </si>
  <si>
    <t>Susse Linux Enterprise Server</t>
  </si>
  <si>
    <t>SLES</t>
  </si>
  <si>
    <t>Lightweight Directory Access Protocol</t>
  </si>
  <si>
    <t>Application Delivery Management</t>
  </si>
  <si>
    <t>ADM</t>
  </si>
  <si>
    <t xml:space="preserve">MS </t>
  </si>
  <si>
    <t>Microsoft</t>
  </si>
  <si>
    <t>DBMS</t>
  </si>
  <si>
    <t>Database Management System</t>
  </si>
  <si>
    <t>A&amp;V</t>
  </si>
  <si>
    <t>Audio and Visual</t>
  </si>
  <si>
    <t>HVAC</t>
  </si>
  <si>
    <t>Heating, Ventilation, and Air Conditioning</t>
  </si>
  <si>
    <t>EV</t>
  </si>
  <si>
    <t>Electric Vehicle</t>
  </si>
  <si>
    <t>CIS</t>
  </si>
  <si>
    <t>GIS</t>
  </si>
  <si>
    <t>KPI</t>
  </si>
  <si>
    <t>PV</t>
  </si>
  <si>
    <t>BESS</t>
  </si>
  <si>
    <t>DER</t>
  </si>
  <si>
    <t>CRUD</t>
  </si>
  <si>
    <t>MWP</t>
  </si>
  <si>
    <t>Megawatt Park (Eskom Headoffice)</t>
  </si>
  <si>
    <t>MFA</t>
  </si>
  <si>
    <t>Multi-Factor Authentication</t>
  </si>
  <si>
    <t>SSO</t>
  </si>
  <si>
    <t>Single Sign On</t>
  </si>
  <si>
    <t>idP</t>
  </si>
  <si>
    <t>Identity Provider</t>
  </si>
  <si>
    <t>RBAC</t>
  </si>
  <si>
    <t>Role Based Access Control</t>
  </si>
  <si>
    <t>PAM</t>
  </si>
  <si>
    <t>Priveledged Access Control</t>
  </si>
  <si>
    <t>SHA</t>
  </si>
  <si>
    <t>Secure Hash Algorithm</t>
  </si>
  <si>
    <t>PI</t>
  </si>
  <si>
    <t>Personal Information</t>
  </si>
  <si>
    <t xml:space="preserve">DRP </t>
  </si>
  <si>
    <t>Disaster Recovery Plan</t>
  </si>
  <si>
    <t>iPAAS</t>
  </si>
  <si>
    <t>Integration Platform as a Service</t>
  </si>
  <si>
    <t>API</t>
  </si>
  <si>
    <t>Application Program Interface</t>
  </si>
  <si>
    <t>SIEM</t>
  </si>
  <si>
    <t>Security Incident and Event Management</t>
  </si>
  <si>
    <t>SNMP</t>
  </si>
  <si>
    <t>Simple Network Management Protocol</t>
  </si>
  <si>
    <t>Create, Read, Update, and Delete</t>
  </si>
  <si>
    <t>Distributed Energy Resources</t>
  </si>
  <si>
    <t>Customer Information System</t>
  </si>
  <si>
    <t>Geographic Information System</t>
  </si>
  <si>
    <t>Key Performance Indicator</t>
  </si>
  <si>
    <t>Photovoltaic</t>
  </si>
  <si>
    <t>Battery Energy Storage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</si>
</sst>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92" x14ac:knownFonts="1">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b/>
      <sz val="10"/>
      <name val="Arial"/>
      <family val="2"/>
    </font>
    <font>
      <sz val="10"/>
      <color theme="1"/>
      <name val="Arial"/>
      <family val="2"/>
    </font>
    <font>
      <sz val="11"/>
      <color rgb="FFFF0000"/>
      <name val="Calibri"/>
      <family val="2"/>
    </font>
    <font>
      <b/>
      <sz val="11"/>
      <color rgb="FFFF0000"/>
      <name val="Calibri"/>
      <family val="2"/>
    </font>
    <font>
      <sz val="8"/>
      <color indexed="8"/>
      <name val="Arial"/>
      <family val="2"/>
    </font>
    <font>
      <i/>
      <sz val="10"/>
      <color theme="1"/>
      <name val="Arial"/>
      <family val="2"/>
    </font>
    <font>
      <b/>
      <sz val="8"/>
      <color indexed="8"/>
      <name val="Arial"/>
      <family val="2"/>
    </font>
    <font>
      <b/>
      <sz val="12"/>
      <color indexed="8"/>
      <name val="Arial"/>
      <family val="2"/>
    </font>
    <font>
      <sz val="10"/>
      <color rgb="FF000000"/>
      <name val="Arial"/>
      <family val="2"/>
    </font>
    <font>
      <sz val="11"/>
      <color indexed="8"/>
      <name val="Arial"/>
      <family val="2"/>
    </font>
    <font>
      <b/>
      <sz val="11"/>
      <color indexed="8"/>
      <name val="Arial"/>
      <family val="2"/>
    </font>
    <font>
      <sz val="12"/>
      <color rgb="FF000000"/>
      <name val="Arial"/>
      <family val="2"/>
    </font>
    <font>
      <b/>
      <sz val="12"/>
      <name val="Arial"/>
      <family val="2"/>
    </font>
    <font>
      <b/>
      <sz val="8"/>
      <color theme="1"/>
      <name val="Arial"/>
      <family val="2"/>
    </font>
    <font>
      <b/>
      <u/>
      <sz val="12"/>
      <color theme="1"/>
      <name val="Arial"/>
      <family val="2"/>
    </font>
    <font>
      <sz val="8"/>
      <color theme="1"/>
      <name val="Arial"/>
      <family val="2"/>
    </font>
    <font>
      <sz val="11"/>
      <color theme="1"/>
      <name val="Arial"/>
      <family val="2"/>
    </font>
    <font>
      <b/>
      <sz val="11"/>
      <color theme="1"/>
      <name val="Arial"/>
      <family val="2"/>
    </font>
    <font>
      <b/>
      <sz val="11"/>
      <name val="Arial"/>
      <family val="2"/>
    </font>
    <font>
      <b/>
      <sz val="8"/>
      <name val="Arial"/>
      <family val="2"/>
    </font>
    <font>
      <sz val="8"/>
      <name val="Arial"/>
      <family val="2"/>
    </font>
    <font>
      <b/>
      <sz val="9"/>
      <name val="Arial"/>
      <family val="2"/>
    </font>
    <font>
      <b/>
      <sz val="9"/>
      <color indexed="81"/>
      <name val="Tahoma"/>
      <family val="2"/>
    </font>
    <font>
      <sz val="9"/>
      <color indexed="81"/>
      <name val="Tahoma"/>
      <family val="2"/>
    </font>
    <font>
      <i/>
      <sz val="11"/>
      <color rgb="FF0000CC"/>
      <name val="Arial"/>
      <family val="2"/>
    </font>
    <font>
      <sz val="12"/>
      <color rgb="FF0000CC"/>
      <name val="Arial"/>
      <family val="2"/>
    </font>
    <font>
      <b/>
      <i/>
      <sz val="12"/>
      <color indexed="8"/>
      <name val="Arial"/>
      <family val="2"/>
    </font>
    <font>
      <sz val="12"/>
      <color indexed="8"/>
      <name val="Arial"/>
      <family val="2"/>
    </font>
    <font>
      <i/>
      <sz val="12"/>
      <name val="Arial"/>
      <family val="2"/>
    </font>
    <font>
      <sz val="12"/>
      <color theme="1"/>
      <name val="Arial"/>
      <family val="2"/>
    </font>
    <font>
      <b/>
      <sz val="12"/>
      <color theme="1"/>
      <name val="Arial"/>
      <family val="2"/>
    </font>
    <font>
      <i/>
      <sz val="12"/>
      <color theme="1"/>
      <name val="Arial"/>
      <family val="2"/>
    </font>
    <font>
      <b/>
      <sz val="16"/>
      <color rgb="FFC00000"/>
      <name val="Arial"/>
      <family val="2"/>
    </font>
    <font>
      <b/>
      <u/>
      <sz val="11"/>
      <color rgb="FFC00000"/>
      <name val="Arial"/>
      <family val="2"/>
    </font>
    <font>
      <sz val="11"/>
      <color rgb="FF000000"/>
      <name val="Arial"/>
      <family val="2"/>
    </font>
    <font>
      <b/>
      <sz val="12"/>
      <color theme="1"/>
      <name val="Calibri"/>
      <family val="2"/>
      <scheme val="minor"/>
    </font>
    <font>
      <b/>
      <u/>
      <sz val="12"/>
      <color rgb="FFFF0000"/>
      <name val="Arial"/>
      <family val="2"/>
    </font>
    <font>
      <b/>
      <u/>
      <sz val="14"/>
      <color theme="1"/>
      <name val="Arial"/>
      <family val="2"/>
    </font>
    <font>
      <sz val="11"/>
      <color rgb="FFFF0000"/>
      <name val="Arial"/>
      <family val="2"/>
    </font>
    <font>
      <b/>
      <u/>
      <sz val="10"/>
      <color theme="1"/>
      <name val="Arial"/>
      <family val="2"/>
    </font>
    <font>
      <b/>
      <u/>
      <sz val="8"/>
      <color theme="1"/>
      <name val="Arial"/>
      <family val="2"/>
    </font>
    <font>
      <sz val="9"/>
      <color theme="1"/>
      <name val="Arial"/>
      <family val="2"/>
    </font>
    <font>
      <i/>
      <sz val="8"/>
      <color theme="1"/>
      <name val="Arial"/>
      <family val="2"/>
    </font>
    <font>
      <b/>
      <sz val="9"/>
      <color theme="1"/>
      <name val="Arial"/>
      <family val="2"/>
    </font>
    <font>
      <sz val="9"/>
      <name val="Arial"/>
      <family val="2"/>
    </font>
    <font>
      <sz val="9"/>
      <color rgb="FF002060"/>
      <name val="Arial"/>
      <family val="2"/>
    </font>
    <font>
      <b/>
      <sz val="12"/>
      <color rgb="FFFF0000"/>
      <name val="Arial"/>
      <family val="2"/>
    </font>
    <font>
      <sz val="12"/>
      <name val="Arial"/>
      <family val="2"/>
    </font>
    <font>
      <sz val="10"/>
      <color indexed="8"/>
      <name val="Arial"/>
      <family val="2"/>
    </font>
    <font>
      <sz val="10"/>
      <color rgb="FFFF0000"/>
      <name val="Arial"/>
      <family val="2"/>
    </font>
    <font>
      <sz val="11"/>
      <color rgb="FF0070C0"/>
      <name val="Calibri"/>
      <family val="2"/>
    </font>
    <font>
      <sz val="9"/>
      <color rgb="FF000000"/>
      <name val="Arial"/>
      <family val="2"/>
    </font>
    <font>
      <sz val="10"/>
      <color rgb="FFC00000"/>
      <name val="Arial"/>
      <family val="2"/>
    </font>
    <font>
      <b/>
      <u/>
      <sz val="10"/>
      <color rgb="FFFF0000"/>
      <name val="Arial"/>
      <family val="2"/>
    </font>
    <font>
      <sz val="11"/>
      <color rgb="FF0070C0"/>
      <name val="Arial"/>
      <family val="2"/>
    </font>
    <font>
      <b/>
      <sz val="10"/>
      <color theme="1"/>
      <name val="Arial"/>
      <family val="2"/>
    </font>
    <font>
      <sz val="10"/>
      <color rgb="FF0070C0"/>
      <name val="Arial"/>
      <family val="2"/>
    </font>
    <font>
      <sz val="10"/>
      <color rgb="FF000000"/>
      <name val="Arial"/>
    </font>
    <font>
      <sz val="10"/>
      <color theme="1"/>
      <name val="Arial"/>
    </font>
    <font>
      <sz val="8"/>
      <color theme="0"/>
      <name val="Arial"/>
      <family val="2"/>
    </font>
    <font>
      <b/>
      <sz val="8"/>
      <color rgb="FF000000"/>
      <name val="Arial"/>
    </font>
    <font>
      <sz val="8"/>
      <color rgb="FF000000"/>
      <name val="Arial"/>
    </font>
    <font>
      <sz val="10"/>
      <color indexed="8"/>
      <name val="Arial"/>
    </font>
    <font>
      <b/>
      <sz val="10"/>
      <color indexed="8"/>
      <name val="Arial"/>
    </font>
    <font>
      <b/>
      <i/>
      <sz val="12"/>
      <name val="Arial"/>
      <family val="2"/>
    </font>
    <font>
      <sz val="11"/>
      <color rgb="FF0070C0"/>
      <name val="Calibri"/>
      <family val="2"/>
      <scheme val="minor"/>
    </font>
  </fonts>
  <fills count="57">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tint="-0.14999847407452621"/>
        <bgColor indexed="23"/>
      </patternFill>
    </fill>
    <fill>
      <patternFill patternType="solid">
        <fgColor theme="0" tint="-0.14999847407452621"/>
        <bgColor indexed="64"/>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bgColor indexed="64"/>
      </patternFill>
    </fill>
    <fill>
      <patternFill patternType="solid">
        <fgColor theme="5" tint="0.39997558519241921"/>
        <bgColor indexed="64"/>
      </patternFill>
    </fill>
    <fill>
      <patternFill patternType="solid">
        <fgColor rgb="FF99FF99"/>
        <bgColor indexed="64"/>
      </patternFill>
    </fill>
    <fill>
      <patternFill patternType="solid">
        <fgColor rgb="FF96330F"/>
        <bgColor indexed="64"/>
      </patternFill>
    </fill>
    <fill>
      <patternFill patternType="solid">
        <fgColor rgb="FF003896"/>
        <bgColor indexed="64"/>
      </patternFill>
    </fill>
    <fill>
      <patternFill patternType="solid">
        <fgColor rgb="FF0DB02B"/>
        <bgColor indexed="64"/>
      </patternFill>
    </fill>
    <fill>
      <patternFill patternType="solid">
        <fgColor rgb="FF71725B"/>
        <bgColor indexed="64"/>
      </patternFill>
    </fill>
    <fill>
      <patternFill patternType="solid">
        <fgColor rgb="FFC97A00"/>
        <bgColor indexed="64"/>
      </patternFill>
    </fill>
    <fill>
      <patternFill patternType="solid">
        <fgColor rgb="FF7030A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FFC000"/>
        <bgColor indexed="64"/>
      </patternFill>
    </fill>
    <fill>
      <patternFill patternType="solid">
        <fgColor rgb="FF92D050"/>
        <bgColor indexed="23"/>
      </patternFill>
    </fill>
    <fill>
      <patternFill patternType="solid">
        <fgColor rgb="FF92D050"/>
        <bgColor indexed="64"/>
      </patternFill>
    </fill>
    <fill>
      <patternFill patternType="solid">
        <fgColor theme="0" tint="-0.34998626667073579"/>
        <bgColor indexed="64"/>
      </patternFill>
    </fill>
    <fill>
      <patternFill patternType="solid">
        <fgColor theme="0" tint="-0.14999847407452621"/>
        <bgColor indexed="51"/>
      </patternFill>
    </fill>
  </fills>
  <borders count="8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8"/>
      </right>
      <top style="thin">
        <color indexed="8"/>
      </top>
      <bottom style="thin">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style="thin">
        <color indexed="8"/>
      </right>
      <top/>
      <bottom/>
      <diagonal/>
    </border>
    <border>
      <left style="thin">
        <color indexed="64"/>
      </left>
      <right style="thin">
        <color indexed="64"/>
      </right>
      <top/>
      <bottom style="thin">
        <color indexed="64"/>
      </bottom>
      <diagonal/>
    </border>
    <border>
      <left style="thin">
        <color indexed="8"/>
      </left>
      <right/>
      <top/>
      <bottom/>
      <diagonal/>
    </border>
    <border>
      <left/>
      <right style="thin">
        <color indexed="8"/>
      </right>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indexed="64"/>
      </left>
      <right style="thin">
        <color indexed="64"/>
      </right>
      <top style="thin">
        <color indexed="64"/>
      </top>
      <bottom style="medium">
        <color indexed="64"/>
      </bottom>
      <diagonal/>
    </border>
    <border>
      <left style="thin">
        <color rgb="FF000000"/>
      </left>
      <right/>
      <top style="thin">
        <color rgb="FF000000"/>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right style="thin">
        <color rgb="FF000000"/>
      </right>
      <top style="medium">
        <color rgb="FF000000"/>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medium">
        <color indexed="64"/>
      </left>
      <right style="medium">
        <color indexed="64"/>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45">
    <xf numFmtId="0" fontId="0" fillId="0" borderId="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8" borderId="0" applyNumberFormat="0" applyBorder="0" applyAlignment="0" applyProtection="0"/>
    <xf numFmtId="0" fontId="25"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25" fillId="23" borderId="7" applyNumberFormat="0" applyAlignment="0" applyProtection="0"/>
    <xf numFmtId="0" fontId="17" fillId="20" borderId="8" applyNumberFormat="0" applyAlignment="0" applyProtection="0"/>
    <xf numFmtId="9" fontId="4" fillId="0" borderId="0" applyFill="0" applyBorder="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3" fillId="0" borderId="0"/>
    <xf numFmtId="9" fontId="3" fillId="0" borderId="0" applyFont="0" applyFill="0" applyBorder="0" applyAlignment="0" applyProtection="0"/>
  </cellStyleXfs>
  <cellXfs count="432">
    <xf numFmtId="0" fontId="0" fillId="0" borderId="0" xfId="0"/>
    <xf numFmtId="0" fontId="21" fillId="0" borderId="0" xfId="0" applyFont="1"/>
    <xf numFmtId="0" fontId="21" fillId="0" borderId="0" xfId="0" applyFont="1" applyAlignment="1">
      <alignment horizontal="center" vertical="center"/>
    </xf>
    <xf numFmtId="0" fontId="21" fillId="0" borderId="0" xfId="0" applyFont="1" applyAlignment="1">
      <alignment horizontal="center" vertical="center" wrapText="1"/>
    </xf>
    <xf numFmtId="9" fontId="22" fillId="0" borderId="0" xfId="0" applyNumberFormat="1" applyFont="1" applyAlignment="1">
      <alignment horizontal="center" vertical="center"/>
    </xf>
    <xf numFmtId="0" fontId="22" fillId="0" borderId="0" xfId="0" applyFont="1" applyAlignment="1">
      <alignment horizontal="center" vertical="center" wrapText="1"/>
    </xf>
    <xf numFmtId="0" fontId="26" fillId="25" borderId="10" xfId="0" applyFont="1" applyFill="1" applyBorder="1" applyAlignment="1" applyProtection="1">
      <alignment horizontal="left" vertical="center"/>
      <protection locked="0"/>
    </xf>
    <xf numFmtId="0" fontId="22" fillId="0" borderId="0" xfId="0" applyFont="1" applyAlignment="1">
      <alignment horizontal="left" vertical="center"/>
    </xf>
    <xf numFmtId="0" fontId="21" fillId="0" borderId="12" xfId="0" applyFont="1" applyBorder="1" applyAlignment="1">
      <alignment horizontal="left" vertical="center" wrapText="1"/>
    </xf>
    <xf numFmtId="0" fontId="21" fillId="0" borderId="0" xfId="0" applyFont="1" applyAlignment="1">
      <alignment horizontal="left" vertical="center" wrapText="1"/>
    </xf>
    <xf numFmtId="0" fontId="21" fillId="0" borderId="0" xfId="0" applyFont="1" applyAlignment="1">
      <alignment horizontal="left" vertical="center"/>
    </xf>
    <xf numFmtId="0" fontId="22" fillId="0" borderId="0" xfId="0" applyFont="1" applyAlignment="1">
      <alignment horizontal="center" vertical="center"/>
    </xf>
    <xf numFmtId="0" fontId="26" fillId="25" borderId="0" xfId="0" applyFont="1" applyFill="1" applyAlignment="1">
      <alignment horizontal="left" vertical="center"/>
    </xf>
    <xf numFmtId="0" fontId="26" fillId="25" borderId="0" xfId="0" applyFont="1" applyFill="1" applyAlignment="1" applyProtection="1">
      <alignment horizontal="left" vertical="center"/>
      <protection locked="0"/>
    </xf>
    <xf numFmtId="0" fontId="22" fillId="25" borderId="0" xfId="0" applyFont="1" applyFill="1" applyAlignment="1">
      <alignment horizontal="left" vertical="center"/>
    </xf>
    <xf numFmtId="0" fontId="22" fillId="27" borderId="14" xfId="0" applyFont="1" applyFill="1" applyBorder="1" applyAlignment="1">
      <alignment horizontal="center" vertical="center" wrapText="1"/>
    </xf>
    <xf numFmtId="0" fontId="22" fillId="27" borderId="14" xfId="0" applyFont="1" applyFill="1" applyBorder="1" applyAlignment="1">
      <alignment horizontal="left" vertical="center" wrapText="1"/>
    </xf>
    <xf numFmtId="0" fontId="22" fillId="28" borderId="15" xfId="0" applyFont="1" applyFill="1" applyBorder="1" applyAlignment="1">
      <alignment horizontal="left" vertical="top"/>
    </xf>
    <xf numFmtId="0" fontId="21" fillId="0" borderId="10" xfId="0" quotePrefix="1" applyFont="1" applyBorder="1" applyAlignment="1">
      <alignment horizontal="center" vertical="center" wrapText="1"/>
    </xf>
    <xf numFmtId="0" fontId="21" fillId="0" borderId="10" xfId="0" applyFont="1" applyBorder="1" applyAlignment="1">
      <alignment horizontal="left" vertical="center" wrapText="1"/>
    </xf>
    <xf numFmtId="0" fontId="21" fillId="31" borderId="10" xfId="0" applyFont="1" applyFill="1" applyBorder="1" applyAlignment="1" applyProtection="1">
      <alignment horizontal="center" vertical="center" wrapText="1"/>
      <protection locked="0"/>
    </xf>
    <xf numFmtId="9" fontId="21" fillId="31" borderId="10" xfId="0" applyNumberFormat="1" applyFont="1" applyFill="1" applyBorder="1" applyAlignment="1" applyProtection="1">
      <alignment horizontal="center" vertical="center" wrapText="1"/>
      <protection locked="0"/>
    </xf>
    <xf numFmtId="0" fontId="0" fillId="0" borderId="10" xfId="0" applyBorder="1"/>
    <xf numFmtId="0" fontId="22" fillId="27" borderId="10" xfId="0" applyFont="1" applyFill="1" applyBorder="1" applyAlignment="1">
      <alignment horizontal="center" vertical="center" wrapText="1"/>
    </xf>
    <xf numFmtId="0" fontId="21" fillId="0" borderId="17" xfId="0" applyFont="1" applyBorder="1" applyAlignment="1">
      <alignment horizontal="left" vertical="center" wrapText="1"/>
    </xf>
    <xf numFmtId="0" fontId="26" fillId="0" borderId="0" xfId="0" applyFont="1" applyAlignment="1">
      <alignment horizontal="left" vertical="center"/>
    </xf>
    <xf numFmtId="0" fontId="26"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21" fillId="31" borderId="0" xfId="0" applyFont="1" applyFill="1" applyAlignment="1" applyProtection="1">
      <alignment horizontal="center" vertical="center" wrapText="1"/>
      <protection locked="0"/>
    </xf>
    <xf numFmtId="0" fontId="19" fillId="0" borderId="10" xfId="0" applyFont="1" applyBorder="1"/>
    <xf numFmtId="0" fontId="21" fillId="26" borderId="10" xfId="0" applyFont="1" applyFill="1" applyBorder="1" applyAlignment="1" applyProtection="1">
      <alignment horizontal="center" vertical="center" wrapText="1"/>
      <protection locked="0"/>
    </xf>
    <xf numFmtId="49" fontId="4" fillId="0" borderId="10" xfId="0" applyNumberFormat="1" applyFont="1" applyBorder="1" applyAlignment="1">
      <alignment horizontal="left" vertical="top" wrapText="1"/>
    </xf>
    <xf numFmtId="0" fontId="21" fillId="0" borderId="16" xfId="0" applyFont="1" applyBorder="1" applyAlignment="1">
      <alignment horizontal="left" vertical="center" wrapText="1"/>
    </xf>
    <xf numFmtId="0" fontId="28" fillId="0" borderId="0" xfId="0" applyFont="1"/>
    <xf numFmtId="0" fontId="21" fillId="31" borderId="23" xfId="0" applyFont="1" applyFill="1" applyBorder="1" applyAlignment="1" applyProtection="1">
      <alignment horizontal="center" vertical="center" wrapText="1"/>
      <protection locked="0"/>
    </xf>
    <xf numFmtId="0" fontId="4" fillId="0" borderId="10" xfId="0" applyFont="1" applyBorder="1" applyAlignment="1">
      <alignment horizontal="left" vertical="top" wrapText="1"/>
    </xf>
    <xf numFmtId="0" fontId="29" fillId="0" borderId="0" xfId="0" applyFont="1"/>
    <xf numFmtId="0" fontId="26" fillId="25" borderId="20" xfId="0" applyFont="1" applyFill="1" applyBorder="1" applyAlignment="1">
      <alignment horizontal="left" vertical="center"/>
    </xf>
    <xf numFmtId="0" fontId="26" fillId="25" borderId="19" xfId="0" applyFont="1" applyFill="1" applyBorder="1" applyAlignment="1">
      <alignment horizontal="left" vertical="center"/>
    </xf>
    <xf numFmtId="0" fontId="21" fillId="25" borderId="10" xfId="0" applyFont="1" applyFill="1" applyBorder="1" applyAlignment="1">
      <alignment horizontal="center" vertical="center"/>
    </xf>
    <xf numFmtId="0" fontId="26" fillId="25" borderId="10" xfId="0" applyFont="1" applyFill="1" applyBorder="1" applyAlignment="1">
      <alignment horizontal="left" vertical="center"/>
    </xf>
    <xf numFmtId="0" fontId="22" fillId="25" borderId="20" xfId="0" applyFont="1" applyFill="1" applyBorder="1" applyAlignment="1">
      <alignment horizontal="left" vertical="center"/>
    </xf>
    <xf numFmtId="0" fontId="22" fillId="25" borderId="21" xfId="0" applyFont="1" applyFill="1" applyBorder="1" applyAlignment="1">
      <alignment horizontal="left" vertical="center"/>
    </xf>
    <xf numFmtId="0" fontId="22" fillId="25" borderId="19" xfId="0" applyFont="1" applyFill="1" applyBorder="1" applyAlignment="1">
      <alignment horizontal="left" vertical="center"/>
    </xf>
    <xf numFmtId="0" fontId="21" fillId="0" borderId="0" xfId="0" applyFont="1" applyAlignment="1" applyProtection="1">
      <alignment horizontal="center" vertical="center"/>
      <protection hidden="1"/>
    </xf>
    <xf numFmtId="0" fontId="21" fillId="0" borderId="11" xfId="0" applyFont="1" applyBorder="1" applyAlignment="1" applyProtection="1">
      <alignment horizontal="center" vertical="center"/>
      <protection hidden="1"/>
    </xf>
    <xf numFmtId="0" fontId="22" fillId="27" borderId="16" xfId="0" applyFont="1" applyFill="1" applyBorder="1" applyAlignment="1" applyProtection="1">
      <alignment horizontal="center" vertical="center" wrapText="1"/>
      <protection hidden="1"/>
    </xf>
    <xf numFmtId="0" fontId="21" fillId="0" borderId="10" xfId="0" applyFont="1" applyBorder="1" applyAlignment="1" applyProtection="1">
      <alignment horizontal="center" vertical="center" wrapText="1"/>
      <protection locked="0" hidden="1"/>
    </xf>
    <xf numFmtId="0" fontId="22" fillId="0" borderId="0" xfId="0" applyFont="1" applyAlignment="1" applyProtection="1">
      <alignment horizontal="center" vertical="center" wrapText="1"/>
      <protection hidden="1"/>
    </xf>
    <xf numFmtId="0" fontId="30" fillId="0" borderId="0" xfId="0" applyFont="1" applyAlignment="1">
      <alignment horizontal="center" vertical="center"/>
    </xf>
    <xf numFmtId="0" fontId="32" fillId="0" borderId="0" xfId="0" applyFont="1" applyAlignment="1">
      <alignment horizontal="center" vertical="center"/>
    </xf>
    <xf numFmtId="0" fontId="22" fillId="30" borderId="34" xfId="0" applyFont="1" applyFill="1" applyBorder="1" applyAlignment="1">
      <alignment horizontal="center" vertical="center" wrapText="1"/>
    </xf>
    <xf numFmtId="165" fontId="21" fillId="26" borderId="10" xfId="0" applyNumberFormat="1" applyFont="1" applyFill="1" applyBorder="1" applyAlignment="1" applyProtection="1">
      <alignment horizontal="center" vertical="center" wrapText="1"/>
      <protection hidden="1"/>
    </xf>
    <xf numFmtId="0" fontId="21" fillId="25" borderId="10" xfId="0" applyFont="1" applyFill="1" applyBorder="1" applyAlignment="1" applyProtection="1">
      <alignment horizontal="center" vertical="center"/>
      <protection hidden="1"/>
    </xf>
    <xf numFmtId="165" fontId="24" fillId="0" borderId="13" xfId="0" applyNumberFormat="1" applyFont="1" applyBorder="1" applyAlignment="1" applyProtection="1">
      <alignment horizontal="center" vertical="center"/>
      <protection hidden="1"/>
    </xf>
    <xf numFmtId="10" fontId="23" fillId="0" borderId="10" xfId="0" applyNumberFormat="1" applyFont="1" applyBorder="1" applyAlignment="1" applyProtection="1">
      <alignment horizontal="center" vertical="center" wrapText="1"/>
      <protection hidden="1"/>
    </xf>
    <xf numFmtId="9" fontId="4" fillId="0" borderId="13" xfId="39" applyBorder="1" applyAlignment="1" applyProtection="1">
      <alignment horizontal="center" vertical="center"/>
      <protection hidden="1"/>
    </xf>
    <xf numFmtId="0" fontId="21" fillId="0" borderId="0" xfId="0" applyFont="1" applyAlignment="1" applyProtection="1">
      <alignment horizontal="center" vertical="center" wrapText="1"/>
      <protection hidden="1"/>
    </xf>
    <xf numFmtId="0" fontId="22" fillId="30" borderId="34" xfId="0" applyFont="1" applyFill="1" applyBorder="1" applyAlignment="1" applyProtection="1">
      <alignment horizontal="center" vertical="center" wrapText="1"/>
      <protection hidden="1"/>
    </xf>
    <xf numFmtId="10" fontId="4" fillId="0" borderId="10" xfId="0" applyNumberFormat="1" applyFont="1" applyBorder="1" applyAlignment="1" applyProtection="1">
      <alignment horizontal="center" vertical="center" wrapText="1"/>
      <protection hidden="1"/>
    </xf>
    <xf numFmtId="10" fontId="24" fillId="0" borderId="0" xfId="0" applyNumberFormat="1" applyFont="1" applyAlignment="1" applyProtection="1">
      <alignment horizontal="center" vertical="center" wrapText="1"/>
      <protection hidden="1"/>
    </xf>
    <xf numFmtId="10" fontId="23" fillId="0" borderId="17" xfId="0" applyNumberFormat="1" applyFont="1" applyBorder="1" applyAlignment="1" applyProtection="1">
      <alignment horizontal="center" vertical="center"/>
      <protection hidden="1"/>
    </xf>
    <xf numFmtId="10" fontId="24" fillId="0" borderId="13" xfId="0" applyNumberFormat="1" applyFont="1" applyBorder="1" applyAlignment="1" applyProtection="1">
      <alignment horizontal="center" vertical="center"/>
      <protection hidden="1"/>
    </xf>
    <xf numFmtId="0" fontId="22" fillId="30" borderId="10" xfId="0" applyFont="1" applyFill="1" applyBorder="1" applyAlignment="1" applyProtection="1">
      <alignment vertical="center" wrapText="1"/>
      <protection hidden="1"/>
    </xf>
    <xf numFmtId="0" fontId="22" fillId="29" borderId="17" xfId="0" applyFont="1" applyFill="1" applyBorder="1" applyAlignment="1" applyProtection="1">
      <alignment vertical="center" wrapText="1"/>
      <protection hidden="1"/>
    </xf>
    <xf numFmtId="0" fontId="22" fillId="29" borderId="14" xfId="0" applyFont="1" applyFill="1" applyBorder="1" applyAlignment="1" applyProtection="1">
      <alignment horizontal="center" vertical="center" wrapText="1"/>
      <protection hidden="1"/>
    </xf>
    <xf numFmtId="0" fontId="22" fillId="29" borderId="18" xfId="0" applyFont="1" applyFill="1" applyBorder="1" applyAlignment="1" applyProtection="1">
      <alignment vertical="center"/>
      <protection hidden="1"/>
    </xf>
    <xf numFmtId="0" fontId="22" fillId="30" borderId="10" xfId="0" applyFont="1" applyFill="1" applyBorder="1" applyAlignment="1">
      <alignment vertical="center"/>
    </xf>
    <xf numFmtId="0" fontId="22" fillId="30" borderId="10" xfId="0" applyFont="1" applyFill="1" applyBorder="1" applyAlignment="1" applyProtection="1">
      <alignment vertical="center"/>
      <protection hidden="1"/>
    </xf>
    <xf numFmtId="0" fontId="21" fillId="25" borderId="10" xfId="0" applyFont="1" applyFill="1" applyBorder="1" applyAlignment="1">
      <alignment horizontal="center" vertical="center" wrapText="1"/>
    </xf>
    <xf numFmtId="0" fontId="21" fillId="31" borderId="19" xfId="0" applyFont="1" applyFill="1" applyBorder="1" applyAlignment="1" applyProtection="1">
      <alignment horizontal="center" vertical="center" wrapText="1"/>
      <protection locked="0"/>
    </xf>
    <xf numFmtId="0" fontId="21" fillId="25" borderId="20" xfId="0" applyFont="1" applyFill="1" applyBorder="1" applyAlignment="1" applyProtection="1">
      <alignment horizontal="center" vertical="center"/>
      <protection hidden="1"/>
    </xf>
    <xf numFmtId="0" fontId="21" fillId="0" borderId="10" xfId="0" applyFont="1" applyBorder="1"/>
    <xf numFmtId="0" fontId="21" fillId="31" borderId="23" xfId="0" applyFont="1" applyFill="1" applyBorder="1" applyAlignment="1" applyProtection="1">
      <alignment horizontal="left" vertical="center" wrapText="1"/>
      <protection locked="0"/>
    </xf>
    <xf numFmtId="0" fontId="33" fillId="0" borderId="10" xfId="0" applyFont="1" applyBorder="1" applyAlignment="1" applyProtection="1">
      <alignment horizontal="center" vertical="center"/>
      <protection locked="0"/>
    </xf>
    <xf numFmtId="0" fontId="21" fillId="0" borderId="10" xfId="0" applyFont="1" applyBorder="1" applyProtection="1">
      <protection locked="0"/>
    </xf>
    <xf numFmtId="0" fontId="4" fillId="25" borderId="10" xfId="0" applyFont="1" applyFill="1" applyBorder="1" applyAlignment="1">
      <alignment horizontal="left" vertical="center"/>
    </xf>
    <xf numFmtId="0" fontId="4" fillId="25" borderId="0" xfId="0" applyFont="1" applyFill="1" applyAlignment="1">
      <alignment horizontal="left" vertical="center"/>
    </xf>
    <xf numFmtId="0" fontId="4" fillId="0" borderId="0" xfId="0" applyFont="1" applyAlignment="1">
      <alignment horizontal="left" vertical="center"/>
    </xf>
    <xf numFmtId="0" fontId="4" fillId="0" borderId="17" xfId="0" applyFont="1" applyBorder="1" applyAlignment="1">
      <alignment horizontal="left" vertical="center" wrapText="1"/>
    </xf>
    <xf numFmtId="0" fontId="39" fillId="0" borderId="0" xfId="43" applyFont="1" applyAlignment="1">
      <alignment horizontal="center" vertical="center"/>
    </xf>
    <xf numFmtId="0" fontId="40" fillId="0" borderId="0" xfId="43" applyFont="1" applyAlignment="1">
      <alignment horizontal="center" wrapText="1"/>
    </xf>
    <xf numFmtId="0" fontId="41" fillId="0" borderId="0" xfId="43" applyFont="1"/>
    <xf numFmtId="0" fontId="43" fillId="0" borderId="10" xfId="43" applyFont="1" applyBorder="1" applyAlignment="1" applyProtection="1">
      <alignment horizontal="left" wrapText="1"/>
      <protection locked="0"/>
    </xf>
    <xf numFmtId="0" fontId="41" fillId="0" borderId="0" xfId="43" applyFont="1" applyAlignment="1">
      <alignment wrapText="1"/>
    </xf>
    <xf numFmtId="0" fontId="39" fillId="0" borderId="0" xfId="43" applyFont="1"/>
    <xf numFmtId="49" fontId="45" fillId="0" borderId="10" xfId="43" quotePrefix="1" applyNumberFormat="1" applyFont="1" applyBorder="1" applyAlignment="1" applyProtection="1">
      <alignment vertical="center" wrapText="1"/>
      <protection locked="0"/>
    </xf>
    <xf numFmtId="49" fontId="45" fillId="0" borderId="10" xfId="43" applyNumberFormat="1" applyFont="1" applyBorder="1" applyAlignment="1" applyProtection="1">
      <alignment vertical="center" wrapText="1"/>
      <protection locked="0"/>
    </xf>
    <xf numFmtId="0" fontId="35" fillId="0" borderId="0" xfId="43" applyFont="1" applyAlignment="1" applyProtection="1">
      <alignment horizontal="left" vertical="top"/>
      <protection locked="0"/>
    </xf>
    <xf numFmtId="0" fontId="35" fillId="0" borderId="0" xfId="43" applyFont="1" applyAlignment="1" applyProtection="1">
      <alignment horizontal="left" vertical="top" wrapText="1"/>
      <protection locked="0"/>
    </xf>
    <xf numFmtId="0" fontId="53" fillId="0" borderId="0" xfId="43" applyFont="1" applyAlignment="1" applyProtection="1">
      <alignment horizontal="left" vertical="center"/>
      <protection locked="0"/>
    </xf>
    <xf numFmtId="0" fontId="35" fillId="0" borderId="0" xfId="43" applyFont="1" applyAlignment="1">
      <alignment horizontal="left" vertical="top"/>
    </xf>
    <xf numFmtId="0" fontId="53" fillId="0" borderId="0" xfId="43" applyFont="1" applyAlignment="1">
      <alignment horizontal="left" vertical="center"/>
    </xf>
    <xf numFmtId="0" fontId="40" fillId="0" borderId="0" xfId="43" applyFont="1" applyAlignment="1">
      <alignment horizontal="left" vertical="top" wrapText="1"/>
    </xf>
    <xf numFmtId="1" fontId="41" fillId="0" borderId="0" xfId="43" applyNumberFormat="1" applyFont="1" applyAlignment="1">
      <alignment vertical="center"/>
    </xf>
    <xf numFmtId="0" fontId="55" fillId="0" borderId="0" xfId="43" applyFont="1" applyAlignment="1">
      <alignment horizontal="left" vertical="top" wrapText="1"/>
    </xf>
    <xf numFmtId="0" fontId="65" fillId="0" borderId="0" xfId="43" applyFont="1" applyAlignment="1">
      <alignment wrapText="1"/>
    </xf>
    <xf numFmtId="164" fontId="41" fillId="0" borderId="0" xfId="43" applyNumberFormat="1" applyFont="1"/>
    <xf numFmtId="0" fontId="41" fillId="0" borderId="0" xfId="43" applyFont="1" applyAlignment="1">
      <alignment vertical="center"/>
    </xf>
    <xf numFmtId="0" fontId="66" fillId="0" borderId="0" xfId="43" applyFont="1" applyAlignment="1">
      <alignment wrapText="1"/>
    </xf>
    <xf numFmtId="0" fontId="41" fillId="47" borderId="0" xfId="43" applyFont="1" applyFill="1" applyAlignment="1">
      <alignment vertical="center" wrapText="1"/>
    </xf>
    <xf numFmtId="0" fontId="67" fillId="47" borderId="0" xfId="43" applyFont="1" applyFill="1" applyAlignment="1">
      <alignment vertical="center" wrapText="1"/>
    </xf>
    <xf numFmtId="0" fontId="39" fillId="0" borderId="0" xfId="43" applyFont="1" applyAlignment="1">
      <alignment vertical="center" wrapText="1"/>
    </xf>
    <xf numFmtId="0" fontId="68" fillId="0" borderId="0" xfId="43" applyFont="1"/>
    <xf numFmtId="0" fontId="68" fillId="47" borderId="0" xfId="43" applyFont="1" applyFill="1" applyAlignment="1">
      <alignment vertical="center" wrapText="1"/>
    </xf>
    <xf numFmtId="10" fontId="69" fillId="36" borderId="20" xfId="43" applyNumberFormat="1" applyFont="1" applyFill="1" applyBorder="1" applyAlignment="1">
      <alignment horizontal="centerContinuous" vertical="center"/>
    </xf>
    <xf numFmtId="1" fontId="69" fillId="36" borderId="21" xfId="43" applyNumberFormat="1" applyFont="1" applyFill="1" applyBorder="1" applyAlignment="1">
      <alignment horizontal="centerContinuous" vertical="center"/>
    </xf>
    <xf numFmtId="10" fontId="69" fillId="36" borderId="21" xfId="43" applyNumberFormat="1" applyFont="1" applyFill="1" applyBorder="1" applyAlignment="1">
      <alignment horizontal="centerContinuous" vertical="center"/>
    </xf>
    <xf numFmtId="10" fontId="69" fillId="36" borderId="21" xfId="43" applyNumberFormat="1" applyFont="1" applyFill="1" applyBorder="1" applyAlignment="1">
      <alignment horizontal="center" vertical="center"/>
    </xf>
    <xf numFmtId="10" fontId="69" fillId="36" borderId="19" xfId="43" applyNumberFormat="1" applyFont="1" applyFill="1" applyBorder="1" applyAlignment="1">
      <alignment vertical="center"/>
    </xf>
    <xf numFmtId="0" fontId="67" fillId="0" borderId="0" xfId="43" applyFont="1"/>
    <xf numFmtId="9" fontId="69" fillId="36" borderId="39" xfId="44" applyFont="1" applyFill="1" applyBorder="1" applyAlignment="1">
      <alignment vertical="center"/>
    </xf>
    <xf numFmtId="1" fontId="67" fillId="35" borderId="39" xfId="43" applyNumberFormat="1" applyFont="1" applyFill="1" applyBorder="1" applyAlignment="1">
      <alignment vertical="center"/>
    </xf>
    <xf numFmtId="9" fontId="67" fillId="35" borderId="39" xfId="43" applyNumberFormat="1" applyFont="1" applyFill="1" applyBorder="1" applyAlignment="1">
      <alignment vertical="center"/>
    </xf>
    <xf numFmtId="0" fontId="69" fillId="36" borderId="39" xfId="43" applyFont="1" applyFill="1" applyBorder="1" applyAlignment="1">
      <alignment vertical="center"/>
    </xf>
    <xf numFmtId="0" fontId="69" fillId="36" borderId="39" xfId="43" applyFont="1" applyFill="1" applyBorder="1" applyAlignment="1">
      <alignment horizontal="right" vertical="center"/>
    </xf>
    <xf numFmtId="1" fontId="69" fillId="35" borderId="35" xfId="43" applyNumberFormat="1" applyFont="1" applyFill="1" applyBorder="1" applyAlignment="1">
      <alignment vertical="center"/>
    </xf>
    <xf numFmtId="0" fontId="69" fillId="35" borderId="44" xfId="43" applyFont="1" applyFill="1" applyBorder="1" applyAlignment="1">
      <alignment vertical="center" textRotation="90"/>
    </xf>
    <xf numFmtId="49" fontId="47" fillId="34" borderId="35" xfId="43" applyNumberFormat="1" applyFont="1" applyFill="1" applyBorder="1" applyAlignment="1">
      <alignment vertical="top" wrapText="1"/>
    </xf>
    <xf numFmtId="0" fontId="47" fillId="34" borderId="35" xfId="43" applyFont="1" applyFill="1" applyBorder="1" applyAlignment="1">
      <alignment vertical="top" wrapText="1"/>
    </xf>
    <xf numFmtId="0" fontId="47" fillId="48" borderId="35" xfId="43" applyFont="1" applyFill="1" applyBorder="1" applyAlignment="1">
      <alignment vertical="top" wrapText="1"/>
    </xf>
    <xf numFmtId="0" fontId="47" fillId="49" borderId="35" xfId="43" applyFont="1" applyFill="1" applyBorder="1" applyAlignment="1">
      <alignment vertical="center" wrapText="1"/>
    </xf>
    <xf numFmtId="10" fontId="47" fillId="35" borderId="35" xfId="43" applyNumberFormat="1" applyFont="1" applyFill="1" applyBorder="1" applyAlignment="1">
      <alignment horizontal="center" vertical="center" wrapText="1"/>
    </xf>
    <xf numFmtId="49" fontId="47" fillId="35" borderId="35" xfId="43" applyNumberFormat="1" applyFont="1" applyFill="1" applyBorder="1" applyAlignment="1">
      <alignment horizontal="center" vertical="center" wrapText="1"/>
    </xf>
    <xf numFmtId="0" fontId="67" fillId="50" borderId="35" xfId="43" applyFont="1" applyFill="1" applyBorder="1"/>
    <xf numFmtId="0" fontId="67" fillId="0" borderId="35" xfId="43" applyFont="1" applyBorder="1"/>
    <xf numFmtId="0" fontId="67" fillId="0" borderId="43" xfId="43" applyFont="1" applyBorder="1"/>
    <xf numFmtId="0" fontId="67" fillId="0" borderId="10" xfId="43" applyFont="1" applyBorder="1" applyAlignment="1" applyProtection="1">
      <alignment horizontal="center" vertical="center"/>
      <protection locked="0"/>
    </xf>
    <xf numFmtId="0" fontId="67" fillId="0" borderId="10" xfId="43" applyFont="1" applyBorder="1" applyAlignment="1" applyProtection="1">
      <alignment horizontal="left" vertical="top" wrapText="1"/>
      <protection locked="0"/>
    </xf>
    <xf numFmtId="0" fontId="71" fillId="0" borderId="10" xfId="43" applyFont="1" applyBorder="1" applyAlignment="1" applyProtection="1">
      <alignment horizontal="center" vertical="center"/>
      <protection locked="0"/>
    </xf>
    <xf numFmtId="0" fontId="71" fillId="0" borderId="10" xfId="43" applyFont="1" applyBorder="1" applyAlignment="1">
      <alignment horizontal="center" vertical="center"/>
    </xf>
    <xf numFmtId="10" fontId="71" fillId="0" borderId="10" xfId="44" applyNumberFormat="1" applyFont="1" applyBorder="1" applyAlignment="1">
      <alignment horizontal="center" vertical="center"/>
    </xf>
    <xf numFmtId="0" fontId="71" fillId="0" borderId="10" xfId="43" applyFont="1" applyBorder="1" applyAlignment="1" applyProtection="1">
      <alignment horizontal="left" vertical="top" wrapText="1"/>
      <protection locked="0"/>
    </xf>
    <xf numFmtId="0" fontId="71" fillId="0" borderId="10" xfId="43" applyFont="1" applyBorder="1" applyAlignment="1" applyProtection="1">
      <alignment vertical="center" wrapText="1"/>
      <protection locked="0"/>
    </xf>
    <xf numFmtId="10" fontId="70" fillId="0" borderId="10" xfId="43" applyNumberFormat="1" applyFont="1" applyBorder="1" applyAlignment="1" applyProtection="1">
      <alignment horizontal="center" vertical="center"/>
      <protection locked="0"/>
    </xf>
    <xf numFmtId="0" fontId="67" fillId="0" borderId="10" xfId="43" applyFont="1" applyBorder="1" applyProtection="1">
      <protection locked="0"/>
    </xf>
    <xf numFmtId="0" fontId="67" fillId="0" borderId="10" xfId="43" applyFont="1" applyBorder="1" applyAlignment="1">
      <alignment vertical="center"/>
    </xf>
    <xf numFmtId="10" fontId="67" fillId="0" borderId="10" xfId="43" applyNumberFormat="1" applyFont="1" applyBorder="1" applyAlignment="1">
      <alignment vertical="center"/>
    </xf>
    <xf numFmtId="0" fontId="67" fillId="0" borderId="10" xfId="43" applyFont="1" applyBorder="1" applyAlignment="1" applyProtection="1">
      <alignment horizontal="left" vertical="top"/>
      <protection locked="0"/>
    </xf>
    <xf numFmtId="0" fontId="26" fillId="0" borderId="0" xfId="0" applyFont="1" applyAlignment="1">
      <alignment horizontal="left" vertical="center" wrapText="1"/>
    </xf>
    <xf numFmtId="0" fontId="43" fillId="0" borderId="0" xfId="43" applyFont="1" applyAlignment="1" applyProtection="1">
      <alignment horizontal="left" wrapText="1"/>
      <protection locked="0"/>
    </xf>
    <xf numFmtId="0" fontId="19" fillId="51" borderId="10" xfId="0" applyFont="1" applyFill="1" applyBorder="1"/>
    <xf numFmtId="0" fontId="3" fillId="0" borderId="0" xfId="43" applyAlignment="1">
      <alignment horizontal="left" vertical="top" wrapText="1"/>
    </xf>
    <xf numFmtId="0" fontId="3" fillId="0" borderId="0" xfId="43" applyAlignment="1">
      <alignment horizontal="left" vertical="top"/>
    </xf>
    <xf numFmtId="0" fontId="3" fillId="0" borderId="64" xfId="43" applyBorder="1" applyAlignment="1">
      <alignment horizontal="left" vertical="top" wrapText="1"/>
    </xf>
    <xf numFmtId="0" fontId="3" fillId="0" borderId="63" xfId="43" applyBorder="1" applyAlignment="1">
      <alignment horizontal="left" vertical="top" wrapText="1"/>
    </xf>
    <xf numFmtId="0" fontId="19" fillId="51" borderId="10" xfId="0" applyFont="1" applyFill="1" applyBorder="1" applyAlignment="1">
      <alignment wrapText="1"/>
    </xf>
    <xf numFmtId="0" fontId="0" fillId="0" borderId="10" xfId="0" applyBorder="1" applyAlignment="1">
      <alignment wrapText="1"/>
    </xf>
    <xf numFmtId="0" fontId="76" fillId="0" borderId="10" xfId="0" applyFont="1" applyBorder="1" applyAlignment="1">
      <alignment wrapText="1"/>
    </xf>
    <xf numFmtId="0" fontId="0" fillId="0" borderId="0" xfId="0" applyAlignment="1">
      <alignment wrapText="1"/>
    </xf>
    <xf numFmtId="0" fontId="76" fillId="0" borderId="10" xfId="0" applyFont="1" applyBorder="1" applyAlignment="1">
      <alignment horizontal="left" vertical="top" wrapText="1"/>
    </xf>
    <xf numFmtId="0" fontId="21" fillId="25" borderId="35" xfId="0" applyFont="1" applyFill="1" applyBorder="1" applyAlignment="1">
      <alignment horizontal="center" vertical="center"/>
    </xf>
    <xf numFmtId="0" fontId="28" fillId="0" borderId="10" xfId="0" applyFont="1" applyBorder="1" applyAlignment="1">
      <alignment horizontal="left" vertical="top" wrapText="1"/>
    </xf>
    <xf numFmtId="0" fontId="28" fillId="0" borderId="10" xfId="0" applyFont="1" applyBorder="1" applyAlignment="1">
      <alignment wrapText="1"/>
    </xf>
    <xf numFmtId="9" fontId="0" fillId="0" borderId="15" xfId="0" applyNumberFormat="1" applyBorder="1"/>
    <xf numFmtId="0" fontId="0" fillId="0" borderId="15" xfId="0" applyBorder="1"/>
    <xf numFmtId="0" fontId="19" fillId="0" borderId="0" xfId="0" applyFont="1"/>
    <xf numFmtId="0" fontId="2" fillId="0" borderId="48" xfId="43" applyFont="1" applyBorder="1" applyAlignment="1">
      <alignment horizontal="left" vertical="top" wrapText="1"/>
    </xf>
    <xf numFmtId="0" fontId="2" fillId="0" borderId="49" xfId="43" applyFont="1" applyBorder="1" applyAlignment="1">
      <alignment horizontal="left" vertical="top" wrapText="1"/>
    </xf>
    <xf numFmtId="0" fontId="2" fillId="0" borderId="0" xfId="43" applyFont="1" applyAlignment="1">
      <alignment horizontal="left" vertical="top"/>
    </xf>
    <xf numFmtId="0" fontId="2" fillId="0" borderId="62" xfId="43" applyFont="1" applyBorder="1" applyAlignment="1">
      <alignment horizontal="left" vertical="top" wrapText="1"/>
    </xf>
    <xf numFmtId="0" fontId="2" fillId="0" borderId="65" xfId="43" applyFont="1" applyBorder="1" applyAlignment="1">
      <alignment horizontal="left" vertical="top" wrapText="1"/>
    </xf>
    <xf numFmtId="0" fontId="2" fillId="0" borderId="57" xfId="43" applyFont="1" applyBorder="1" applyAlignment="1">
      <alignment horizontal="left" vertical="top" wrapText="1"/>
    </xf>
    <xf numFmtId="0" fontId="2" fillId="0" borderId="50" xfId="43" applyFont="1" applyBorder="1" applyAlignment="1">
      <alignment horizontal="left" vertical="top" wrapText="1"/>
    </xf>
    <xf numFmtId="0" fontId="2" fillId="0" borderId="64" xfId="43" applyFont="1" applyBorder="1" applyAlignment="1">
      <alignment horizontal="left" vertical="top" wrapText="1"/>
    </xf>
    <xf numFmtId="0" fontId="2" fillId="0" borderId="63" xfId="43" applyFont="1" applyBorder="1" applyAlignment="1">
      <alignment horizontal="left" vertical="top" wrapText="1"/>
    </xf>
    <xf numFmtId="0" fontId="84" fillId="0" borderId="10" xfId="0" applyFont="1" applyBorder="1" applyAlignment="1">
      <alignment horizontal="left" vertical="top" wrapText="1"/>
    </xf>
    <xf numFmtId="0" fontId="83" fillId="35" borderId="10" xfId="0" applyFont="1" applyFill="1" applyBorder="1" applyAlignment="1">
      <alignment vertical="top" wrapText="1"/>
    </xf>
    <xf numFmtId="0" fontId="83" fillId="0" borderId="10" xfId="0" applyFont="1" applyBorder="1" applyAlignment="1">
      <alignment vertical="top" wrapText="1"/>
    </xf>
    <xf numFmtId="0" fontId="42" fillId="0" borderId="10" xfId="43" applyFont="1" applyBorder="1" applyAlignment="1">
      <alignment horizontal="right" vertical="top" wrapText="1"/>
    </xf>
    <xf numFmtId="0" fontId="43" fillId="35" borderId="10" xfId="43" applyFont="1" applyFill="1" applyBorder="1" applyAlignment="1">
      <alignment horizontal="left" wrapText="1"/>
    </xf>
    <xf numFmtId="0" fontId="43" fillId="0" borderId="10" xfId="43" applyFont="1" applyBorder="1" applyAlignment="1">
      <alignment horizontal="left" wrapText="1"/>
    </xf>
    <xf numFmtId="0" fontId="40" fillId="0" borderId="0" xfId="43" applyFont="1" applyAlignment="1">
      <alignment horizontal="centerContinuous" vertical="top" wrapText="1"/>
    </xf>
    <xf numFmtId="0" fontId="40" fillId="0" borderId="0" xfId="43" applyFont="1" applyAlignment="1">
      <alignment horizontal="centerContinuous" wrapText="1"/>
    </xf>
    <xf numFmtId="0" fontId="33" fillId="28" borderId="51" xfId="43" applyFont="1" applyFill="1" applyBorder="1" applyAlignment="1">
      <alignment horizontal="center" vertical="center"/>
    </xf>
    <xf numFmtId="0" fontId="51" fillId="0" borderId="0" xfId="43" applyFont="1" applyAlignment="1">
      <alignment horizontal="center" vertical="center" wrapText="1"/>
    </xf>
    <xf numFmtId="0" fontId="36" fillId="0" borderId="0" xfId="43" applyFont="1" applyAlignment="1">
      <alignment horizontal="center" vertical="center" wrapText="1"/>
    </xf>
    <xf numFmtId="0" fontId="42" fillId="0" borderId="0" xfId="43" applyFont="1" applyAlignment="1">
      <alignment horizontal="center" vertical="center" wrapText="1"/>
    </xf>
    <xf numFmtId="0" fontId="33" fillId="28" borderId="24" xfId="43" applyFont="1" applyFill="1" applyBorder="1" applyAlignment="1">
      <alignment horizontal="centerContinuous" vertical="center"/>
    </xf>
    <xf numFmtId="0" fontId="33" fillId="28" borderId="53" xfId="43" applyFont="1" applyFill="1" applyBorder="1" applyAlignment="1">
      <alignment horizontal="centerContinuous" vertical="center"/>
    </xf>
    <xf numFmtId="0" fontId="33" fillId="28" borderId="25" xfId="43" applyFont="1" applyFill="1" applyBorder="1" applyAlignment="1">
      <alignment horizontal="centerContinuous" vertical="center"/>
    </xf>
    <xf numFmtId="0" fontId="33" fillId="28" borderId="54" xfId="43" applyFont="1" applyFill="1" applyBorder="1" applyAlignment="1">
      <alignment horizontal="center" vertical="center"/>
    </xf>
    <xf numFmtId="0" fontId="33" fillId="28" borderId="39" xfId="43" applyFont="1" applyFill="1" applyBorder="1" applyAlignment="1">
      <alignment horizontal="center" vertical="center"/>
    </xf>
    <xf numFmtId="0" fontId="52" fillId="28" borderId="22" xfId="43" applyFont="1" applyFill="1" applyBorder="1" applyAlignment="1">
      <alignment horizontal="center" vertical="center"/>
    </xf>
    <xf numFmtId="0" fontId="55" fillId="37" borderId="48" xfId="43" applyFont="1" applyFill="1" applyBorder="1" applyAlignment="1">
      <alignment horizontal="left" vertical="center" wrapText="1"/>
    </xf>
    <xf numFmtId="9" fontId="54" fillId="25" borderId="10" xfId="44" applyFont="1" applyFill="1" applyBorder="1" applyAlignment="1" applyProtection="1">
      <alignment vertical="center"/>
    </xf>
    <xf numFmtId="9" fontId="54" fillId="28" borderId="20" xfId="44" applyFont="1" applyFill="1" applyBorder="1" applyAlignment="1" applyProtection="1">
      <alignment vertical="center"/>
    </xf>
    <xf numFmtId="10" fontId="73" fillId="0" borderId="56" xfId="44" applyNumberFormat="1" applyFont="1" applyFill="1" applyBorder="1" applyAlignment="1" applyProtection="1">
      <alignment vertical="center"/>
    </xf>
    <xf numFmtId="0" fontId="37" fillId="37" borderId="48" xfId="43" applyFont="1" applyFill="1" applyBorder="1" applyAlignment="1">
      <alignment vertical="center"/>
    </xf>
    <xf numFmtId="10" fontId="73" fillId="0" borderId="49" xfId="44" applyNumberFormat="1" applyFont="1" applyFill="1" applyBorder="1" applyAlignment="1" applyProtection="1">
      <alignment vertical="center"/>
    </xf>
    <xf numFmtId="0" fontId="79" fillId="0" borderId="0" xfId="43" applyFont="1"/>
    <xf numFmtId="0" fontId="56" fillId="37" borderId="48" xfId="43" applyFont="1" applyFill="1" applyBorder="1" applyAlignment="1">
      <alignment horizontal="left" vertical="center" wrapText="1"/>
    </xf>
    <xf numFmtId="9" fontId="38" fillId="0" borderId="10" xfId="44" applyFont="1" applyFill="1" applyBorder="1" applyAlignment="1" applyProtection="1">
      <alignment vertical="center"/>
    </xf>
    <xf numFmtId="9" fontId="90" fillId="28" borderId="10" xfId="44" applyFont="1" applyFill="1" applyBorder="1" applyAlignment="1" applyProtection="1">
      <alignment vertical="center"/>
    </xf>
    <xf numFmtId="10" fontId="38" fillId="0" borderId="49" xfId="44" applyNumberFormat="1" applyFont="1" applyFill="1" applyBorder="1" applyAlignment="1" applyProtection="1">
      <alignment vertical="center"/>
    </xf>
    <xf numFmtId="0" fontId="41" fillId="0" borderId="29" xfId="43" applyFont="1" applyBorder="1" applyAlignment="1">
      <alignment wrapText="1"/>
    </xf>
    <xf numFmtId="0" fontId="41" fillId="0" borderId="30" xfId="43" applyFont="1" applyBorder="1" applyAlignment="1">
      <alignment wrapText="1"/>
    </xf>
    <xf numFmtId="0" fontId="69" fillId="0" borderId="0" xfId="43" applyFont="1"/>
    <xf numFmtId="0" fontId="67" fillId="0" borderId="0" xfId="43" applyFont="1" applyAlignment="1">
      <alignment wrapText="1"/>
    </xf>
    <xf numFmtId="0" fontId="33" fillId="28" borderId="58" xfId="43" applyFont="1" applyFill="1" applyBorder="1" applyAlignment="1">
      <alignment horizontal="center" vertical="center"/>
    </xf>
    <xf numFmtId="0" fontId="33" fillId="28" borderId="59" xfId="43" applyFont="1" applyFill="1" applyBorder="1" applyAlignment="1">
      <alignment horizontal="center" vertical="center"/>
    </xf>
    <xf numFmtId="0" fontId="33" fillId="28" borderId="60" xfId="43" applyFont="1" applyFill="1" applyBorder="1" applyAlignment="1">
      <alignment horizontal="center" vertical="center"/>
    </xf>
    <xf numFmtId="0" fontId="33" fillId="28" borderId="61" xfId="43" applyFont="1" applyFill="1" applyBorder="1" applyAlignment="1">
      <alignment horizontal="center" vertical="center"/>
    </xf>
    <xf numFmtId="0" fontId="55" fillId="0" borderId="58" xfId="43" applyFont="1" applyBorder="1" applyAlignment="1">
      <alignment wrapText="1"/>
    </xf>
    <xf numFmtId="9" fontId="56" fillId="0" borderId="59" xfId="43" applyNumberFormat="1" applyFont="1" applyBorder="1" applyAlignment="1">
      <alignment wrapText="1"/>
    </xf>
    <xf numFmtId="9" fontId="57" fillId="55" borderId="59" xfId="43" applyNumberFormat="1" applyFont="1" applyFill="1" applyBorder="1" applyAlignment="1">
      <alignment wrapText="1"/>
    </xf>
    <xf numFmtId="10" fontId="38" fillId="0" borderId="52" xfId="44" applyNumberFormat="1" applyFont="1" applyFill="1" applyBorder="1" applyAlignment="1" applyProtection="1">
      <alignment vertical="center"/>
    </xf>
    <xf numFmtId="0" fontId="81" fillId="0" borderId="67" xfId="43" applyFont="1" applyBorder="1" applyAlignment="1">
      <alignment horizontal="right" wrapText="1"/>
    </xf>
    <xf numFmtId="0" fontId="43" fillId="0" borderId="68" xfId="43" applyFont="1" applyBorder="1" applyAlignment="1">
      <alignment horizontal="right" wrapText="1"/>
    </xf>
    <xf numFmtId="9" fontId="42" fillId="0" borderId="70" xfId="43" applyNumberFormat="1" applyFont="1" applyBorder="1" applyAlignment="1">
      <alignment wrapText="1"/>
    </xf>
    <xf numFmtId="9" fontId="42" fillId="0" borderId="71" xfId="43" applyNumberFormat="1" applyFont="1" applyBorder="1" applyAlignment="1">
      <alignment wrapText="1"/>
    </xf>
    <xf numFmtId="9" fontId="42" fillId="0" borderId="66" xfId="43" applyNumberFormat="1" applyFont="1" applyBorder="1" applyAlignment="1">
      <alignment wrapText="1"/>
    </xf>
    <xf numFmtId="9" fontId="42" fillId="0" borderId="69" xfId="43" applyNumberFormat="1" applyFont="1" applyBorder="1" applyAlignment="1">
      <alignment wrapText="1"/>
    </xf>
    <xf numFmtId="0" fontId="3" fillId="0" borderId="10" xfId="43" applyBorder="1" applyAlignment="1">
      <alignment horizontal="center" vertical="center"/>
    </xf>
    <xf numFmtId="0" fontId="45" fillId="0" borderId="10" xfId="43" applyFont="1" applyBorder="1"/>
    <xf numFmtId="0" fontId="27" fillId="0" borderId="10" xfId="0" applyFont="1" applyBorder="1" applyAlignment="1">
      <alignment horizontal="left" vertical="top" wrapText="1"/>
    </xf>
    <xf numFmtId="0" fontId="34" fillId="0" borderId="10" xfId="0" applyFont="1" applyBorder="1" applyAlignment="1">
      <alignment vertical="top" wrapText="1"/>
    </xf>
    <xf numFmtId="0" fontId="45" fillId="0" borderId="49" xfId="43" applyFont="1" applyBorder="1"/>
    <xf numFmtId="0" fontId="4" fillId="0" borderId="10" xfId="0" applyFont="1" applyBorder="1" applyAlignment="1">
      <alignment vertical="top" wrapText="1"/>
    </xf>
    <xf numFmtId="49" fontId="70" fillId="0" borderId="10" xfId="43" applyNumberFormat="1" applyFont="1" applyBorder="1" applyAlignment="1">
      <alignment vertical="top" wrapText="1"/>
    </xf>
    <xf numFmtId="0" fontId="3" fillId="0" borderId="0" xfId="43"/>
    <xf numFmtId="0" fontId="39" fillId="35" borderId="48" xfId="43" applyFont="1" applyFill="1" applyBorder="1" applyAlignment="1">
      <alignment horizontal="center" vertical="center"/>
    </xf>
    <xf numFmtId="0" fontId="40" fillId="0" borderId="22" xfId="43" applyFont="1" applyBorder="1" applyAlignment="1">
      <alignment horizontal="centerContinuous" wrapText="1"/>
    </xf>
    <xf numFmtId="0" fontId="40" fillId="0" borderId="42" xfId="43" applyFont="1" applyBorder="1" applyAlignment="1">
      <alignment horizontal="centerContinuous" wrapText="1"/>
    </xf>
    <xf numFmtId="0" fontId="40" fillId="0" borderId="43" xfId="43" applyFont="1" applyBorder="1" applyAlignment="1">
      <alignment horizontal="center" wrapText="1"/>
    </xf>
    <xf numFmtId="0" fontId="40" fillId="0" borderId="44" xfId="43" applyFont="1" applyBorder="1" applyAlignment="1">
      <alignment horizontal="center" wrapText="1"/>
    </xf>
    <xf numFmtId="49" fontId="41" fillId="0" borderId="0" xfId="43" applyNumberFormat="1" applyFont="1" applyAlignment="1">
      <alignment wrapText="1"/>
    </xf>
    <xf numFmtId="9" fontId="85" fillId="0" borderId="0" xfId="44" applyFont="1" applyFill="1" applyProtection="1"/>
    <xf numFmtId="0" fontId="43" fillId="33" borderId="26" xfId="43" applyFont="1" applyFill="1" applyBorder="1" applyAlignment="1">
      <alignment horizontal="centerContinuous" vertical="center" wrapText="1"/>
    </xf>
    <xf numFmtId="0" fontId="44" fillId="54" borderId="45" xfId="43" applyFont="1" applyFill="1" applyBorder="1" applyAlignment="1">
      <alignment horizontal="centerContinuous" vertical="center" wrapText="1"/>
    </xf>
    <xf numFmtId="0" fontId="45" fillId="54" borderId="46" xfId="43" applyFont="1" applyFill="1" applyBorder="1" applyAlignment="1">
      <alignment vertical="center" wrapText="1"/>
    </xf>
    <xf numFmtId="0" fontId="86" fillId="52" borderId="27" xfId="43" applyFont="1" applyFill="1" applyBorder="1" applyAlignment="1">
      <alignment vertical="center" wrapText="1"/>
    </xf>
    <xf numFmtId="0" fontId="86" fillId="52" borderId="46" xfId="43" applyFont="1" applyFill="1" applyBorder="1" applyAlignment="1">
      <alignment vertical="center" wrapText="1"/>
    </xf>
    <xf numFmtId="164" fontId="47" fillId="36" borderId="47" xfId="43" applyNumberFormat="1" applyFont="1" applyFill="1" applyBorder="1" applyAlignment="1">
      <alignment vertical="center" wrapText="1"/>
    </xf>
    <xf numFmtId="0" fontId="47" fillId="36" borderId="46" xfId="43" applyFont="1" applyFill="1" applyBorder="1" applyAlignment="1">
      <alignment vertical="center"/>
    </xf>
    <xf numFmtId="0" fontId="21" fillId="0" borderId="10" xfId="0" applyFont="1" applyBorder="1" applyAlignment="1">
      <alignment horizontal="center" vertical="center" wrapText="1"/>
    </xf>
    <xf numFmtId="165" fontId="21" fillId="26" borderId="10" xfId="0" applyNumberFormat="1" applyFont="1" applyFill="1" applyBorder="1" applyAlignment="1">
      <alignment horizontal="center" vertical="center" wrapText="1"/>
    </xf>
    <xf numFmtId="10" fontId="23" fillId="0" borderId="10" xfId="0" applyNumberFormat="1" applyFont="1" applyBorder="1" applyAlignment="1">
      <alignment horizontal="center" vertical="center" wrapText="1"/>
    </xf>
    <xf numFmtId="10" fontId="4" fillId="0" borderId="10" xfId="0" applyNumberFormat="1" applyFont="1" applyBorder="1" applyAlignment="1">
      <alignment horizontal="center" vertical="center" wrapText="1"/>
    </xf>
    <xf numFmtId="9" fontId="21" fillId="31" borderId="10" xfId="0" applyNumberFormat="1" applyFont="1" applyFill="1" applyBorder="1" applyAlignment="1">
      <alignment horizontal="center" vertical="center" wrapText="1"/>
    </xf>
    <xf numFmtId="10" fontId="23" fillId="0" borderId="20" xfId="0" applyNumberFormat="1" applyFont="1" applyBorder="1" applyAlignment="1">
      <alignment horizontal="center" vertical="center" wrapText="1"/>
    </xf>
    <xf numFmtId="0" fontId="27" fillId="0" borderId="20" xfId="0" applyFont="1" applyBorder="1" applyAlignment="1">
      <alignment horizontal="left" vertical="top" wrapText="1"/>
    </xf>
    <xf numFmtId="0" fontId="27" fillId="0" borderId="10" xfId="0" applyFont="1" applyBorder="1" applyAlignment="1">
      <alignment vertical="top" wrapText="1"/>
    </xf>
    <xf numFmtId="0" fontId="27" fillId="0" borderId="19" xfId="0" applyFont="1" applyBorder="1" applyAlignment="1">
      <alignment vertical="center" wrapText="1"/>
    </xf>
    <xf numFmtId="0" fontId="27" fillId="0" borderId="19" xfId="0" applyFont="1" applyBorder="1" applyAlignment="1">
      <alignment vertical="top" wrapText="1"/>
    </xf>
    <xf numFmtId="0" fontId="27" fillId="0" borderId="0" xfId="0" applyFont="1" applyAlignment="1">
      <alignment vertical="center" wrapText="1"/>
    </xf>
    <xf numFmtId="0" fontId="27" fillId="0" borderId="21" xfId="0" applyFont="1" applyBorder="1" applyAlignment="1">
      <alignment vertical="center" wrapText="1"/>
    </xf>
    <xf numFmtId="0" fontId="27" fillId="0" borderId="38" xfId="0" applyFont="1" applyBorder="1" applyAlignment="1">
      <alignment wrapText="1"/>
    </xf>
    <xf numFmtId="0" fontId="27" fillId="0" borderId="38" xfId="0" applyFont="1" applyBorder="1" applyAlignment="1">
      <alignment vertical="center" wrapText="1"/>
    </xf>
    <xf numFmtId="0" fontId="27" fillId="0" borderId="21" xfId="0" applyFont="1" applyBorder="1" applyAlignment="1">
      <alignment vertical="top" wrapText="1"/>
    </xf>
    <xf numFmtId="0" fontId="27" fillId="0" borderId="38" xfId="0" applyFont="1" applyBorder="1" applyAlignment="1">
      <alignment vertical="top" wrapText="1"/>
    </xf>
    <xf numFmtId="0" fontId="78" fillId="0" borderId="19" xfId="0" applyFont="1" applyBorder="1" applyAlignment="1">
      <alignment vertical="top" wrapText="1"/>
    </xf>
    <xf numFmtId="0" fontId="75" fillId="0" borderId="21" xfId="0" applyFont="1" applyBorder="1" applyAlignment="1">
      <alignment vertical="top" wrapText="1"/>
    </xf>
    <xf numFmtId="0" fontId="27" fillId="0" borderId="10" xfId="0" applyFont="1" applyBorder="1" applyAlignment="1">
      <alignment horizontal="left" vertical="center" wrapText="1"/>
    </xf>
    <xf numFmtId="0" fontId="75" fillId="0" borderId="19" xfId="0" applyFont="1" applyBorder="1" applyAlignment="1">
      <alignment horizontal="left" vertical="center" wrapText="1"/>
    </xf>
    <xf numFmtId="0" fontId="43" fillId="0" borderId="0" xfId="43" applyFont="1" applyAlignment="1">
      <alignment horizontal="left" wrapText="1"/>
    </xf>
    <xf numFmtId="0" fontId="21" fillId="54" borderId="66" xfId="0" applyFont="1" applyFill="1" applyBorder="1" applyAlignment="1">
      <alignment horizontal="left" vertical="center" wrapText="1"/>
    </xf>
    <xf numFmtId="0" fontId="22" fillId="29" borderId="66" xfId="0" applyFont="1" applyFill="1" applyBorder="1" applyAlignment="1">
      <alignment vertical="center" wrapText="1"/>
    </xf>
    <xf numFmtId="0" fontId="21" fillId="29" borderId="21" xfId="0" applyFont="1" applyFill="1" applyBorder="1" applyAlignment="1">
      <alignment vertical="top" wrapText="1"/>
    </xf>
    <xf numFmtId="0" fontId="22" fillId="56" borderId="20" xfId="0" applyFont="1" applyFill="1" applyBorder="1" applyAlignment="1">
      <alignment vertical="top" wrapText="1"/>
    </xf>
    <xf numFmtId="0" fontId="22" fillId="56" borderId="20" xfId="0" applyFont="1" applyFill="1" applyBorder="1" applyAlignment="1">
      <alignment vertical="center" wrapText="1"/>
    </xf>
    <xf numFmtId="0" fontId="22" fillId="56" borderId="21" xfId="0" applyFont="1" applyFill="1" applyBorder="1" applyAlignment="1">
      <alignment vertical="center"/>
    </xf>
    <xf numFmtId="0" fontId="22" fillId="30" borderId="10" xfId="0" applyFont="1" applyFill="1" applyBorder="1" applyAlignment="1">
      <alignment vertical="center" wrapText="1"/>
    </xf>
    <xf numFmtId="0" fontId="22" fillId="30" borderId="20" xfId="0" applyFont="1" applyFill="1" applyBorder="1" applyAlignment="1">
      <alignment vertical="center" wrapText="1"/>
    </xf>
    <xf numFmtId="0" fontId="22" fillId="53" borderId="14" xfId="0" applyFont="1" applyFill="1" applyBorder="1" applyAlignment="1">
      <alignment vertical="center" wrapText="1"/>
    </xf>
    <xf numFmtId="0" fontId="22" fillId="54" borderId="15" xfId="0" applyFont="1" applyFill="1" applyBorder="1" applyAlignment="1">
      <alignment vertical="center" wrapText="1"/>
    </xf>
    <xf numFmtId="0" fontId="22" fillId="54" borderId="15" xfId="0" applyFont="1" applyFill="1" applyBorder="1" applyAlignment="1">
      <alignment vertical="center"/>
    </xf>
    <xf numFmtId="0" fontId="22" fillId="28" borderId="39" xfId="0" applyFont="1" applyFill="1" applyBorder="1" applyAlignment="1">
      <alignment vertical="center"/>
    </xf>
    <xf numFmtId="0" fontId="22" fillId="27" borderId="10" xfId="0" applyFont="1" applyFill="1" applyBorder="1" applyAlignment="1">
      <alignment vertical="center" wrapText="1"/>
    </xf>
    <xf numFmtId="0" fontId="22" fillId="27" borderId="37" xfId="0" applyFont="1" applyFill="1" applyBorder="1" applyAlignment="1">
      <alignment vertical="center" wrapText="1"/>
    </xf>
    <xf numFmtId="0" fontId="22" fillId="56" borderId="34" xfId="0" applyFont="1" applyFill="1" applyBorder="1" applyAlignment="1">
      <alignment vertical="center" wrapText="1"/>
    </xf>
    <xf numFmtId="0" fontId="22" fillId="30" borderId="34" xfId="0" applyFont="1" applyFill="1" applyBorder="1" applyAlignment="1">
      <alignment vertical="center" wrapText="1"/>
    </xf>
    <xf numFmtId="0" fontId="22" fillId="30" borderId="36" xfId="0" applyFont="1" applyFill="1" applyBorder="1" applyAlignment="1">
      <alignment vertical="center" wrapText="1"/>
    </xf>
    <xf numFmtId="0" fontId="27" fillId="0" borderId="10" xfId="0" applyFont="1" applyBorder="1" applyAlignment="1">
      <alignment horizontal="center" vertical="center"/>
    </xf>
    <xf numFmtId="0" fontId="22" fillId="0" borderId="10" xfId="0" applyFont="1" applyBorder="1" applyAlignment="1">
      <alignment horizontal="center" vertical="center" wrapText="1"/>
    </xf>
    <xf numFmtId="0" fontId="27" fillId="37" borderId="10" xfId="0" applyFont="1" applyFill="1" applyBorder="1" applyAlignment="1">
      <alignment horizontal="center" vertical="center"/>
    </xf>
    <xf numFmtId="0" fontId="80" fillId="0" borderId="0" xfId="43" applyFont="1" applyAlignment="1">
      <alignment horizontal="left" wrapText="1"/>
    </xf>
    <xf numFmtId="0" fontId="88" fillId="54" borderId="73" xfId="0" applyFont="1" applyFill="1" applyBorder="1" applyAlignment="1">
      <alignment horizontal="left" vertical="center" wrapText="1"/>
    </xf>
    <xf numFmtId="0" fontId="22" fillId="29" borderId="10" xfId="0" applyFont="1" applyFill="1" applyBorder="1" applyAlignment="1">
      <alignment vertical="center" wrapText="1"/>
    </xf>
    <xf numFmtId="0" fontId="88" fillId="29" borderId="10" xfId="0" applyFont="1" applyFill="1" applyBorder="1" applyAlignment="1">
      <alignment vertical="top" wrapText="1"/>
    </xf>
    <xf numFmtId="0" fontId="22" fillId="53" borderId="14" xfId="0" applyFont="1" applyFill="1" applyBorder="1" applyAlignment="1">
      <alignment horizontal="center" vertical="center" wrapText="1"/>
    </xf>
    <xf numFmtId="0" fontId="22" fillId="54" borderId="15" xfId="0" applyFont="1" applyFill="1" applyBorder="1" applyAlignment="1">
      <alignment horizontal="left" vertical="center" wrapText="1"/>
    </xf>
    <xf numFmtId="0" fontId="22" fillId="54" borderId="10" xfId="0" applyFont="1" applyFill="1" applyBorder="1" applyAlignment="1">
      <alignment horizontal="left" vertical="center"/>
    </xf>
    <xf numFmtId="0" fontId="89" fillId="54" borderId="15" xfId="0" applyFont="1" applyFill="1" applyBorder="1" applyAlignment="1">
      <alignment vertical="center"/>
    </xf>
    <xf numFmtId="0" fontId="22" fillId="28" borderId="15" xfId="0" applyFont="1" applyFill="1" applyBorder="1" applyAlignment="1">
      <alignment horizontal="left" vertical="center"/>
    </xf>
    <xf numFmtId="0" fontId="22" fillId="27" borderId="37" xfId="0" applyFont="1" applyFill="1" applyBorder="1" applyAlignment="1">
      <alignment horizontal="center" vertical="center" wrapText="1"/>
    </xf>
    <xf numFmtId="0" fontId="22" fillId="56" borderId="34" xfId="0" applyFont="1" applyFill="1" applyBorder="1" applyAlignment="1">
      <alignment horizontal="center" vertical="center" wrapText="1"/>
    </xf>
    <xf numFmtId="0" fontId="22" fillId="30" borderId="36" xfId="0" applyFont="1" applyFill="1" applyBorder="1" applyAlignment="1">
      <alignment horizontal="center" vertical="center" wrapText="1"/>
    </xf>
    <xf numFmtId="0" fontId="34" fillId="0" borderId="10" xfId="0" applyFont="1" applyBorder="1" applyAlignment="1">
      <alignment wrapText="1"/>
    </xf>
    <xf numFmtId="0" fontId="34" fillId="0" borderId="10" xfId="0" applyFont="1" applyBorder="1" applyAlignment="1">
      <alignment vertical="center" wrapText="1"/>
    </xf>
    <xf numFmtId="0" fontId="21" fillId="0" borderId="10" xfId="0" applyFont="1" applyBorder="1" applyAlignment="1">
      <alignment wrapText="1"/>
    </xf>
    <xf numFmtId="0" fontId="27" fillId="0" borderId="10" xfId="0" applyFont="1" applyBorder="1" applyAlignment="1">
      <alignment vertical="center" wrapText="1"/>
    </xf>
    <xf numFmtId="0" fontId="27" fillId="37" borderId="10" xfId="0" applyFont="1" applyFill="1" applyBorder="1" applyAlignment="1">
      <alignment vertical="center" wrapText="1"/>
    </xf>
    <xf numFmtId="0" fontId="27" fillId="0" borderId="10" xfId="0" applyFont="1" applyBorder="1" applyAlignment="1">
      <alignment wrapText="1"/>
    </xf>
    <xf numFmtId="0" fontId="27" fillId="37" borderId="10" xfId="0" applyFont="1" applyFill="1" applyBorder="1" applyAlignment="1">
      <alignment horizontal="left" vertical="center" wrapText="1"/>
    </xf>
    <xf numFmtId="0" fontId="88" fillId="54" borderId="66" xfId="0" applyFont="1" applyFill="1" applyBorder="1" applyAlignment="1">
      <alignment horizontal="left" vertical="center" wrapText="1"/>
    </xf>
    <xf numFmtId="0" fontId="88" fillId="29" borderId="21" xfId="0" applyFont="1" applyFill="1" applyBorder="1" applyAlignment="1">
      <alignment vertical="top" wrapText="1"/>
    </xf>
    <xf numFmtId="0" fontId="22" fillId="54" borderId="15" xfId="0" applyFont="1" applyFill="1" applyBorder="1" applyAlignment="1">
      <alignment horizontal="left" vertical="center"/>
    </xf>
    <xf numFmtId="0" fontId="27" fillId="0" borderId="32" xfId="0" applyFont="1" applyBorder="1" applyAlignment="1">
      <alignment vertical="top" wrapText="1"/>
    </xf>
    <xf numFmtId="0" fontId="27" fillId="0" borderId="53" xfId="0" applyFont="1" applyBorder="1" applyAlignment="1">
      <alignment vertical="top" wrapText="1"/>
    </xf>
    <xf numFmtId="0" fontId="27" fillId="0" borderId="0" xfId="0" applyFont="1" applyAlignment="1">
      <alignment vertical="top" wrapText="1"/>
    </xf>
    <xf numFmtId="0" fontId="22" fillId="54" borderId="20" xfId="0" applyFont="1" applyFill="1" applyBorder="1" applyAlignment="1">
      <alignment horizontal="left" vertical="center"/>
    </xf>
    <xf numFmtId="0" fontId="22" fillId="28" borderId="39" xfId="0" applyFont="1" applyFill="1" applyBorder="1" applyAlignment="1">
      <alignment horizontal="left" vertical="center"/>
    </xf>
    <xf numFmtId="0" fontId="42" fillId="0" borderId="0" xfId="43" applyFont="1" applyAlignment="1">
      <alignment horizontal="right" vertical="top" wrapText="1"/>
    </xf>
    <xf numFmtId="0" fontId="27" fillId="0" borderId="0" xfId="43" applyFont="1" applyAlignment="1">
      <alignment horizontal="left" vertical="top" wrapText="1"/>
    </xf>
    <xf numFmtId="0" fontId="22" fillId="56" borderId="10" xfId="0" applyFont="1" applyFill="1" applyBorder="1" applyAlignment="1">
      <alignment vertical="top" wrapText="1"/>
    </xf>
    <xf numFmtId="0" fontId="22" fillId="56" borderId="10" xfId="0" applyFont="1" applyFill="1" applyBorder="1" applyAlignment="1">
      <alignment vertical="center" wrapText="1"/>
    </xf>
    <xf numFmtId="0" fontId="22" fillId="56" borderId="10" xfId="0" applyFont="1" applyFill="1" applyBorder="1" applyAlignment="1">
      <alignment vertical="center"/>
    </xf>
    <xf numFmtId="0" fontId="27" fillId="0" borderId="10" xfId="0" applyFont="1" applyBorder="1" applyAlignment="1">
      <alignment vertical="top"/>
    </xf>
    <xf numFmtId="0" fontId="21" fillId="25" borderId="20" xfId="0" applyFont="1" applyFill="1" applyBorder="1" applyAlignment="1">
      <alignment horizontal="center" vertical="center"/>
    </xf>
    <xf numFmtId="165" fontId="24" fillId="0" borderId="13" xfId="0" applyNumberFormat="1" applyFont="1" applyBorder="1" applyAlignment="1">
      <alignment horizontal="center" vertical="center"/>
    </xf>
    <xf numFmtId="9" fontId="4" fillId="0" borderId="13" xfId="39" applyBorder="1" applyAlignment="1" applyProtection="1">
      <alignment horizontal="center" vertical="center"/>
    </xf>
    <xf numFmtId="10" fontId="24" fillId="0" borderId="0" xfId="0" applyNumberFormat="1" applyFont="1" applyAlignment="1">
      <alignment horizontal="center" vertical="center" wrapText="1"/>
    </xf>
    <xf numFmtId="10" fontId="24" fillId="0" borderId="13" xfId="0" applyNumberFormat="1" applyFont="1" applyBorder="1" applyAlignment="1">
      <alignment horizontal="center" vertical="center"/>
    </xf>
    <xf numFmtId="0" fontId="74" fillId="0" borderId="0" xfId="0" applyFont="1"/>
    <xf numFmtId="0" fontId="70" fillId="0" borderId="10" xfId="0" applyFont="1" applyBorder="1" applyAlignment="1">
      <alignment horizontal="left" vertical="top"/>
    </xf>
    <xf numFmtId="0" fontId="70" fillId="0" borderId="10" xfId="0" applyFont="1" applyBorder="1" applyAlignment="1">
      <alignment horizontal="left" vertical="top" wrapText="1"/>
    </xf>
    <xf numFmtId="0" fontId="21" fillId="0" borderId="20" xfId="0" applyFont="1" applyBorder="1" applyAlignment="1">
      <alignment horizontal="center" vertical="center" wrapText="1"/>
    </xf>
    <xf numFmtId="0" fontId="77" fillId="0" borderId="10" xfId="0" applyFont="1" applyBorder="1" applyAlignment="1">
      <alignment horizontal="left" vertical="top" wrapText="1"/>
    </xf>
    <xf numFmtId="0" fontId="67" fillId="0" borderId="10" xfId="0" applyFont="1" applyBorder="1" applyAlignment="1">
      <alignment horizontal="left" vertical="top" wrapText="1"/>
    </xf>
    <xf numFmtId="0" fontId="74" fillId="0" borderId="0" xfId="0" applyFont="1" applyAlignment="1">
      <alignment horizontal="center" vertical="center"/>
    </xf>
    <xf numFmtId="0" fontId="74" fillId="0" borderId="0" xfId="0" applyFont="1" applyAlignment="1">
      <alignment horizontal="left" vertical="center" wrapText="1"/>
    </xf>
    <xf numFmtId="0" fontId="74" fillId="0" borderId="0" xfId="0" applyFont="1" applyAlignment="1">
      <alignment horizontal="left" vertical="center"/>
    </xf>
    <xf numFmtId="0" fontId="74" fillId="0" borderId="0" xfId="0" applyFont="1" applyAlignment="1">
      <alignment horizontal="center" vertical="center" wrapText="1"/>
    </xf>
    <xf numFmtId="9" fontId="75" fillId="0" borderId="0" xfId="43" applyNumberFormat="1" applyFont="1"/>
    <xf numFmtId="0" fontId="43" fillId="0" borderId="74" xfId="43" applyFont="1" applyBorder="1" applyAlignment="1">
      <alignment wrapText="1"/>
    </xf>
    <xf numFmtId="0" fontId="81" fillId="0" borderId="75" xfId="43" applyFont="1" applyBorder="1" applyAlignment="1">
      <alignment horizontal="right" wrapText="1"/>
    </xf>
    <xf numFmtId="0" fontId="43" fillId="0" borderId="76" xfId="43" applyFont="1" applyBorder="1" applyAlignment="1">
      <alignment horizontal="right" wrapText="1"/>
    </xf>
    <xf numFmtId="0" fontId="55" fillId="37" borderId="57" xfId="43" applyFont="1" applyFill="1" applyBorder="1" applyAlignment="1">
      <alignment horizontal="left" vertical="center" wrapText="1"/>
    </xf>
    <xf numFmtId="9" fontId="4" fillId="0" borderId="49" xfId="39" applyBorder="1" applyAlignment="1" applyProtection="1">
      <alignment wrapText="1"/>
    </xf>
    <xf numFmtId="9" fontId="4" fillId="0" borderId="50" xfId="39" applyBorder="1" applyAlignment="1" applyProtection="1">
      <alignment wrapText="1"/>
    </xf>
    <xf numFmtId="0" fontId="43" fillId="0" borderId="77" xfId="43" applyFont="1" applyBorder="1" applyAlignment="1">
      <alignment wrapText="1"/>
    </xf>
    <xf numFmtId="0" fontId="42" fillId="0" borderId="78" xfId="43" applyFont="1" applyBorder="1" applyAlignment="1">
      <alignment wrapText="1"/>
    </xf>
    <xf numFmtId="0" fontId="42" fillId="0" borderId="79" xfId="43" applyFont="1" applyBorder="1" applyAlignment="1">
      <alignment wrapText="1"/>
    </xf>
    <xf numFmtId="0" fontId="43" fillId="0" borderId="80" xfId="43" applyFont="1" applyBorder="1" applyAlignment="1">
      <alignment wrapText="1"/>
    </xf>
    <xf numFmtId="9" fontId="26" fillId="28" borderId="10" xfId="39" applyFont="1" applyFill="1" applyBorder="1" applyAlignment="1" applyProtection="1">
      <alignment wrapText="1"/>
    </xf>
    <xf numFmtId="9" fontId="26" fillId="28" borderId="72" xfId="39" applyFont="1" applyFill="1" applyBorder="1" applyAlignment="1" applyProtection="1">
      <alignment wrapText="1"/>
    </xf>
    <xf numFmtId="0" fontId="55" fillId="0" borderId="0" xfId="43" applyFont="1" applyAlignment="1">
      <alignment wrapText="1"/>
    </xf>
    <xf numFmtId="9" fontId="56" fillId="0" borderId="0" xfId="43" applyNumberFormat="1" applyFont="1" applyAlignment="1">
      <alignment wrapText="1"/>
    </xf>
    <xf numFmtId="10" fontId="38" fillId="0" borderId="0" xfId="44" applyNumberFormat="1" applyFont="1" applyFill="1" applyBorder="1" applyAlignment="1" applyProtection="1">
      <alignment vertical="center"/>
    </xf>
    <xf numFmtId="9" fontId="57" fillId="0" borderId="0" xfId="43" applyNumberFormat="1" applyFont="1" applyAlignment="1">
      <alignment wrapText="1"/>
    </xf>
    <xf numFmtId="9" fontId="39" fillId="0" borderId="0" xfId="43" applyNumberFormat="1" applyFont="1"/>
    <xf numFmtId="2" fontId="69" fillId="0" borderId="0" xfId="43" applyNumberFormat="1" applyFont="1"/>
    <xf numFmtId="9" fontId="42" fillId="0" borderId="82" xfId="43" applyNumberFormat="1" applyFont="1" applyBorder="1" applyAlignment="1">
      <alignment wrapText="1"/>
    </xf>
    <xf numFmtId="9" fontId="56" fillId="28" borderId="83" xfId="43" applyNumberFormat="1" applyFont="1" applyFill="1" applyBorder="1" applyAlignment="1">
      <alignment wrapText="1"/>
    </xf>
    <xf numFmtId="0" fontId="56" fillId="0" borderId="10" xfId="43" applyFont="1" applyBorder="1" applyAlignment="1">
      <alignment wrapText="1"/>
    </xf>
    <xf numFmtId="9" fontId="56" fillId="32" borderId="10" xfId="43" applyNumberFormat="1" applyFont="1" applyFill="1" applyBorder="1" applyAlignment="1">
      <alignment wrapText="1"/>
    </xf>
    <xf numFmtId="9" fontId="41" fillId="0" borderId="0" xfId="43" applyNumberFormat="1" applyFont="1"/>
    <xf numFmtId="0" fontId="27" fillId="0" borderId="55" xfId="0" applyFont="1" applyBorder="1" applyAlignment="1">
      <alignment horizontal="center" vertical="center"/>
    </xf>
    <xf numFmtId="0" fontId="35" fillId="0" borderId="29" xfId="43" applyFont="1" applyBorder="1" applyAlignment="1">
      <alignment horizontal="left" vertical="top"/>
    </xf>
    <xf numFmtId="0" fontId="35" fillId="0" borderId="0" xfId="43" applyFont="1" applyAlignment="1">
      <alignment horizontal="left" vertical="top" wrapText="1"/>
    </xf>
    <xf numFmtId="0" fontId="53" fillId="0" borderId="29" xfId="43" applyFont="1" applyBorder="1" applyAlignment="1">
      <alignment horizontal="left" vertical="center"/>
    </xf>
    <xf numFmtId="0" fontId="36" fillId="0" borderId="0" xfId="43" applyFont="1" applyAlignment="1">
      <alignment horizontal="left" vertical="top" wrapText="1"/>
    </xf>
    <xf numFmtId="0" fontId="36" fillId="0" borderId="0" xfId="43" applyFont="1" applyAlignment="1">
      <alignment horizontal="left" vertical="top"/>
    </xf>
    <xf numFmtId="0" fontId="35" fillId="0" borderId="0" xfId="43" quotePrefix="1" applyFont="1" applyAlignment="1">
      <alignment horizontal="right" vertical="top"/>
    </xf>
    <xf numFmtId="0" fontId="35" fillId="0" borderId="0" xfId="43" quotePrefix="1" applyFont="1" applyAlignment="1">
      <alignment horizontal="left" vertical="top" wrapText="1"/>
    </xf>
    <xf numFmtId="0" fontId="35" fillId="40" borderId="0" xfId="43" applyFont="1" applyFill="1" applyAlignment="1">
      <alignment horizontal="left" vertical="top"/>
    </xf>
    <xf numFmtId="0" fontId="35" fillId="32" borderId="0" xfId="43" applyFont="1" applyFill="1" applyAlignment="1">
      <alignment horizontal="left" vertical="top"/>
    </xf>
    <xf numFmtId="0" fontId="35" fillId="41" borderId="10" xfId="43" applyFont="1" applyFill="1" applyBorder="1" applyAlignment="1">
      <alignment horizontal="left" vertical="top" wrapText="1"/>
    </xf>
    <xf numFmtId="0" fontId="35" fillId="42" borderId="10" xfId="43" applyFont="1" applyFill="1" applyBorder="1" applyAlignment="1">
      <alignment horizontal="left" vertical="top" wrapText="1"/>
    </xf>
    <xf numFmtId="0" fontId="35" fillId="43" borderId="10" xfId="43" applyFont="1" applyFill="1" applyBorder="1" applyAlignment="1">
      <alignment horizontal="left" vertical="top" wrapText="1"/>
    </xf>
    <xf numFmtId="0" fontId="35" fillId="52" borderId="10" xfId="43" applyFont="1" applyFill="1" applyBorder="1" applyAlignment="1">
      <alignment horizontal="left" vertical="top" wrapText="1"/>
    </xf>
    <xf numFmtId="0" fontId="35" fillId="44" borderId="10" xfId="43" applyFont="1" applyFill="1" applyBorder="1" applyAlignment="1">
      <alignment horizontal="left" vertical="top" wrapText="1"/>
    </xf>
    <xf numFmtId="0" fontId="35" fillId="0" borderId="0" xfId="43" applyFont="1" applyAlignment="1">
      <alignment vertical="top" wrapText="1"/>
    </xf>
    <xf numFmtId="0" fontId="35" fillId="45" borderId="0" xfId="43" quotePrefix="1" applyFont="1" applyFill="1" applyAlignment="1">
      <alignment horizontal="right" vertical="center"/>
    </xf>
    <xf numFmtId="0" fontId="3" fillId="0" borderId="0" xfId="43" applyAlignment="1">
      <alignment vertical="top" wrapText="1"/>
    </xf>
    <xf numFmtId="0" fontId="42" fillId="0" borderId="0" xfId="43" applyFont="1" applyAlignment="1">
      <alignment horizontal="left" vertical="top" wrapText="1"/>
    </xf>
    <xf numFmtId="0" fontId="40" fillId="0" borderId="0" xfId="43" applyFont="1" applyAlignment="1">
      <alignment horizontal="left" vertical="top" wrapText="1"/>
    </xf>
    <xf numFmtId="0" fontId="63" fillId="46" borderId="0" xfId="43" applyFont="1" applyFill="1" applyAlignment="1">
      <alignment horizontal="left" vertical="top" wrapText="1"/>
    </xf>
    <xf numFmtId="0" fontId="55" fillId="0" borderId="0" xfId="43" applyFont="1" applyAlignment="1">
      <alignment horizontal="left" vertical="top" wrapText="1"/>
    </xf>
    <xf numFmtId="0" fontId="69" fillId="35" borderId="15" xfId="43" applyFont="1" applyFill="1" applyBorder="1" applyAlignment="1">
      <alignment horizontal="center" vertical="center" textRotation="90"/>
    </xf>
    <xf numFmtId="0" fontId="69" fillId="35" borderId="39" xfId="43" applyFont="1" applyFill="1" applyBorder="1" applyAlignment="1">
      <alignment horizontal="center" vertical="center" textRotation="90"/>
    </xf>
    <xf numFmtId="0" fontId="69" fillId="33" borderId="10" xfId="43" applyFont="1" applyFill="1" applyBorder="1" applyAlignment="1">
      <alignment horizontal="center" vertical="center"/>
    </xf>
    <xf numFmtId="0" fontId="69" fillId="33" borderId="15" xfId="43" applyFont="1" applyFill="1" applyBorder="1" applyAlignment="1">
      <alignment horizontal="center" vertical="center"/>
    </xf>
    <xf numFmtId="0" fontId="69" fillId="38" borderId="10" xfId="43" applyFont="1" applyFill="1" applyBorder="1" applyAlignment="1">
      <alignment horizontal="center" vertical="center"/>
    </xf>
    <xf numFmtId="0" fontId="69" fillId="38" borderId="20" xfId="43" applyFont="1" applyFill="1" applyBorder="1" applyAlignment="1">
      <alignment horizontal="center" vertical="center"/>
    </xf>
    <xf numFmtId="0" fontId="69" fillId="38" borderId="15" xfId="43" applyFont="1" applyFill="1" applyBorder="1" applyAlignment="1">
      <alignment horizontal="center" vertical="center"/>
    </xf>
    <xf numFmtId="0" fontId="2" fillId="0" borderId="0" xfId="43" applyFont="1" applyAlignment="1">
      <alignment horizontal="left" vertical="top"/>
    </xf>
    <xf numFmtId="0" fontId="3" fillId="0" borderId="0" xfId="43" applyAlignment="1">
      <alignment horizontal="left" vertical="top"/>
    </xf>
    <xf numFmtId="0" fontId="35" fillId="0" borderId="0" xfId="43" applyFont="1" applyAlignment="1">
      <alignment horizontal="left" vertical="top" wrapText="1"/>
    </xf>
    <xf numFmtId="0" fontId="33" fillId="39" borderId="22" xfId="43" applyFont="1" applyFill="1" applyBorder="1" applyAlignment="1">
      <alignment horizontal="center" vertical="center" wrapText="1"/>
    </xf>
    <xf numFmtId="0" fontId="33" fillId="39" borderId="0" xfId="43" applyFont="1" applyFill="1" applyAlignment="1">
      <alignment horizontal="center" vertical="center" wrapText="1"/>
    </xf>
    <xf numFmtId="0" fontId="35" fillId="0" borderId="0" xfId="43" quotePrefix="1" applyFont="1" applyAlignment="1">
      <alignment horizontal="left" vertical="top" wrapText="1"/>
    </xf>
    <xf numFmtId="0" fontId="58" fillId="0" borderId="0" xfId="43" applyFont="1" applyAlignment="1">
      <alignment horizontal="center" vertical="top" wrapText="1"/>
    </xf>
    <xf numFmtId="0" fontId="3" fillId="0" borderId="0" xfId="43" applyAlignment="1">
      <alignment horizontal="left" vertical="top" wrapText="1"/>
    </xf>
    <xf numFmtId="0" fontId="33" fillId="28" borderId="51" xfId="43" applyFont="1" applyFill="1" applyBorder="1" applyAlignment="1">
      <alignment horizontal="center" vertical="center"/>
    </xf>
    <xf numFmtId="0" fontId="33" fillId="28" borderId="52" xfId="43" applyFont="1" applyFill="1" applyBorder="1" applyAlignment="1">
      <alignment horizontal="center" vertical="center"/>
    </xf>
    <xf numFmtId="0" fontId="50" fillId="0" borderId="29" xfId="43" applyFont="1" applyBorder="1" applyAlignment="1">
      <alignment horizontal="right" vertical="center" wrapText="1"/>
    </xf>
    <xf numFmtId="0" fontId="50" fillId="0" borderId="0" xfId="43" applyFont="1" applyAlignment="1">
      <alignment horizontal="right" vertical="center" wrapText="1"/>
    </xf>
    <xf numFmtId="0" fontId="39" fillId="0" borderId="51" xfId="43" applyFont="1" applyBorder="1" applyAlignment="1">
      <alignment horizontal="center" vertical="center" wrapText="1"/>
    </xf>
    <xf numFmtId="0" fontId="39" fillId="0" borderId="81" xfId="43" applyFont="1" applyBorder="1" applyAlignment="1">
      <alignment horizontal="center" vertical="center" wrapText="1"/>
    </xf>
    <xf numFmtId="0" fontId="39" fillId="0" borderId="52" xfId="43" applyFont="1" applyBorder="1" applyAlignment="1">
      <alignment horizontal="center" vertical="center" wrapText="1"/>
    </xf>
    <xf numFmtId="0" fontId="40" fillId="0" borderId="40" xfId="43" applyFont="1" applyBorder="1" applyAlignment="1">
      <alignment horizontal="center" vertical="top" wrapText="1"/>
    </xf>
    <xf numFmtId="0" fontId="40" fillId="0" borderId="41" xfId="43" applyFont="1" applyBorder="1" applyAlignment="1">
      <alignment horizontal="center" vertical="top" wrapText="1"/>
    </xf>
    <xf numFmtId="0" fontId="40" fillId="0" borderId="22" xfId="43" applyFont="1" applyBorder="1" applyAlignment="1">
      <alignment horizontal="center" vertical="top" wrapText="1"/>
    </xf>
    <xf numFmtId="0" fontId="40" fillId="0" borderId="42" xfId="43" applyFont="1" applyBorder="1" applyAlignment="1">
      <alignment horizontal="center" vertical="top" wrapText="1"/>
    </xf>
    <xf numFmtId="0" fontId="22" fillId="30" borderId="10" xfId="0" applyFont="1" applyFill="1" applyBorder="1" applyAlignment="1">
      <alignment horizontal="center" vertical="center" wrapText="1"/>
    </xf>
    <xf numFmtId="0" fontId="40" fillId="0" borderId="40" xfId="43" applyFont="1" applyBorder="1" applyAlignment="1">
      <alignment horizontal="center" wrapText="1"/>
    </xf>
    <xf numFmtId="0" fontId="40" fillId="0" borderId="41" xfId="43" applyFont="1" applyBorder="1" applyAlignment="1">
      <alignment horizontal="center" wrapText="1"/>
    </xf>
    <xf numFmtId="0" fontId="40" fillId="0" borderId="22" xfId="43" applyFont="1" applyBorder="1" applyAlignment="1">
      <alignment horizontal="center" wrapText="1"/>
    </xf>
    <xf numFmtId="0" fontId="40" fillId="0" borderId="42" xfId="43" applyFont="1" applyBorder="1" applyAlignment="1">
      <alignment horizontal="center" wrapText="1"/>
    </xf>
    <xf numFmtId="0" fontId="40" fillId="0" borderId="0" xfId="43" applyFont="1" applyAlignment="1">
      <alignment horizontal="center" wrapText="1"/>
    </xf>
    <xf numFmtId="0" fontId="27" fillId="0" borderId="10" xfId="0" applyFont="1" applyBorder="1" applyAlignment="1">
      <alignment horizontal="left" vertical="top" wrapText="1"/>
    </xf>
    <xf numFmtId="0" fontId="27" fillId="0" borderId="10" xfId="43" applyFont="1" applyBorder="1" applyAlignment="1">
      <alignment horizontal="left" vertical="top" wrapText="1"/>
    </xf>
    <xf numFmtId="0" fontId="22" fillId="30" borderId="20" xfId="0" applyFont="1" applyFill="1" applyBorder="1" applyAlignment="1">
      <alignment horizontal="center" vertical="center" wrapText="1"/>
    </xf>
    <xf numFmtId="0" fontId="22" fillId="30" borderId="21" xfId="0" applyFont="1" applyFill="1" applyBorder="1" applyAlignment="1">
      <alignment horizontal="center" vertical="center" wrapText="1"/>
    </xf>
    <xf numFmtId="0" fontId="22" fillId="30" borderId="19" xfId="0" applyFont="1" applyFill="1" applyBorder="1" applyAlignment="1">
      <alignment horizontal="center" vertical="center" wrapText="1"/>
    </xf>
    <xf numFmtId="0" fontId="61" fillId="0" borderId="58" xfId="43" applyFont="1" applyBorder="1" applyAlignment="1">
      <alignment horizontal="left" vertical="top"/>
    </xf>
    <xf numFmtId="0" fontId="61" fillId="0" borderId="61" xfId="43" applyFont="1" applyBorder="1" applyAlignment="1">
      <alignment horizontal="left" vertical="top"/>
    </xf>
    <xf numFmtId="0" fontId="19" fillId="0" borderId="10" xfId="0" applyFont="1" applyBorder="1" applyAlignment="1">
      <alignment horizontal="center"/>
    </xf>
    <xf numFmtId="0" fontId="26" fillId="24" borderId="24" xfId="0" applyFont="1" applyFill="1" applyBorder="1"/>
    <xf numFmtId="0" fontId="26" fillId="24" borderId="25" xfId="0" applyFont="1" applyFill="1" applyBorder="1"/>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27" fillId="0" borderId="10" xfId="0" applyFont="1" applyFill="1" applyBorder="1" applyAlignment="1">
      <alignment vertical="top" wrapText="1"/>
    </xf>
    <xf numFmtId="0" fontId="27" fillId="0" borderId="21" xfId="0" applyFont="1" applyFill="1" applyBorder="1" applyAlignment="1">
      <alignment vertical="top" wrapText="1"/>
    </xf>
    <xf numFmtId="0" fontId="1" fillId="0" borderId="62" xfId="43" applyFont="1" applyBorder="1" applyAlignment="1">
      <alignment horizontal="left" vertical="top" wrapText="1"/>
    </xf>
    <xf numFmtId="0" fontId="1" fillId="0" borderId="65" xfId="43" applyFont="1" applyBorder="1" applyAlignment="1">
      <alignment horizontal="left" vertical="top" wrapText="1"/>
    </xf>
    <xf numFmtId="0" fontId="27" fillId="35" borderId="10" xfId="0" applyFont="1" applyFill="1" applyBorder="1" applyAlignment="1">
      <alignment horizontal="left" vertical="top" wrapText="1"/>
    </xf>
    <xf numFmtId="0" fontId="91" fillId="0" borderId="32" xfId="43" applyFont="1" applyBorder="1" applyAlignment="1">
      <alignment horizontal="left" vertical="top"/>
    </xf>
    <xf numFmtId="0" fontId="1" fillId="0" borderId="49" xfId="43" applyFont="1" applyBorder="1" applyAlignment="1">
      <alignment horizontal="left" vertical="top" wrapText="1"/>
    </xf>
    <xf numFmtId="0" fontId="1" fillId="0" borderId="48" xfId="43" applyFont="1" applyBorder="1" applyAlignment="1">
      <alignment horizontal="left" vertical="top" wrapText="1"/>
    </xf>
    <xf numFmtId="0" fontId="3" fillId="0" borderId="62" xfId="43" applyBorder="1" applyAlignment="1">
      <alignment horizontal="left" vertical="top" wrapText="1"/>
    </xf>
    <xf numFmtId="0" fontId="3" fillId="0" borderId="65" xfId="43" applyBorder="1" applyAlignment="1">
      <alignment horizontal="left" vertical="top"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rmal 2" xfId="43" xr:uid="{10FE11C6-BC7A-496A-A846-73A66887FFE3}"/>
    <cellStyle name="Note" xfId="37" builtinId="10" customBuiltin="1"/>
    <cellStyle name="Output" xfId="38" builtinId="21" customBuiltin="1"/>
    <cellStyle name="Percent" xfId="39" builtinId="5"/>
    <cellStyle name="Percent 2" xfId="44" xr:uid="{F75B35C6-AB87-4B6D-9F1F-7D225003F4B8}"/>
    <cellStyle name="Title" xfId="40" builtinId="15" customBuiltin="1"/>
    <cellStyle name="Total" xfId="41" builtinId="25" customBuiltin="1"/>
    <cellStyle name="Warning Text" xfId="42" builtinId="11" customBuiltin="1"/>
  </cellStyles>
  <dxfs count="55">
    <dxf>
      <font>
        <color rgb="FFC00000"/>
      </font>
      <fill>
        <patternFill>
          <bgColor rgb="FFFF5050"/>
        </patternFill>
      </fill>
    </dxf>
    <dxf>
      <font>
        <b/>
        <i val="0"/>
        <color theme="2" tint="-0.749961851863155"/>
      </font>
      <fill>
        <patternFill>
          <bgColor theme="2"/>
        </patternFill>
      </fill>
    </dxf>
    <dxf>
      <font>
        <color rgb="FFC00000"/>
      </font>
      <fill>
        <patternFill>
          <bgColor rgb="FFFF5050"/>
        </patternFill>
      </fill>
    </dxf>
    <dxf>
      <font>
        <color rgb="FFC00000"/>
      </font>
      <fill>
        <patternFill>
          <bgColor rgb="FFFF5050"/>
        </patternFill>
      </fill>
    </dxf>
    <dxf>
      <font>
        <color rgb="FF00B050"/>
      </font>
      <fill>
        <patternFill>
          <bgColor theme="9" tint="0.39994506668294322"/>
        </patternFill>
      </fill>
    </dxf>
    <dxf>
      <font>
        <color rgb="FFC00000"/>
      </font>
      <fill>
        <patternFill>
          <bgColor rgb="FFFF5050"/>
        </patternFill>
      </fill>
    </dxf>
    <dxf>
      <border diagonalUp="0" diagonalDown="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auto="1"/>
        <name val="Arial"/>
        <family val="2"/>
        <scheme val="none"/>
      </font>
      <numFmt numFmtId="30" formatCode="@"/>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i val="0"/>
        <strike val="0"/>
        <condense val="0"/>
        <extend val="0"/>
        <outline val="0"/>
        <shadow val="0"/>
        <u val="none"/>
        <vertAlign val="baseline"/>
        <sz val="8"/>
        <color auto="1"/>
        <name val="Arial"/>
        <family val="2"/>
        <scheme val="none"/>
      </font>
      <numFmt numFmtId="30" formatCode="@"/>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name val="Arial"/>
        <family val="2"/>
        <scheme val="none"/>
      </font>
      <alignment horizontal="general" vertical="top"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8"/>
        <name val="Arial"/>
        <family val="2"/>
        <scheme val="none"/>
      </font>
      <alignment horizontal="general" vertical="top"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right style="medium">
          <color indexed="64"/>
        </right>
        <top style="medium">
          <color indexed="64"/>
        </top>
        <bottom style="medium">
          <color indexed="64"/>
        </bottom>
      </border>
    </dxf>
    <dxf>
      <protection locked="0" hidden="0"/>
    </dxf>
    <dxf>
      <font>
        <strike val="0"/>
        <outline val="0"/>
        <shadow val="0"/>
        <u val="none"/>
        <vertAlign val="baseline"/>
        <color auto="1"/>
        <name val="Arial"/>
        <family val="2"/>
        <scheme val="none"/>
      </font>
      <protection locked="1" hidden="0"/>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14" formatCode="0.00%"/>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numFmt numFmtId="0" formatCode="Genera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Arial"/>
        <family val="2"/>
        <scheme val="none"/>
      </font>
      <numFmt numFmtId="1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numFmt numFmtId="0" formatCode="Genera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rgb="FF002060"/>
        <name val="Arial"/>
        <family val="2"/>
        <scheme val="none"/>
      </font>
      <numFmt numFmtId="14" formatCode="0.0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002060"/>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rgb="FF002060"/>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theme="1"/>
        <name val="Arial"/>
        <family val="2"/>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border outline="0">
        <top style="thin">
          <color indexed="64"/>
        </top>
      </border>
    </dxf>
    <dxf>
      <border outline="0">
        <right style="thin">
          <color indexed="64"/>
        </right>
      </border>
    </dxf>
    <dxf>
      <font>
        <b val="0"/>
        <i val="0"/>
        <strike val="0"/>
        <condense val="0"/>
        <extend val="0"/>
        <outline val="0"/>
        <shadow val="0"/>
        <u val="none"/>
        <vertAlign val="baseline"/>
        <sz val="9"/>
        <color theme="1"/>
        <name val="Arial"/>
        <family val="2"/>
        <scheme val="none"/>
      </font>
      <alignment horizontal="general"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9"/>
        <color theme="1"/>
        <name val="Arial"/>
        <family val="2"/>
        <scheme val="none"/>
      </font>
      <border diagonalUp="0" diagonalDown="0" outline="0">
        <left style="thin">
          <color indexed="64"/>
        </left>
        <right style="thin">
          <color indexed="64"/>
        </right>
        <top/>
        <bottom/>
      </border>
    </dxf>
  </dxfs>
  <tableStyles count="0" defaultTableStyle="TableStyleMedium9" defaultPivotStyle="PivotStyleLight16"/>
  <colors>
    <mruColors>
      <color rgb="FF0038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12</xdr:col>
      <xdr:colOff>944301</xdr:colOff>
      <xdr:row>9</xdr:row>
      <xdr:rowOff>0</xdr:rowOff>
    </xdr:from>
    <xdr:ext cx="1553154" cy="445511"/>
    <xdr:pic>
      <xdr:nvPicPr>
        <xdr:cNvPr id="2" name="Picture 1" hidden="1">
          <a:extLst>
            <a:ext uri="{FF2B5EF4-FFF2-40B4-BE49-F238E27FC236}">
              <a16:creationId xmlns:a16="http://schemas.microsoft.com/office/drawing/2014/main" id="{F2B9E99C-1E46-495B-AA1A-4CAB1EDD8DDF}"/>
            </a:ext>
          </a:extLst>
        </xdr:cNvPr>
        <xdr:cNvPicPr>
          <a:picLocks noChangeAspect="1"/>
        </xdr:cNvPicPr>
      </xdr:nvPicPr>
      <xdr:blipFill>
        <a:blip xmlns:r="http://schemas.openxmlformats.org/officeDocument/2006/relationships" r:embed="rId1"/>
        <a:stretch>
          <a:fillRect/>
        </a:stretch>
      </xdr:blipFill>
      <xdr:spPr>
        <a:xfrm>
          <a:off x="21354471" y="3714750"/>
          <a:ext cx="1553154" cy="445511"/>
        </a:xfrm>
        <a:prstGeom prst="rect">
          <a:avLst/>
        </a:prstGeom>
      </xdr:spPr>
    </xdr:pic>
    <xdr:clientData/>
  </xdr:oneCellAnchor>
  <xdr:oneCellAnchor>
    <xdr:from>
      <xdr:col>12</xdr:col>
      <xdr:colOff>944301</xdr:colOff>
      <xdr:row>9</xdr:row>
      <xdr:rowOff>0</xdr:rowOff>
    </xdr:from>
    <xdr:ext cx="1553154" cy="443183"/>
    <xdr:pic>
      <xdr:nvPicPr>
        <xdr:cNvPr id="3" name="Picture 2" hidden="1">
          <a:extLst>
            <a:ext uri="{FF2B5EF4-FFF2-40B4-BE49-F238E27FC236}">
              <a16:creationId xmlns:a16="http://schemas.microsoft.com/office/drawing/2014/main" id="{58847ABD-4BBB-4B72-87FD-021E44EBE9A5}"/>
            </a:ext>
          </a:extLst>
        </xdr:cNvPr>
        <xdr:cNvPicPr>
          <a:picLocks noChangeAspect="1"/>
        </xdr:cNvPicPr>
      </xdr:nvPicPr>
      <xdr:blipFill>
        <a:blip xmlns:r="http://schemas.openxmlformats.org/officeDocument/2006/relationships" r:embed="rId1"/>
        <a:stretch>
          <a:fillRect/>
        </a:stretch>
      </xdr:blipFill>
      <xdr:spPr>
        <a:xfrm>
          <a:off x="21354471" y="3714750"/>
          <a:ext cx="1553154" cy="443183"/>
        </a:xfrm>
        <a:prstGeom prst="rect">
          <a:avLst/>
        </a:prstGeom>
      </xdr:spPr>
    </xdr:pic>
    <xdr:clientData/>
  </xdr:oneCellAnchor>
  <xdr:oneCellAnchor>
    <xdr:from>
      <xdr:col>12</xdr:col>
      <xdr:colOff>944301</xdr:colOff>
      <xdr:row>9</xdr:row>
      <xdr:rowOff>0</xdr:rowOff>
    </xdr:from>
    <xdr:ext cx="1553154" cy="498428"/>
    <xdr:pic>
      <xdr:nvPicPr>
        <xdr:cNvPr id="4" name="Picture 3" hidden="1">
          <a:extLst>
            <a:ext uri="{FF2B5EF4-FFF2-40B4-BE49-F238E27FC236}">
              <a16:creationId xmlns:a16="http://schemas.microsoft.com/office/drawing/2014/main" id="{EB6BABF3-C514-4415-86B1-0A23D0BF98B3}"/>
            </a:ext>
          </a:extLst>
        </xdr:cNvPr>
        <xdr:cNvPicPr>
          <a:picLocks noChangeAspect="1"/>
        </xdr:cNvPicPr>
      </xdr:nvPicPr>
      <xdr:blipFill>
        <a:blip xmlns:r="http://schemas.openxmlformats.org/officeDocument/2006/relationships" r:embed="rId1"/>
        <a:stretch>
          <a:fillRect/>
        </a:stretch>
      </xdr:blipFill>
      <xdr:spPr>
        <a:xfrm>
          <a:off x="21354471" y="3714750"/>
          <a:ext cx="1553154" cy="498428"/>
        </a:xfrm>
        <a:prstGeom prst="rect">
          <a:avLst/>
        </a:prstGeom>
      </xdr:spPr>
    </xdr:pic>
    <xdr:clientData/>
  </xdr:oneCellAnchor>
  <xdr:twoCellAnchor>
    <xdr:from>
      <xdr:col>2</xdr:col>
      <xdr:colOff>2040255</xdr:colOff>
      <xdr:row>12</xdr:row>
      <xdr:rowOff>306161</xdr:rowOff>
    </xdr:from>
    <xdr:to>
      <xdr:col>3</xdr:col>
      <xdr:colOff>1973036</xdr:colOff>
      <xdr:row>12</xdr:row>
      <xdr:rowOff>312420</xdr:rowOff>
    </xdr:to>
    <xdr:cxnSp macro="">
      <xdr:nvCxnSpPr>
        <xdr:cNvPr id="5" name="Straight Arrow Connector 4">
          <a:extLst>
            <a:ext uri="{FF2B5EF4-FFF2-40B4-BE49-F238E27FC236}">
              <a16:creationId xmlns:a16="http://schemas.microsoft.com/office/drawing/2014/main" id="{9636E87F-1D6E-4F14-82B6-E49140A0B2C2}"/>
            </a:ext>
          </a:extLst>
        </xdr:cNvPr>
        <xdr:cNvCxnSpPr/>
      </xdr:nvCxnSpPr>
      <xdr:spPr>
        <a:xfrm flipH="1">
          <a:off x="5027295" y="4525736"/>
          <a:ext cx="2030186" cy="8164"/>
        </a:xfrm>
        <a:prstGeom prst="straightConnector1">
          <a:avLst/>
        </a:prstGeom>
        <a:ln w="254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3876</xdr:colOff>
      <xdr:row>14</xdr:row>
      <xdr:rowOff>441960</xdr:rowOff>
    </xdr:from>
    <xdr:to>
      <xdr:col>3</xdr:col>
      <xdr:colOff>1996966</xdr:colOff>
      <xdr:row>14</xdr:row>
      <xdr:rowOff>446690</xdr:rowOff>
    </xdr:to>
    <xdr:cxnSp macro="">
      <xdr:nvCxnSpPr>
        <xdr:cNvPr id="6" name="Straight Arrow Connector 5">
          <a:extLst>
            <a:ext uri="{FF2B5EF4-FFF2-40B4-BE49-F238E27FC236}">
              <a16:creationId xmlns:a16="http://schemas.microsoft.com/office/drawing/2014/main" id="{AD884A69-B93C-4CBF-9349-BBB56356F1E1}"/>
            </a:ext>
          </a:extLst>
        </xdr:cNvPr>
        <xdr:cNvCxnSpPr/>
      </xdr:nvCxnSpPr>
      <xdr:spPr>
        <a:xfrm flipH="1" flipV="1">
          <a:off x="5092131" y="5181600"/>
          <a:ext cx="1994995" cy="6635"/>
        </a:xfrm>
        <a:prstGeom prst="straightConnector1">
          <a:avLst/>
        </a:prstGeom>
        <a:ln w="25400">
          <a:solidFill>
            <a:srgbClr val="00B05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944301</xdr:colOff>
      <xdr:row>24</xdr:row>
      <xdr:rowOff>0</xdr:rowOff>
    </xdr:from>
    <xdr:ext cx="1553154" cy="445511"/>
    <xdr:pic>
      <xdr:nvPicPr>
        <xdr:cNvPr id="7" name="Picture 6" hidden="1">
          <a:extLst>
            <a:ext uri="{FF2B5EF4-FFF2-40B4-BE49-F238E27FC236}">
              <a16:creationId xmlns:a16="http://schemas.microsoft.com/office/drawing/2014/main" id="{14D3E1B2-AA97-4438-BD0A-CC6B2911F636}"/>
            </a:ext>
          </a:extLst>
        </xdr:cNvPr>
        <xdr:cNvPicPr>
          <a:picLocks noChangeAspect="1"/>
        </xdr:cNvPicPr>
      </xdr:nvPicPr>
      <xdr:blipFill>
        <a:blip xmlns:r="http://schemas.openxmlformats.org/officeDocument/2006/relationships" r:embed="rId1"/>
        <a:stretch>
          <a:fillRect/>
        </a:stretch>
      </xdr:blipFill>
      <xdr:spPr>
        <a:xfrm>
          <a:off x="21354471" y="9153525"/>
          <a:ext cx="1553154" cy="445511"/>
        </a:xfrm>
        <a:prstGeom prst="rect">
          <a:avLst/>
        </a:prstGeom>
      </xdr:spPr>
    </xdr:pic>
    <xdr:clientData/>
  </xdr:oneCellAnchor>
  <xdr:oneCellAnchor>
    <xdr:from>
      <xdr:col>12</xdr:col>
      <xdr:colOff>944301</xdr:colOff>
      <xdr:row>24</xdr:row>
      <xdr:rowOff>0</xdr:rowOff>
    </xdr:from>
    <xdr:ext cx="1553154" cy="443183"/>
    <xdr:pic>
      <xdr:nvPicPr>
        <xdr:cNvPr id="8" name="Picture 7" hidden="1">
          <a:extLst>
            <a:ext uri="{FF2B5EF4-FFF2-40B4-BE49-F238E27FC236}">
              <a16:creationId xmlns:a16="http://schemas.microsoft.com/office/drawing/2014/main" id="{438BA9CC-0B7D-49C7-BF79-937A03C6706E}"/>
            </a:ext>
          </a:extLst>
        </xdr:cNvPr>
        <xdr:cNvPicPr>
          <a:picLocks noChangeAspect="1"/>
        </xdr:cNvPicPr>
      </xdr:nvPicPr>
      <xdr:blipFill>
        <a:blip xmlns:r="http://schemas.openxmlformats.org/officeDocument/2006/relationships" r:embed="rId1"/>
        <a:stretch>
          <a:fillRect/>
        </a:stretch>
      </xdr:blipFill>
      <xdr:spPr>
        <a:xfrm>
          <a:off x="21354471" y="9153525"/>
          <a:ext cx="1553154" cy="443183"/>
        </a:xfrm>
        <a:prstGeom prst="rect">
          <a:avLst/>
        </a:prstGeom>
      </xdr:spPr>
    </xdr:pic>
    <xdr:clientData/>
  </xdr:oneCellAnchor>
  <xdr:oneCellAnchor>
    <xdr:from>
      <xdr:col>12</xdr:col>
      <xdr:colOff>944301</xdr:colOff>
      <xdr:row>24</xdr:row>
      <xdr:rowOff>0</xdr:rowOff>
    </xdr:from>
    <xdr:ext cx="1553154" cy="498428"/>
    <xdr:pic>
      <xdr:nvPicPr>
        <xdr:cNvPr id="9" name="Picture 8" hidden="1">
          <a:extLst>
            <a:ext uri="{FF2B5EF4-FFF2-40B4-BE49-F238E27FC236}">
              <a16:creationId xmlns:a16="http://schemas.microsoft.com/office/drawing/2014/main" id="{88B2B70D-3C66-4A56-BF13-CEC4D7F934BB}"/>
            </a:ext>
          </a:extLst>
        </xdr:cNvPr>
        <xdr:cNvPicPr>
          <a:picLocks noChangeAspect="1"/>
        </xdr:cNvPicPr>
      </xdr:nvPicPr>
      <xdr:blipFill>
        <a:blip xmlns:r="http://schemas.openxmlformats.org/officeDocument/2006/relationships" r:embed="rId1"/>
        <a:stretch>
          <a:fillRect/>
        </a:stretch>
      </xdr:blipFill>
      <xdr:spPr>
        <a:xfrm>
          <a:off x="21354471" y="9153525"/>
          <a:ext cx="1553154" cy="498428"/>
        </a:xfrm>
        <a:prstGeom prst="rect">
          <a:avLst/>
        </a:prstGeom>
      </xdr:spPr>
    </xdr:pic>
    <xdr:clientData/>
  </xdr:oneCellAnchor>
  <xdr:oneCellAnchor>
    <xdr:from>
      <xdr:col>12</xdr:col>
      <xdr:colOff>944301</xdr:colOff>
      <xdr:row>16</xdr:row>
      <xdr:rowOff>0</xdr:rowOff>
    </xdr:from>
    <xdr:ext cx="1553154" cy="444818"/>
    <xdr:pic>
      <xdr:nvPicPr>
        <xdr:cNvPr id="10" name="Picture 9" hidden="1">
          <a:extLst>
            <a:ext uri="{FF2B5EF4-FFF2-40B4-BE49-F238E27FC236}">
              <a16:creationId xmlns:a16="http://schemas.microsoft.com/office/drawing/2014/main" id="{0F697DDC-9525-4E39-9F18-2461E2219B1D}"/>
            </a:ext>
          </a:extLst>
        </xdr:cNvPr>
        <xdr:cNvPicPr>
          <a:picLocks noChangeAspect="1"/>
        </xdr:cNvPicPr>
      </xdr:nvPicPr>
      <xdr:blipFill>
        <a:blip xmlns:r="http://schemas.openxmlformats.org/officeDocument/2006/relationships" r:embed="rId1"/>
        <a:stretch>
          <a:fillRect/>
        </a:stretch>
      </xdr:blipFill>
      <xdr:spPr>
        <a:xfrm>
          <a:off x="21354471" y="5524500"/>
          <a:ext cx="1553154" cy="444818"/>
        </a:xfrm>
        <a:prstGeom prst="rect">
          <a:avLst/>
        </a:prstGeom>
      </xdr:spPr>
    </xdr:pic>
    <xdr:clientData/>
  </xdr:oneCellAnchor>
  <xdr:oneCellAnchor>
    <xdr:from>
      <xdr:col>12</xdr:col>
      <xdr:colOff>944301</xdr:colOff>
      <xdr:row>16</xdr:row>
      <xdr:rowOff>0</xdr:rowOff>
    </xdr:from>
    <xdr:ext cx="1549344" cy="446300"/>
    <xdr:pic>
      <xdr:nvPicPr>
        <xdr:cNvPr id="11" name="Picture 10" hidden="1">
          <a:extLst>
            <a:ext uri="{FF2B5EF4-FFF2-40B4-BE49-F238E27FC236}">
              <a16:creationId xmlns:a16="http://schemas.microsoft.com/office/drawing/2014/main" id="{99223CC1-D4C2-49D7-A605-50FBAD6D8D56}"/>
            </a:ext>
          </a:extLst>
        </xdr:cNvPr>
        <xdr:cNvPicPr>
          <a:picLocks noChangeAspect="1"/>
        </xdr:cNvPicPr>
      </xdr:nvPicPr>
      <xdr:blipFill>
        <a:blip xmlns:r="http://schemas.openxmlformats.org/officeDocument/2006/relationships" r:embed="rId1"/>
        <a:stretch>
          <a:fillRect/>
        </a:stretch>
      </xdr:blipFill>
      <xdr:spPr>
        <a:xfrm>
          <a:off x="21354471" y="5524500"/>
          <a:ext cx="1549344" cy="446300"/>
        </a:xfrm>
        <a:prstGeom prst="rect">
          <a:avLst/>
        </a:prstGeom>
      </xdr:spPr>
    </xdr:pic>
    <xdr:clientData/>
  </xdr:oneCellAnchor>
  <xdr:oneCellAnchor>
    <xdr:from>
      <xdr:col>12</xdr:col>
      <xdr:colOff>944301</xdr:colOff>
      <xdr:row>16</xdr:row>
      <xdr:rowOff>0</xdr:rowOff>
    </xdr:from>
    <xdr:ext cx="1549344" cy="494964"/>
    <xdr:pic>
      <xdr:nvPicPr>
        <xdr:cNvPr id="12" name="Picture 11" hidden="1">
          <a:extLst>
            <a:ext uri="{FF2B5EF4-FFF2-40B4-BE49-F238E27FC236}">
              <a16:creationId xmlns:a16="http://schemas.microsoft.com/office/drawing/2014/main" id="{2E1F34E1-692D-45C8-B563-5013286F5823}"/>
            </a:ext>
          </a:extLst>
        </xdr:cNvPr>
        <xdr:cNvPicPr>
          <a:picLocks noChangeAspect="1"/>
        </xdr:cNvPicPr>
      </xdr:nvPicPr>
      <xdr:blipFill>
        <a:blip xmlns:r="http://schemas.openxmlformats.org/officeDocument/2006/relationships" r:embed="rId1"/>
        <a:stretch>
          <a:fillRect/>
        </a:stretch>
      </xdr:blipFill>
      <xdr:spPr>
        <a:xfrm>
          <a:off x="21354471" y="5524500"/>
          <a:ext cx="1549344" cy="494964"/>
        </a:xfrm>
        <a:prstGeom prst="rect">
          <a:avLst/>
        </a:prstGeom>
      </xdr:spPr>
    </xdr:pic>
    <xdr:clientData/>
  </xdr:oneCellAnchor>
  <xdr:oneCellAnchor>
    <xdr:from>
      <xdr:col>23</xdr:col>
      <xdr:colOff>944301</xdr:colOff>
      <xdr:row>16</xdr:row>
      <xdr:rowOff>0</xdr:rowOff>
    </xdr:from>
    <xdr:ext cx="1553154" cy="444818"/>
    <xdr:pic>
      <xdr:nvPicPr>
        <xdr:cNvPr id="13" name="Picture 12" hidden="1">
          <a:extLst>
            <a:ext uri="{FF2B5EF4-FFF2-40B4-BE49-F238E27FC236}">
              <a16:creationId xmlns:a16="http://schemas.microsoft.com/office/drawing/2014/main" id="{B10A3AB9-29AA-462B-BBAD-7688B7E6E1B2}"/>
            </a:ext>
          </a:extLst>
        </xdr:cNvPr>
        <xdr:cNvPicPr>
          <a:picLocks noChangeAspect="1"/>
        </xdr:cNvPicPr>
      </xdr:nvPicPr>
      <xdr:blipFill>
        <a:blip xmlns:r="http://schemas.openxmlformats.org/officeDocument/2006/relationships" r:embed="rId1"/>
        <a:stretch>
          <a:fillRect/>
        </a:stretch>
      </xdr:blipFill>
      <xdr:spPr>
        <a:xfrm>
          <a:off x="22450425" y="5524500"/>
          <a:ext cx="1553154" cy="444818"/>
        </a:xfrm>
        <a:prstGeom prst="rect">
          <a:avLst/>
        </a:prstGeom>
      </xdr:spPr>
    </xdr:pic>
    <xdr:clientData/>
  </xdr:oneCellAnchor>
  <xdr:oneCellAnchor>
    <xdr:from>
      <xdr:col>23</xdr:col>
      <xdr:colOff>944301</xdr:colOff>
      <xdr:row>16</xdr:row>
      <xdr:rowOff>0</xdr:rowOff>
    </xdr:from>
    <xdr:ext cx="1549344" cy="446300"/>
    <xdr:pic>
      <xdr:nvPicPr>
        <xdr:cNvPr id="14" name="Picture 13" hidden="1">
          <a:extLst>
            <a:ext uri="{FF2B5EF4-FFF2-40B4-BE49-F238E27FC236}">
              <a16:creationId xmlns:a16="http://schemas.microsoft.com/office/drawing/2014/main" id="{D082934A-92B9-43D7-BB90-164B89A2C343}"/>
            </a:ext>
          </a:extLst>
        </xdr:cNvPr>
        <xdr:cNvPicPr>
          <a:picLocks noChangeAspect="1"/>
        </xdr:cNvPicPr>
      </xdr:nvPicPr>
      <xdr:blipFill>
        <a:blip xmlns:r="http://schemas.openxmlformats.org/officeDocument/2006/relationships" r:embed="rId1"/>
        <a:stretch>
          <a:fillRect/>
        </a:stretch>
      </xdr:blipFill>
      <xdr:spPr>
        <a:xfrm>
          <a:off x="22450425" y="5524500"/>
          <a:ext cx="1549344" cy="446300"/>
        </a:xfrm>
        <a:prstGeom prst="rect">
          <a:avLst/>
        </a:prstGeom>
      </xdr:spPr>
    </xdr:pic>
    <xdr:clientData/>
  </xdr:oneCellAnchor>
  <xdr:oneCellAnchor>
    <xdr:from>
      <xdr:col>23</xdr:col>
      <xdr:colOff>944301</xdr:colOff>
      <xdr:row>16</xdr:row>
      <xdr:rowOff>0</xdr:rowOff>
    </xdr:from>
    <xdr:ext cx="1549344" cy="494964"/>
    <xdr:pic>
      <xdr:nvPicPr>
        <xdr:cNvPr id="15" name="Picture 14" hidden="1">
          <a:extLst>
            <a:ext uri="{FF2B5EF4-FFF2-40B4-BE49-F238E27FC236}">
              <a16:creationId xmlns:a16="http://schemas.microsoft.com/office/drawing/2014/main" id="{A8FA9296-5C3E-410E-B626-1E9A3DABD171}"/>
            </a:ext>
          </a:extLst>
        </xdr:cNvPr>
        <xdr:cNvPicPr>
          <a:picLocks noChangeAspect="1"/>
        </xdr:cNvPicPr>
      </xdr:nvPicPr>
      <xdr:blipFill>
        <a:blip xmlns:r="http://schemas.openxmlformats.org/officeDocument/2006/relationships" r:embed="rId1"/>
        <a:stretch>
          <a:fillRect/>
        </a:stretch>
      </xdr:blipFill>
      <xdr:spPr>
        <a:xfrm>
          <a:off x="22450425" y="5524500"/>
          <a:ext cx="1549344" cy="494964"/>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11007</xdr:colOff>
      <xdr:row>15</xdr:row>
      <xdr:rowOff>192191</xdr:rowOff>
    </xdr:from>
    <xdr:to>
      <xdr:col>11</xdr:col>
      <xdr:colOff>15240</xdr:colOff>
      <xdr:row>22</xdr:row>
      <xdr:rowOff>22860</xdr:rowOff>
    </xdr:to>
    <xdr:sp macro="" textlink="">
      <xdr:nvSpPr>
        <xdr:cNvPr id="2" name="TextBox 1">
          <a:extLst>
            <a:ext uri="{FF2B5EF4-FFF2-40B4-BE49-F238E27FC236}">
              <a16:creationId xmlns:a16="http://schemas.microsoft.com/office/drawing/2014/main" id="{FC5D4DB1-FDB1-4495-922B-0293F35DC216}"/>
            </a:ext>
          </a:extLst>
        </xdr:cNvPr>
        <xdr:cNvSpPr txBox="1"/>
      </xdr:nvSpPr>
      <xdr:spPr>
        <a:xfrm>
          <a:off x="117687" y="3316391"/>
          <a:ext cx="8218593" cy="3450169"/>
        </a:xfrm>
        <a:prstGeom prst="rect">
          <a:avLst/>
        </a:prstGeom>
        <a:solidFill>
          <a:sysClr val="window" lastClr="FFFFFF"/>
        </a:solidFill>
        <a:ln w="9525" cmpd="sng">
          <a:solidFill>
            <a:sysClr val="window" lastClr="FFFFFF">
              <a:shade val="50000"/>
            </a:sysClr>
          </a:solidFill>
        </a:ln>
        <a:effectLst/>
      </xdr:spPr>
      <xdr:txBody>
        <a:bodyPr wrap="square" rtlCol="0" anchor="t"/>
        <a:lstStyle>
          <a:defPPr>
            <a:defRPr lang="en-US"/>
          </a:defPPr>
          <a:lvl1pPr marL="0" algn="l" defTabSz="914400" rtl="0" eaLnBrk="1" latinLnBrk="0" hangingPunct="1">
            <a:defRPr sz="1800" kern="1200">
              <a:solidFill>
                <a:srgbClr val="003896"/>
              </a:solidFill>
              <a:latin typeface="Arial" panose="020B0604020202020204"/>
            </a:defRPr>
          </a:lvl1pPr>
          <a:lvl2pPr marL="457200" algn="l" defTabSz="914400" rtl="0" eaLnBrk="1" latinLnBrk="0" hangingPunct="1">
            <a:defRPr sz="1800" kern="1200">
              <a:solidFill>
                <a:srgbClr val="003896"/>
              </a:solidFill>
              <a:latin typeface="Arial" panose="020B0604020202020204"/>
            </a:defRPr>
          </a:lvl2pPr>
          <a:lvl3pPr marL="914400" algn="l" defTabSz="914400" rtl="0" eaLnBrk="1" latinLnBrk="0" hangingPunct="1">
            <a:defRPr sz="1800" kern="1200">
              <a:solidFill>
                <a:srgbClr val="003896"/>
              </a:solidFill>
              <a:latin typeface="Arial" panose="020B0604020202020204"/>
            </a:defRPr>
          </a:lvl3pPr>
          <a:lvl4pPr marL="1371600" algn="l" defTabSz="914400" rtl="0" eaLnBrk="1" latinLnBrk="0" hangingPunct="1">
            <a:defRPr sz="1800" kern="1200">
              <a:solidFill>
                <a:srgbClr val="003896"/>
              </a:solidFill>
              <a:latin typeface="Arial" panose="020B0604020202020204"/>
            </a:defRPr>
          </a:lvl4pPr>
          <a:lvl5pPr marL="1828800" algn="l" defTabSz="914400" rtl="0" eaLnBrk="1" latinLnBrk="0" hangingPunct="1">
            <a:defRPr sz="1800" kern="1200">
              <a:solidFill>
                <a:srgbClr val="003896"/>
              </a:solidFill>
              <a:latin typeface="Arial" panose="020B0604020202020204"/>
            </a:defRPr>
          </a:lvl5pPr>
          <a:lvl6pPr marL="2286000" algn="l" defTabSz="914400" rtl="0" eaLnBrk="1" latinLnBrk="0" hangingPunct="1">
            <a:defRPr sz="1800" kern="1200">
              <a:solidFill>
                <a:srgbClr val="003896"/>
              </a:solidFill>
              <a:latin typeface="Arial" panose="020B0604020202020204"/>
            </a:defRPr>
          </a:lvl6pPr>
          <a:lvl7pPr marL="2743200" algn="l" defTabSz="914400" rtl="0" eaLnBrk="1" latinLnBrk="0" hangingPunct="1">
            <a:defRPr sz="1800" kern="1200">
              <a:solidFill>
                <a:srgbClr val="003896"/>
              </a:solidFill>
              <a:latin typeface="Arial" panose="020B0604020202020204"/>
            </a:defRPr>
          </a:lvl7pPr>
          <a:lvl8pPr marL="3200400" algn="l" defTabSz="914400" rtl="0" eaLnBrk="1" latinLnBrk="0" hangingPunct="1">
            <a:defRPr sz="1800" kern="1200">
              <a:solidFill>
                <a:srgbClr val="003896"/>
              </a:solidFill>
              <a:latin typeface="Arial" panose="020B0604020202020204"/>
            </a:defRPr>
          </a:lvl8pPr>
          <a:lvl9pPr marL="3657600" algn="l" defTabSz="914400" rtl="0" eaLnBrk="1" latinLnBrk="0" hangingPunct="1">
            <a:defRPr sz="1800" kern="1200">
              <a:solidFill>
                <a:srgbClr val="003896"/>
              </a:solidFill>
              <a:latin typeface="Arial" panose="020B0604020202020204"/>
            </a:defRPr>
          </a:lvl9pPr>
        </a:lstStyle>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ysClr val="windowText" lastClr="000000"/>
              </a:solidFill>
              <a:effectLst/>
              <a:uLnTx/>
              <a:uFillTx/>
              <a:latin typeface="Calibri" panose="020F0502020204030204"/>
            </a:rPr>
            <a:t>Each Tab/worksheet describes the technical requirements under </a:t>
          </a:r>
          <a:r>
            <a:rPr kumimoji="0" lang="en-ZA" sz="1200" b="0" i="0" u="none" strike="noStrike" kern="0" cap="none" spc="0" normalizeH="0" baseline="0">
              <a:ln>
                <a:noFill/>
              </a:ln>
              <a:solidFill>
                <a:srgbClr val="FF0000"/>
              </a:solidFill>
              <a:effectLst/>
              <a:uLnTx/>
              <a:uFillTx/>
              <a:latin typeface="Calibri" panose="020F0502020204030204"/>
            </a:rPr>
            <a:t>the green heading</a:t>
          </a:r>
          <a:r>
            <a:rPr kumimoji="0" lang="en-ZA" sz="1200" b="0" i="0" u="none" strike="noStrike" kern="0" cap="none" spc="0" normalizeH="0" baseline="0">
              <a:ln>
                <a:noFill/>
              </a:ln>
              <a:solidFill>
                <a:sysClr val="windowText" lastClr="000000"/>
              </a:solidFill>
              <a:effectLst/>
              <a:uLnTx/>
              <a:uFillTx/>
              <a:latin typeface="Calibri" panose="020F0502020204030204"/>
            </a:rPr>
            <a:t>, these include the business requirements </a:t>
          </a:r>
          <a:r>
            <a:rPr kumimoji="0" lang="en-ZA" sz="1200" b="0" i="0" u="none" strike="noStrike" kern="0" cap="none" spc="0" normalizeH="0" baseline="0">
              <a:ln>
                <a:noFill/>
              </a:ln>
              <a:solidFill>
                <a:srgbClr val="FF0000"/>
              </a:solidFill>
              <a:effectLst/>
              <a:uLnTx/>
              <a:uFillTx/>
              <a:latin typeface="Calibri" panose="020F0502020204030204"/>
            </a:rPr>
            <a:t>and the required returnables / documents </a:t>
          </a:r>
          <a:r>
            <a:rPr kumimoji="0" lang="en-ZA" sz="1200" b="0" i="0" u="none" strike="noStrike" kern="0" cap="none" spc="0" normalizeH="0" baseline="0">
              <a:ln>
                <a:noFill/>
              </a:ln>
              <a:solidFill>
                <a:sysClr val="windowText" lastClr="000000"/>
              </a:solidFill>
              <a:effectLst/>
              <a:uLnTx/>
              <a:uFillTx/>
              <a:latin typeface="Calibri" panose="020F0502020204030204"/>
            </a:rPr>
            <a:t>a vendor must provide as evidence that they can meet the business requirements.</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rgbClr val="FF0000"/>
              </a:solidFill>
              <a:effectLst/>
              <a:uLnTx/>
              <a:uFillTx/>
              <a:latin typeface="Calibri" panose="020F0502020204030204"/>
            </a:rPr>
            <a:t>The vendor may only complete the two columns with orange headings (Vendor Compliance, Vendor Reponse), according to the instructions in the column heading.</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a:ln>
                <a:noFill/>
              </a:ln>
              <a:solidFill>
                <a:srgbClr val="FF0000"/>
              </a:solidFill>
              <a:effectLst/>
              <a:uLnTx/>
              <a:uFillTx/>
              <a:latin typeface="Calibri" panose="020F0502020204030204"/>
            </a:rPr>
            <a:t>The columns with blue headings are for internal Eskom 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rgbClr val="ED7D31">
                <a:lumMod val="75000"/>
              </a:srgbClr>
            </a:solidFill>
            <a:effectLst/>
            <a:uLnTx/>
            <a:uFillTx/>
            <a:latin typeface="Calibri" panose="020F050202020403020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ZA" sz="1200" b="1" i="0" u="none" strike="noStrike" kern="0" cap="none" spc="0" normalizeH="0" baseline="0">
              <a:ln>
                <a:noFill/>
              </a:ln>
              <a:solidFill>
                <a:sysClr val="windowText" lastClr="000000"/>
              </a:solidFill>
              <a:effectLst/>
              <a:uLnTx/>
              <a:uFillTx/>
              <a:latin typeface="Calibri" panose="020F0502020204030204"/>
            </a:rPr>
            <a:t>NOTE 1: A tenderer must meet or exceed the listed threshold in order to pass. Any tenderer who does not meet the minimum threshold will be disqualified from the tender process.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200" b="1" i="0" u="none" strike="noStrike" kern="0" cap="none" spc="0" normalizeH="0" baseline="0">
            <a:ln>
              <a:noFill/>
            </a:ln>
            <a:solidFill>
              <a:sysClr val="windowText" lastClr="000000"/>
            </a:solidFill>
            <a:effectLst/>
            <a:uLnTx/>
            <a:uFillTx/>
            <a:latin typeface="Calibri" panose="020F050202020403020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ZA" sz="1200" b="1" i="0" u="none" strike="noStrike" kern="0" cap="none" spc="0" normalizeH="0" baseline="0">
              <a:ln>
                <a:noFill/>
              </a:ln>
              <a:solidFill>
                <a:srgbClr val="FF0000"/>
              </a:solidFill>
              <a:effectLst/>
              <a:uLnTx/>
              <a:uFillTx/>
              <a:latin typeface="Calibri" panose="020F0502020204030204"/>
            </a:rPr>
            <a:t>Note 2: All mandatory /Required returnables/evidence listed in this criteria must be included in the tender submission. Returnables must be clearly marked in the technical file and numbered to align with each criteria question. </a:t>
          </a:r>
          <a:r>
            <a:rPr kumimoji="0" lang="en-ZA" sz="1200" b="1" i="0" u="sng" strike="noStrike" kern="0" cap="none" spc="0" normalizeH="0" baseline="0">
              <a:ln>
                <a:noFill/>
              </a:ln>
              <a:solidFill>
                <a:srgbClr val="FF0000"/>
              </a:solidFill>
              <a:effectLst/>
              <a:uLnTx/>
              <a:uFillTx/>
              <a:latin typeface="Calibri" panose="020F0502020204030204"/>
            </a:rPr>
            <a:t>Points will not be allocated for questions where no returnables/evidence has been provided.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ysClr val="windowText" lastClr="000000"/>
            </a:solidFill>
            <a:effectLst/>
            <a:uLnTx/>
            <a:uFillTx/>
            <a:latin typeface="Calibri" panose="020F0502020204030204"/>
          </a:endParaRP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Only vendors who pass the desktop evaluation threshold will be invited for a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Eskom will not reimburse vendors for time spent preparing for or presenting their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The demonstration tab describes the business requirements and what what needs to be presented if a vendor is invited for a demonstration.</a:t>
          </a:r>
        </a:p>
        <a:p>
          <a:pPr marL="171450" marR="0" lvl="0" indent="-1714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ZA" sz="1200" b="0" i="0" u="none" strike="noStrike" kern="0" cap="none" spc="0" normalizeH="0" baseline="0" noProof="0">
              <a:ln>
                <a:noFill/>
              </a:ln>
              <a:solidFill>
                <a:sysClr val="windowText" lastClr="000000"/>
              </a:solidFill>
              <a:effectLst/>
              <a:uLnTx/>
              <a:uFillTx/>
              <a:latin typeface="Calibri" panose="020F0502020204030204"/>
              <a:ea typeface="+mn-ea"/>
              <a:cs typeface="+mn-cs"/>
            </a:rPr>
            <a:t>The threshold to pass the demonstration is stated in the scoring summary tab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ZA" sz="1100" b="1" i="0" u="none" strike="noStrike" kern="0" cap="none" spc="0" normalizeH="0" baseline="0">
            <a:ln>
              <a:noFill/>
            </a:ln>
            <a:solidFill>
              <a:sysClr val="windowText" lastClr="000000"/>
            </a:solidFill>
            <a:effectLst/>
            <a:uLnTx/>
            <a:uFillTx/>
            <a:latin typeface="Calibri" panose="020F0502020204030204"/>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1602105</xdr:colOff>
      <xdr:row>0</xdr:row>
      <xdr:rowOff>161925</xdr:rowOff>
    </xdr:from>
    <xdr:ext cx="1352550" cy="447416"/>
    <xdr:pic>
      <xdr:nvPicPr>
        <xdr:cNvPr id="2" name="Picture 1">
          <a:extLst>
            <a:ext uri="{FF2B5EF4-FFF2-40B4-BE49-F238E27FC236}">
              <a16:creationId xmlns:a16="http://schemas.microsoft.com/office/drawing/2014/main" id="{599C0957-665E-46A1-AA0A-06EFB45FA179}"/>
            </a:ext>
          </a:extLst>
        </xdr:cNvPr>
        <xdr:cNvPicPr>
          <a:picLocks noChangeAspect="1"/>
        </xdr:cNvPicPr>
      </xdr:nvPicPr>
      <xdr:blipFill>
        <a:blip xmlns:r="http://schemas.openxmlformats.org/officeDocument/2006/relationships" r:embed="rId1"/>
        <a:stretch>
          <a:fillRect/>
        </a:stretch>
      </xdr:blipFill>
      <xdr:spPr>
        <a:xfrm>
          <a:off x="6379845" y="161925"/>
          <a:ext cx="1352550" cy="447416"/>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6</xdr:col>
      <xdr:colOff>390525</xdr:colOff>
      <xdr:row>1</xdr:row>
      <xdr:rowOff>30232</xdr:rowOff>
    </xdr:from>
    <xdr:ext cx="1352550" cy="447416"/>
    <xdr:pic>
      <xdr:nvPicPr>
        <xdr:cNvPr id="2" name="Picture 1">
          <a:extLst>
            <a:ext uri="{FF2B5EF4-FFF2-40B4-BE49-F238E27FC236}">
              <a16:creationId xmlns:a16="http://schemas.microsoft.com/office/drawing/2014/main" id="{B1CE4E05-2BE6-40FD-ABC1-4578C1241061}"/>
            </a:ext>
          </a:extLst>
        </xdr:cNvPr>
        <xdr:cNvPicPr>
          <a:picLocks noChangeAspect="1"/>
        </xdr:cNvPicPr>
      </xdr:nvPicPr>
      <xdr:blipFill>
        <a:blip xmlns:r="http://schemas.openxmlformats.org/officeDocument/2006/relationships" r:embed="rId1"/>
        <a:stretch>
          <a:fillRect/>
        </a:stretch>
      </xdr:blipFill>
      <xdr:spPr>
        <a:xfrm>
          <a:off x="11896725" y="213112"/>
          <a:ext cx="1352550" cy="44741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4" name="Picture 3">
          <a:extLst>
            <a:ext uri="{FF2B5EF4-FFF2-40B4-BE49-F238E27FC236}">
              <a16:creationId xmlns:a16="http://schemas.microsoft.com/office/drawing/2014/main" id="{A9E1A9D8-9934-47EE-862A-4AC6B33612E9}"/>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twoCellAnchor>
    <xdr:from>
      <xdr:col>3</xdr:col>
      <xdr:colOff>845820</xdr:colOff>
      <xdr:row>28</xdr:row>
      <xdr:rowOff>45720</xdr:rowOff>
    </xdr:from>
    <xdr:to>
      <xdr:col>7</xdr:col>
      <xdr:colOff>213360</xdr:colOff>
      <xdr:row>41</xdr:row>
      <xdr:rowOff>83820</xdr:rowOff>
    </xdr:to>
    <xdr:pic>
      <xdr:nvPicPr>
        <xdr:cNvPr id="5704" name="Picture 2">
          <a:extLst>
            <a:ext uri="{FF2B5EF4-FFF2-40B4-BE49-F238E27FC236}">
              <a16:creationId xmlns:a16="http://schemas.microsoft.com/office/drawing/2014/main" id="{00000000-0008-0000-0300-000048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6840" y="34015680"/>
          <a:ext cx="9966960" cy="2217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C73D53AB-6275-41B1-92BA-34D1F916423F}"/>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5B1A89E0-6F2E-4595-BA91-2A00DF4F25AA}"/>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9E9B3B82-20D0-4226-A43F-11176F3C449C}"/>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CBF2A3DE-27F8-4594-8E7F-A88279DF7EB6}"/>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8</xdr:col>
      <xdr:colOff>0</xdr:colOff>
      <xdr:row>1</xdr:row>
      <xdr:rowOff>0</xdr:rowOff>
    </xdr:from>
    <xdr:ext cx="1352550" cy="447416"/>
    <xdr:pic>
      <xdr:nvPicPr>
        <xdr:cNvPr id="2" name="Picture 1">
          <a:extLst>
            <a:ext uri="{FF2B5EF4-FFF2-40B4-BE49-F238E27FC236}">
              <a16:creationId xmlns:a16="http://schemas.microsoft.com/office/drawing/2014/main" id="{BC1740C6-AC95-4397-BF59-D7D003A8BC39}"/>
            </a:ext>
          </a:extLst>
        </xdr:cNvPr>
        <xdr:cNvPicPr>
          <a:picLocks noChangeAspect="1"/>
        </xdr:cNvPicPr>
      </xdr:nvPicPr>
      <xdr:blipFill>
        <a:blip xmlns:r="http://schemas.openxmlformats.org/officeDocument/2006/relationships" r:embed="rId1"/>
        <a:stretch>
          <a:fillRect/>
        </a:stretch>
      </xdr:blipFill>
      <xdr:spPr>
        <a:xfrm>
          <a:off x="12313920" y="167640"/>
          <a:ext cx="1352550" cy="447416"/>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6</xdr:col>
      <xdr:colOff>982980</xdr:colOff>
      <xdr:row>1</xdr:row>
      <xdr:rowOff>0</xdr:rowOff>
    </xdr:from>
    <xdr:ext cx="1352550" cy="447416"/>
    <xdr:pic>
      <xdr:nvPicPr>
        <xdr:cNvPr id="2" name="Picture 1">
          <a:extLst>
            <a:ext uri="{FF2B5EF4-FFF2-40B4-BE49-F238E27FC236}">
              <a16:creationId xmlns:a16="http://schemas.microsoft.com/office/drawing/2014/main" id="{7B90230F-6C7D-426E-A1ED-043FDD8084AD}"/>
            </a:ext>
          </a:extLst>
        </xdr:cNvPr>
        <xdr:cNvPicPr>
          <a:picLocks noChangeAspect="1"/>
        </xdr:cNvPicPr>
      </xdr:nvPicPr>
      <xdr:blipFill>
        <a:blip xmlns:r="http://schemas.openxmlformats.org/officeDocument/2006/relationships" r:embed="rId1"/>
        <a:stretch>
          <a:fillRect/>
        </a:stretch>
      </xdr:blipFill>
      <xdr:spPr>
        <a:xfrm>
          <a:off x="10157460" y="167640"/>
          <a:ext cx="1352550" cy="447416"/>
        </a:xfrm>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6</xdr:col>
      <xdr:colOff>883920</xdr:colOff>
      <xdr:row>1</xdr:row>
      <xdr:rowOff>45720</xdr:rowOff>
    </xdr:from>
    <xdr:ext cx="1352550" cy="447416"/>
    <xdr:pic>
      <xdr:nvPicPr>
        <xdr:cNvPr id="2" name="Picture 1">
          <a:extLst>
            <a:ext uri="{FF2B5EF4-FFF2-40B4-BE49-F238E27FC236}">
              <a16:creationId xmlns:a16="http://schemas.microsoft.com/office/drawing/2014/main" id="{F801231F-233C-46DA-9873-72F41A2813CE}"/>
            </a:ext>
          </a:extLst>
        </xdr:cNvPr>
        <xdr:cNvPicPr>
          <a:picLocks noChangeAspect="1"/>
        </xdr:cNvPicPr>
      </xdr:nvPicPr>
      <xdr:blipFill>
        <a:blip xmlns:r="http://schemas.openxmlformats.org/officeDocument/2006/relationships" r:embed="rId1"/>
        <a:stretch>
          <a:fillRect/>
        </a:stretch>
      </xdr:blipFill>
      <xdr:spPr>
        <a:xfrm>
          <a:off x="9707880" y="213360"/>
          <a:ext cx="1352550" cy="447416"/>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6</xdr:col>
      <xdr:colOff>937260</xdr:colOff>
      <xdr:row>0</xdr:row>
      <xdr:rowOff>152400</xdr:rowOff>
    </xdr:from>
    <xdr:ext cx="1352550" cy="447416"/>
    <xdr:pic>
      <xdr:nvPicPr>
        <xdr:cNvPr id="2" name="Picture 1">
          <a:extLst>
            <a:ext uri="{FF2B5EF4-FFF2-40B4-BE49-F238E27FC236}">
              <a16:creationId xmlns:a16="http://schemas.microsoft.com/office/drawing/2014/main" id="{344BD3FE-C652-4649-8D6B-D21FC52145F8}"/>
            </a:ext>
          </a:extLst>
        </xdr:cNvPr>
        <xdr:cNvPicPr>
          <a:picLocks noChangeAspect="1"/>
        </xdr:cNvPicPr>
      </xdr:nvPicPr>
      <xdr:blipFill>
        <a:blip xmlns:r="http://schemas.openxmlformats.org/officeDocument/2006/relationships" r:embed="rId1"/>
        <a:stretch>
          <a:fillRect/>
        </a:stretch>
      </xdr:blipFill>
      <xdr:spPr>
        <a:xfrm>
          <a:off x="10111740" y="152400"/>
          <a:ext cx="1352550" cy="447416"/>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129540</xdr:rowOff>
    </xdr:to>
    <xdr:pic>
      <xdr:nvPicPr>
        <xdr:cNvPr id="11507" name="Picture 1" descr="cid:image001.png@01D5534D.81522850">
          <a:extLst>
            <a:ext uri="{FF2B5EF4-FFF2-40B4-BE49-F238E27FC236}">
              <a16:creationId xmlns:a16="http://schemas.microsoft.com/office/drawing/2014/main" id="{00000000-0008-0000-0B00-0000F3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840980" cy="3421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Heiny Peck" id="{514E983E-D011-4EC0-9020-861AF9A0EE72}" userId="S::PeckHG@eskom.co.za::d76039fb-a41c-4a72-8a74-a6bc0cc0d217"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261482-DEE7-4798-B60F-8119C89A58B9}" name="Table9" displayName="Table9" ref="A19:AI21" totalsRowShown="0" headerRowDxfId="54" dataDxfId="52" headerRowBorderDxfId="53" tableBorderDxfId="51" totalsRowBorderDxfId="50">
  <autoFilter ref="A19:AI21" xr:uid="{E21E81F3-0CD7-4733-8ED9-F7769996A956}"/>
  <tableColumns count="35">
    <tableColumn id="1" xr3:uid="{44A5B91C-EB8F-4891-B44E-7F4F51B55E26}" name="Intem#" dataDxfId="49"/>
    <tableColumn id="2" xr3:uid="{86D8575C-CBD4-441A-BE4D-B8890C5EED0F}" name="Business requirements " dataDxfId="48"/>
    <tableColumn id="3" xr3:uid="{F0AC4E94-4984-4E35-B4A0-2138DB2E1C39}" name="Mandatory Returnables - This colunm lists the mandotory evidence to be provided by the vendor in the technical file and numbered to align with each criteria question. " dataDxfId="47"/>
    <tableColumn id="4" xr3:uid="{2D0684C0-6681-47B2-9B2A-6166E6BC9B39}" name="Vendor Response: Vendor to indicate if, and to what extent they meet the requirement, detail must be provided in the tender submission" dataDxfId="46"/>
    <tableColumn id="5" xr3:uid="{81E6B744-77F4-417D-9C11-DF19865E1847}" name="Vendor Evidence: Location of Supporting Document/detailed response in your tender submission (state the file number, section &amp; page number)" dataDxfId="45"/>
    <tableColumn id="6" xr3:uid="{10D0E6A7-52E6-4E4A-90CD-D8E3F498F133}" name="Priority Description" dataDxfId="44"/>
    <tableColumn id="7" xr3:uid="{33698FFE-17FF-4688-8FB2-C4D56FBB43DE}" name="Priority" dataDxfId="43">
      <calculatedColumnFormula array="1">_xlfn.IFS(F20="","",F20="No interest",0,F20="Nice to have",1,F20="Useful",2,F20="Important",3,F20="Very important",4,F20="Critical",5,F20="Show stopper",6)</calculatedColumnFormula>
    </tableColumn>
    <tableColumn id="8" xr3:uid="{5ECB5C79-07D8-45D0-B796-3FB10BBC7076}" name="Weight" dataDxfId="42" dataCellStyle="Percent">
      <calculatedColumnFormula>(G20/$G$18)*$F$18</calculatedColumnFormula>
    </tableColumn>
    <tableColumn id="9" xr3:uid="{CE70B874-4FA5-4144-86CA-89F0F2D9CB6D}" name="Selection Option" dataDxfId="41"/>
    <tableColumn id="10" xr3:uid="{0C4F0FBC-495E-4545-967D-7907C6F07EE2}" name="Option Score" dataDxfId="40">
      <calculatedColumnFormula array="1">_xlfn.TEXTJOIN(","&amp;CHAR(10),,TEXT(Table9[[#This Row],[12]:[22]],"0,00%"))</calculatedColumnFormula>
    </tableColumn>
    <tableColumn id="11" xr3:uid="{6AA1E1C2-0236-4960-9259-54B6B1456860}" name="Evaluators Response (SELECT)" dataDxfId="39"/>
    <tableColumn id="12" xr3:uid="{0328FD25-7D6C-4184-AFF4-106C41BE5745}" name="Score" dataDxfId="38"/>
    <tableColumn id="13" xr3:uid="{481702B8-E3C8-45A9-97B3-7694F23D00CF}" name="Evaluator comments" dataDxfId="37"/>
    <tableColumn id="14" xr3:uid="{21DA9242-264C-406D-B009-3594DF489DAC}" name="1" dataDxfId="36">
      <calculatedColumnFormula array="1">IFERROR(INDEX(_xlfn.UNIQUE(TRIM(_xlfn.TEXTSPLIT(Table9[[#This Row],[Selection Option]:[Selection Option]],","))),,N$18),"")</calculatedColumnFormula>
    </tableColumn>
    <tableColumn id="15" xr3:uid="{B2DA0AE3-E26D-49D9-B187-8BB39D5A1266}" name="2" dataDxfId="35">
      <calculatedColumnFormula array="1">IFERROR(INDEX(_xlfn.UNIQUE(TRIM(_xlfn.TEXTSPLIT(Table9[[#This Row],[Selection Option]:[Selection Option]],","))),,O$18),"")</calculatedColumnFormula>
    </tableColumn>
    <tableColumn id="16" xr3:uid="{37FCAB58-DDDB-4C12-8329-76F1CE4C67C4}" name="3" dataDxfId="34">
      <calculatedColumnFormula array="1">IFERROR(INDEX(_xlfn.UNIQUE(TRIM(_xlfn.TEXTSPLIT(Table9[[#This Row],[Selection Option]:[Selection Option]],","))),,P$18),"")</calculatedColumnFormula>
    </tableColumn>
    <tableColumn id="17" xr3:uid="{F65D50AA-B040-485F-957C-89785138A18F}" name="4" dataDxfId="33">
      <calculatedColumnFormula array="1">IFERROR(INDEX(_xlfn.UNIQUE(TRIM(_xlfn.TEXTSPLIT(Table9[[#This Row],[Selection Option]:[Selection Option]],","))),,Q$18),"")</calculatedColumnFormula>
    </tableColumn>
    <tableColumn id="18" xr3:uid="{072FAC58-790B-4807-8503-4D24FB3C3E2A}" name="5" dataDxfId="32">
      <calculatedColumnFormula array="1">IFERROR(INDEX(_xlfn.UNIQUE(TRIM(_xlfn.TEXTSPLIT(Table9[[#This Row],[Selection Option]:[Selection Option]],","))),,R$18),"")</calculatedColumnFormula>
    </tableColumn>
    <tableColumn id="19" xr3:uid="{9A6FCB3E-9603-43D5-997C-7C610A3D7FDC}" name="6" dataDxfId="31">
      <calculatedColumnFormula array="1">IFERROR(INDEX(_xlfn.UNIQUE(TRIM(_xlfn.TEXTSPLIT(Table9[[#This Row],[Selection Option]:[Selection Option]],","))),,S$18),"")</calculatedColumnFormula>
    </tableColumn>
    <tableColumn id="20" xr3:uid="{2FCD2C86-DFF9-40D0-8808-CD02BB07F6EE}" name="7" dataDxfId="30">
      <calculatedColumnFormula array="1">IFERROR(INDEX(_xlfn.UNIQUE(TRIM(_xlfn.TEXTSPLIT(Table9[[#This Row],[Selection Option]:[Selection Option]],","))),,T$18),"")</calculatedColumnFormula>
    </tableColumn>
    <tableColumn id="21" xr3:uid="{08844B47-3381-4C1B-961C-20099FA5E1A4}" name="8" dataDxfId="29">
      <calculatedColumnFormula array="1">IFERROR(INDEX(_xlfn.UNIQUE(TRIM(_xlfn.TEXTSPLIT(Table9[[#This Row],[Selection Option]:[Selection Option]],","))),,U$18),"")</calculatedColumnFormula>
    </tableColumn>
    <tableColumn id="22" xr3:uid="{1BA5B692-BBAC-4734-9FED-0A3412254966}" name="9" dataDxfId="28">
      <calculatedColumnFormula array="1">IFERROR(INDEX(_xlfn.UNIQUE(TRIM(_xlfn.TEXTSPLIT(Table9[[#This Row],[Selection Option]:[Selection Option]],","))),,V$18),"")</calculatedColumnFormula>
    </tableColumn>
    <tableColumn id="23" xr3:uid="{3EFC437F-9A74-4B54-A63E-05B6D54EF060}" name="10" dataDxfId="27">
      <calculatedColumnFormula array="1">IFERROR(INDEX(_xlfn.UNIQUE(TRIM(_xlfn.TEXTSPLIT(Table9[[#This Row],[Selection Option]:[Selection Option]],","))),,W$18),"")</calculatedColumnFormula>
    </tableColumn>
    <tableColumn id="24" xr3:uid="{7F1E7C9F-511B-4D96-99AD-6389B0C6200C}" name="11" dataDxfId="26">
      <calculatedColumnFormula array="1">IFERROR(INDEX(_xlfn.UNIQUE(TRIM(_xlfn.TEXTSPLIT(Table9[[#This Row],[Selection Option]:[Selection Option]],","))),,X$18),"")</calculatedColumnFormula>
    </tableColumn>
    <tableColumn id="25" xr3:uid="{1A54C317-2BE8-4B2E-A22F-B2A001CC77F8}" name="12" dataDxfId="25">
      <calculatedColumnFormula array="1">IF(Table9[[#This Row],[1]]="","",Table9[[#This Row],[Weight]:[Weight]]-(Table9[[#This Row],[Weight]:[Weight]]*((_xlfn.XMATCH(Table9[[#This Row],[1]],Table9[[#This Row],[1]:[11]],0))-1)/(COUNTA(Table9[[#This Row],[1]:[11]])-COUNTBLANK(Table9[[#This Row],[1]:[11]])-1)))</calculatedColumnFormula>
    </tableColumn>
    <tableColumn id="26" xr3:uid="{531261DB-DD22-4852-A5B4-AE7823BE0CA7}" name="13" dataDxfId="24">
      <calculatedColumnFormula array="1">IF(Table9[[#This Row],[2]]="","",Table9[[#This Row],[Weight]:[Weight]]-(Table9[[#This Row],[Weight]:[Weight]]*((_xlfn.XMATCH(Table9[[#This Row],[2]],Table9[[#This Row],[1]:[11]],0))-1)/(COUNTA(Table9[[#This Row],[1]:[11]])-COUNTBLANK(Table9[[#This Row],[1]:[11]])-1)))</calculatedColumnFormula>
    </tableColumn>
    <tableColumn id="27" xr3:uid="{70B37D73-E158-4432-A878-E4F4B4761C32}" name="14" dataDxfId="23">
      <calculatedColumnFormula array="1">IF(Table9[[#This Row],[3]]="","",Table9[[#This Row],[Weight]:[Weight]]-(Table9[[#This Row],[Weight]:[Weight]]*((_xlfn.XMATCH(Table9[[#This Row],[3]],Table9[[#This Row],[1]:[11]],0))-1)/(COUNTA(Table9[[#This Row],[1]:[11]])-COUNTBLANK(Table9[[#This Row],[1]:[11]])-1)))</calculatedColumnFormula>
    </tableColumn>
    <tableColumn id="28" xr3:uid="{0CE3F672-64AC-4305-AFF6-F92ABA0940E0}" name="15" dataDxfId="22">
      <calculatedColumnFormula array="1">IF(Table9[[#This Row],[4]]="","",Table9[[#This Row],[Weight]:[Weight]]-(Table9[[#This Row],[Weight]:[Weight]]*((_xlfn.XMATCH(Table9[[#This Row],[4]],Table9[[#This Row],[1]:[11]],0))-1)/(COUNTA(Table9[[#This Row],[1]:[11]])-COUNTBLANK(Table9[[#This Row],[1]:[11]])-1)))</calculatedColumnFormula>
    </tableColumn>
    <tableColumn id="29" xr3:uid="{DA4B4856-BA1B-475D-8652-48C1E227CC0A}" name="16" dataDxfId="21">
      <calculatedColumnFormula array="1">IF(Table9[[#This Row],[5]]="","",Table9[[#This Row],[Weight]:[Weight]]-(Table9[[#This Row],[Weight]:[Weight]]*((_xlfn.XMATCH(Table9[[#This Row],[5]],Table9[[#This Row],[1]:[11]],0))-1)/(COUNTA(Table9[[#This Row],[1]:[11]])-COUNTBLANK(Table9[[#This Row],[1]:[11]])-1)))</calculatedColumnFormula>
    </tableColumn>
    <tableColumn id="30" xr3:uid="{24FC9DF1-7561-4C76-BD5C-BB63CF2913B4}" name="17" dataDxfId="20">
      <calculatedColumnFormula array="1">IF(Table9[[#This Row],[6]]="","",Table9[[#This Row],[Weight]:[Weight]]-(Table9[[#This Row],[Weight]:[Weight]]*((_xlfn.XMATCH(Table9[[#This Row],[6]],Table9[[#This Row],[1]:[11]],0))-1)/(COUNTA(Table9[[#This Row],[1]:[11]])-COUNTBLANK(Table9[[#This Row],[1]:[11]])-1)))</calculatedColumnFormula>
    </tableColumn>
    <tableColumn id="31" xr3:uid="{E9E267EF-671C-4508-B3F0-136D13578954}" name="18" dataDxfId="19">
      <calculatedColumnFormula array="1">IF(Table9[[#This Row],[7]]="","",Table9[[#This Row],[Weight]:[Weight]]-(Table9[[#This Row],[Weight]:[Weight]]*((_xlfn.XMATCH(Table9[[#This Row],[7]],Table9[[#This Row],[1]:[11]],0))-1)/(COUNTA(Table9[[#This Row],[1]:[11]])-COUNTBLANK(Table9[[#This Row],[1]:[11]])-1)))</calculatedColumnFormula>
    </tableColumn>
    <tableColumn id="32" xr3:uid="{2DD8503B-40EE-49E8-BAA8-4E235F6C0640}" name="19" dataDxfId="18">
      <calculatedColumnFormula array="1">IF(Table9[[#This Row],[8]]="","",Table9[[#This Row],[Weight]:[Weight]]-(Table9[[#This Row],[Weight]:[Weight]]*((_xlfn.XMATCH(Table9[[#This Row],[8]],Table9[[#This Row],[1]:[11]],0))-1)/(COUNTA(Table9[[#This Row],[1]:[11]])-COUNTBLANK(Table9[[#This Row],[1]:[11]])-1)))</calculatedColumnFormula>
    </tableColumn>
    <tableColumn id="33" xr3:uid="{4FDE8396-65E6-4B89-B43D-4D5400E46D0B}" name="20" dataDxfId="17">
      <calculatedColumnFormula array="1">IF(Table9[[#This Row],[9]]="","",Table9[[#This Row],[Weight]:[Weight]]-(Table9[[#This Row],[Weight]:[Weight]]*((_xlfn.XMATCH(Table9[[#This Row],[9]],Table9[[#This Row],[1]:[11]],0))-1)/(COUNTA(Table9[[#This Row],[1]:[11]])-COUNTBLANK(Table9[[#This Row],[1]:[11]])-1)))</calculatedColumnFormula>
    </tableColumn>
    <tableColumn id="34" xr3:uid="{0F495E10-F39A-4F89-A006-FC8DDD09148A}" name="21" dataDxfId="16">
      <calculatedColumnFormula array="1">IF(Table9[[#This Row],[10]]="","",Table9[[#This Row],[Weight]:[Weight]]-(Table9[[#This Row],[Weight]:[Weight]]*((_xlfn.XMATCH(Table9[[#This Row],[10]],Table9[[#This Row],[1]:[11]],0))-1)/(COUNTA(Table9[[#This Row],[1]:[11]])-COUNTBLANK(Table9[[#This Row],[1]:[11]])-1)))</calculatedColumnFormula>
    </tableColumn>
    <tableColumn id="35" xr3:uid="{768B6083-2644-4DE2-80C5-2D9503B93DBD}" name="22" dataDxfId="15">
      <calculatedColumnFormula array="1">IF(Table9[[#This Row],[11]]="","",Table9[[#This Row],[Weight]:[Weight]]-(Table9[[#This Row],[Weight]:[Weight]]*((_xlfn.XMATCH(Table9[[#This Row],[11]],Table9[[#This Row],[1]:[11]],0))-1)/(COUNTA(Table9[[#This Row],[1]:[11]])-COUNTBLANK(Table9[[#This Row],[1]:[11]])-1)))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1C59070-B1E6-4B5F-897F-97E105553069}" name="Table1" displayName="Table1" ref="B9:G13" totalsRowShown="0" headerRowDxfId="14" dataDxfId="13" tableBorderDxfId="12">
  <autoFilter ref="B9:G13" xr:uid="{B33F1B45-8BCF-49AE-ACC6-0A86E9EBAC7D}"/>
  <tableColumns count="6">
    <tableColumn id="1" xr3:uid="{495522AF-9FF9-46CB-85F4-09D4AB21EDF3}" name="GateKeeper Requirements" dataDxfId="11"/>
    <tableColumn id="2" xr3:uid="{63223DF4-B6A3-41BD-878B-C7BA459FDA41}" name="Mandatory Returnables - Evidence below to be provided in the technical file and numbered to align with each criteria question. " dataDxfId="10"/>
    <tableColumn id="3" xr3:uid="{5E27CFE6-E6BD-4B4C-B4B1-32F75C142B57}" name="Vendor Response: _x000a_Vendor to provide answers to the questions below and provide detail in their tender submission" dataDxfId="9"/>
    <tableColumn id="4" xr3:uid="{65627E1D-D30B-475D-8A93-BEAE35F7F5AA}" name="Vendor Evidence: _x000a_Location of Supporting Document/detailed response in your tender submission (state the file number, section &amp; page number)" dataDxfId="8"/>
    <tableColumn id="5" xr3:uid="{1E371111-9295-4657-8275-A2A28A1A7EFD}" name="Scoring" dataDxfId="7"/>
    <tableColumn id="6" xr3:uid="{56D400B8-0BBE-4F80-8FB3-FC5819257C74}" name="Evaluator comments" dataDxfId="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3" dT="2024-05-24T12:07:36.37" personId="{514E983E-D011-4EC0-9020-861AF9A0EE72}" id="{E9AE0988-3106-4FEB-A89F-5FE4A92AF655}">
    <text xml:space="preserve">The Business Requirement Specification document usually contains statements using business or plain English terminology. </text>
  </threadedComment>
  <threadedComment ref="C15" dT="2024-05-24T12:08:39.14" personId="{514E983E-D011-4EC0-9020-861AF9A0EE72}" id="{BB9A44F8-B066-416B-A88C-6523D0807B6A}">
    <text xml:space="preserve">The logical design document contains a Functional Decomposition Model which has translated the BRS statements into more usable functional statements for purposes of evaluation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A3C1D-6027-464A-81F2-49611303B82B}">
  <sheetPr>
    <pageSetUpPr fitToPage="1"/>
  </sheetPr>
  <dimension ref="A2:AI25"/>
  <sheetViews>
    <sheetView workbookViewId="0"/>
    <sheetView workbookViewId="1"/>
  </sheetViews>
  <sheetFormatPr defaultColWidth="13.109375" defaultRowHeight="10.199999999999999" x14ac:dyDescent="0.2"/>
  <cols>
    <col min="1" max="1" width="13.109375" style="81"/>
    <col min="2" max="5" width="30.5546875" style="85" customWidth="1"/>
    <col min="6" max="6" width="31.109375" style="85" customWidth="1"/>
    <col min="7" max="7" width="15" style="85" customWidth="1"/>
    <col min="8" max="8" width="13.109375" style="85"/>
    <col min="9" max="9" width="25.33203125" style="98" customWidth="1"/>
    <col min="10" max="10" width="20.5546875" style="99" customWidth="1"/>
    <col min="11" max="11" width="44.33203125" style="95" customWidth="1"/>
    <col min="12" max="12" width="13.109375" style="83"/>
    <col min="13" max="13" width="29.6640625" style="86" customWidth="1"/>
    <col min="14" max="35" width="0" style="83" hidden="1" customWidth="1"/>
    <col min="36" max="16384" width="13.109375" style="83"/>
  </cols>
  <sheetData>
    <row r="2" spans="1:13" ht="36" customHeight="1" x14ac:dyDescent="0.2">
      <c r="B2" s="368" t="s">
        <v>0</v>
      </c>
      <c r="C2" s="368"/>
      <c r="D2" s="368"/>
      <c r="E2" s="368"/>
      <c r="F2" s="368"/>
      <c r="G2" s="368"/>
      <c r="H2" s="368"/>
      <c r="I2" s="368"/>
      <c r="J2" s="368"/>
    </row>
    <row r="3" spans="1:13" ht="22.35" customHeight="1" x14ac:dyDescent="0.2">
      <c r="A3" s="369" t="s">
        <v>1</v>
      </c>
      <c r="B3" s="369"/>
      <c r="C3" s="369"/>
      <c r="D3" s="369"/>
      <c r="E3" s="369"/>
      <c r="F3" s="369"/>
      <c r="G3" s="369"/>
      <c r="H3" s="369"/>
      <c r="I3" s="369"/>
      <c r="J3" s="369"/>
    </row>
    <row r="4" spans="1:13" ht="69" customHeight="1" x14ac:dyDescent="0.2">
      <c r="B4" s="370" t="s">
        <v>2</v>
      </c>
      <c r="C4" s="368"/>
      <c r="D4" s="368"/>
      <c r="E4" s="368"/>
      <c r="F4" s="368"/>
      <c r="G4" s="368"/>
      <c r="H4" s="368"/>
      <c r="I4" s="368"/>
      <c r="J4" s="368"/>
    </row>
    <row r="5" spans="1:13" ht="6" customHeight="1" x14ac:dyDescent="0.2">
      <c r="B5" s="96"/>
      <c r="C5" s="94"/>
      <c r="D5" s="94"/>
      <c r="E5" s="94"/>
      <c r="F5" s="94"/>
      <c r="G5" s="94"/>
      <c r="H5" s="94"/>
      <c r="I5" s="94"/>
      <c r="J5" s="94"/>
    </row>
    <row r="6" spans="1:13" ht="25.35" customHeight="1" x14ac:dyDescent="0.2">
      <c r="A6" s="369" t="s">
        <v>3</v>
      </c>
      <c r="B6" s="369"/>
      <c r="C6" s="369"/>
      <c r="D6" s="369"/>
      <c r="E6" s="369"/>
      <c r="F6" s="369"/>
      <c r="G6" s="369"/>
      <c r="H6" s="369"/>
      <c r="I6" s="369"/>
      <c r="J6" s="369"/>
    </row>
    <row r="7" spans="1:13" ht="91.65" customHeight="1" x14ac:dyDescent="0.2">
      <c r="B7" s="370" t="s">
        <v>4</v>
      </c>
      <c r="C7" s="368"/>
      <c r="D7" s="368"/>
      <c r="E7" s="368"/>
      <c r="F7" s="368"/>
      <c r="G7" s="368"/>
      <c r="H7" s="368"/>
      <c r="I7" s="368"/>
      <c r="J7" s="368"/>
    </row>
    <row r="8" spans="1:13" ht="11.4" customHeight="1" x14ac:dyDescent="0.2">
      <c r="B8" s="94"/>
      <c r="C8" s="94"/>
      <c r="D8" s="94"/>
      <c r="E8" s="94"/>
      <c r="F8" s="94"/>
      <c r="G8" s="94"/>
      <c r="H8" s="94"/>
      <c r="I8" s="94"/>
      <c r="J8" s="94"/>
    </row>
    <row r="9" spans="1:13" ht="20.399999999999999" customHeight="1" x14ac:dyDescent="0.2">
      <c r="A9" s="369" t="s">
        <v>5</v>
      </c>
      <c r="B9" s="369"/>
      <c r="C9" s="369"/>
      <c r="D9" s="369"/>
      <c r="E9" s="369"/>
      <c r="F9" s="369"/>
      <c r="G9" s="369"/>
      <c r="H9" s="369"/>
      <c r="I9" s="369"/>
      <c r="J9" s="369"/>
    </row>
    <row r="10" spans="1:13" ht="15.6" x14ac:dyDescent="0.3">
      <c r="B10" s="367" t="s">
        <v>6</v>
      </c>
      <c r="C10" s="367"/>
      <c r="D10" s="367"/>
      <c r="E10" s="367"/>
      <c r="F10" s="367"/>
      <c r="G10" s="367"/>
      <c r="H10" s="367"/>
      <c r="I10" s="367"/>
      <c r="J10" s="367"/>
      <c r="K10" s="82"/>
      <c r="L10" s="82"/>
      <c r="M10" s="82"/>
    </row>
    <row r="11" spans="1:13" ht="12" customHeight="1" x14ac:dyDescent="0.25">
      <c r="B11" s="97" t="s">
        <v>7</v>
      </c>
    </row>
    <row r="12" spans="1:13" ht="12" customHeight="1" x14ac:dyDescent="0.2">
      <c r="B12" s="100"/>
    </row>
    <row r="13" spans="1:13" ht="30.6" x14ac:dyDescent="0.2">
      <c r="B13" s="101" t="s">
        <v>8</v>
      </c>
      <c r="C13" s="102" t="s">
        <v>9</v>
      </c>
      <c r="E13" s="103" t="s">
        <v>10</v>
      </c>
    </row>
    <row r="14" spans="1:13" x14ac:dyDescent="0.2">
      <c r="B14" s="101"/>
      <c r="C14" s="101"/>
      <c r="D14" s="104"/>
      <c r="E14" s="99"/>
      <c r="F14" s="104"/>
      <c r="G14" s="104"/>
      <c r="H14" s="104"/>
    </row>
    <row r="15" spans="1:13" ht="51" x14ac:dyDescent="0.2">
      <c r="B15" s="105" t="s">
        <v>11</v>
      </c>
      <c r="C15" s="102" t="s">
        <v>12</v>
      </c>
      <c r="E15" s="103" t="s">
        <v>13</v>
      </c>
    </row>
    <row r="16" spans="1:13" x14ac:dyDescent="0.2">
      <c r="B16" s="104"/>
      <c r="C16" s="104"/>
      <c r="D16" s="104"/>
      <c r="E16" s="104"/>
      <c r="F16" s="104"/>
      <c r="G16" s="104"/>
      <c r="H16" s="104"/>
    </row>
    <row r="17" spans="1:35" s="111" customFormat="1" ht="15" customHeight="1" x14ac:dyDescent="0.2">
      <c r="A17" s="371"/>
      <c r="B17" s="373" t="s">
        <v>14</v>
      </c>
      <c r="C17" s="373"/>
      <c r="D17" s="375" t="s">
        <v>15</v>
      </c>
      <c r="E17" s="376"/>
      <c r="F17" s="106" t="s">
        <v>16</v>
      </c>
      <c r="G17" s="107"/>
      <c r="H17" s="108"/>
      <c r="I17" s="108"/>
      <c r="J17" s="108"/>
      <c r="K17" s="108"/>
      <c r="L17" s="109"/>
      <c r="M17" s="110"/>
      <c r="N17" s="109"/>
      <c r="O17" s="109"/>
      <c r="P17" s="109"/>
      <c r="Q17" s="109"/>
      <c r="R17" s="109"/>
      <c r="S17" s="109"/>
      <c r="T17" s="109"/>
      <c r="U17" s="109"/>
      <c r="V17" s="109"/>
      <c r="W17" s="109"/>
      <c r="X17" s="109"/>
      <c r="Y17" s="109"/>
      <c r="Z17" s="109"/>
      <c r="AA17" s="109"/>
      <c r="AB17" s="109"/>
      <c r="AC17" s="109"/>
      <c r="AD17" s="109"/>
      <c r="AE17" s="109"/>
      <c r="AF17" s="109"/>
      <c r="AG17" s="109"/>
      <c r="AH17" s="109"/>
      <c r="AI17" s="109"/>
    </row>
    <row r="18" spans="1:35" s="111" customFormat="1" ht="12" x14ac:dyDescent="0.2">
      <c r="A18" s="372"/>
      <c r="B18" s="374"/>
      <c r="C18" s="374"/>
      <c r="D18" s="377"/>
      <c r="E18" s="377"/>
      <c r="F18" s="112">
        <v>0.2</v>
      </c>
      <c r="G18" s="113">
        <f>SUM(Table9[Priority])</f>
        <v>9</v>
      </c>
      <c r="H18" s="114">
        <f>SUM(Table9[Weight])</f>
        <v>0.2</v>
      </c>
      <c r="I18" s="115"/>
      <c r="J18" s="115"/>
      <c r="K18" s="116" t="s">
        <v>17</v>
      </c>
      <c r="L18" s="114">
        <v>0.15970394736842103</v>
      </c>
      <c r="M18" s="115"/>
      <c r="N18" s="117">
        <v>1</v>
      </c>
      <c r="O18" s="117">
        <v>2</v>
      </c>
      <c r="P18" s="117">
        <v>3</v>
      </c>
      <c r="Q18" s="117">
        <v>4</v>
      </c>
      <c r="R18" s="117">
        <v>5</v>
      </c>
      <c r="S18" s="117">
        <v>6</v>
      </c>
      <c r="T18" s="117">
        <v>7</v>
      </c>
      <c r="U18" s="117">
        <v>8</v>
      </c>
      <c r="V18" s="117">
        <v>9</v>
      </c>
      <c r="W18" s="117">
        <v>10</v>
      </c>
      <c r="X18" s="117">
        <v>11</v>
      </c>
      <c r="Y18" s="117">
        <v>12</v>
      </c>
      <c r="Z18" s="117">
        <v>13</v>
      </c>
      <c r="AA18" s="117">
        <v>14</v>
      </c>
      <c r="AB18" s="117">
        <v>15</v>
      </c>
      <c r="AC18" s="117">
        <v>16</v>
      </c>
      <c r="AD18" s="117">
        <v>17</v>
      </c>
      <c r="AE18" s="117">
        <v>18</v>
      </c>
      <c r="AF18" s="117">
        <v>19</v>
      </c>
      <c r="AG18" s="117">
        <v>20</v>
      </c>
      <c r="AH18" s="117">
        <v>21</v>
      </c>
      <c r="AI18" s="117">
        <v>22</v>
      </c>
    </row>
    <row r="19" spans="1:35" s="111" customFormat="1" ht="57.6" x14ac:dyDescent="0.2">
      <c r="A19" s="118" t="s">
        <v>18</v>
      </c>
      <c r="B19" s="119" t="s">
        <v>19</v>
      </c>
      <c r="C19" s="120" t="s">
        <v>20</v>
      </c>
      <c r="D19" s="121" t="s">
        <v>21</v>
      </c>
      <c r="E19" s="121" t="s">
        <v>22</v>
      </c>
      <c r="F19" s="122" t="s">
        <v>23</v>
      </c>
      <c r="G19" s="123" t="s">
        <v>24</v>
      </c>
      <c r="H19" s="123" t="s">
        <v>25</v>
      </c>
      <c r="I19" s="122" t="s">
        <v>26</v>
      </c>
      <c r="J19" s="123" t="s">
        <v>27</v>
      </c>
      <c r="K19" s="122" t="s">
        <v>28</v>
      </c>
      <c r="L19" s="124" t="s">
        <v>29</v>
      </c>
      <c r="M19" s="122" t="s">
        <v>30</v>
      </c>
      <c r="N19" s="125" t="s">
        <v>31</v>
      </c>
      <c r="O19" s="125" t="s">
        <v>32</v>
      </c>
      <c r="P19" s="125" t="s">
        <v>33</v>
      </c>
      <c r="Q19" s="125" t="s">
        <v>34</v>
      </c>
      <c r="R19" s="125" t="s">
        <v>35</v>
      </c>
      <c r="S19" s="125" t="s">
        <v>36</v>
      </c>
      <c r="T19" s="125" t="s">
        <v>37</v>
      </c>
      <c r="U19" s="125" t="s">
        <v>38</v>
      </c>
      <c r="V19" s="125" t="s">
        <v>39</v>
      </c>
      <c r="W19" s="125" t="s">
        <v>40</v>
      </c>
      <c r="X19" s="125" t="s">
        <v>41</v>
      </c>
      <c r="Y19" s="126" t="s">
        <v>42</v>
      </c>
      <c r="Z19" s="126" t="s">
        <v>43</v>
      </c>
      <c r="AA19" s="126" t="s">
        <v>44</v>
      </c>
      <c r="AB19" s="126" t="s">
        <v>45</v>
      </c>
      <c r="AC19" s="126" t="s">
        <v>46</v>
      </c>
      <c r="AD19" s="126" t="s">
        <v>47</v>
      </c>
      <c r="AE19" s="126" t="s">
        <v>48</v>
      </c>
      <c r="AF19" s="126" t="s">
        <v>49</v>
      </c>
      <c r="AG19" s="126" t="s">
        <v>50</v>
      </c>
      <c r="AH19" s="126" t="s">
        <v>51</v>
      </c>
      <c r="AI19" s="127" t="s">
        <v>52</v>
      </c>
    </row>
    <row r="20" spans="1:35" s="111" customFormat="1" ht="114" x14ac:dyDescent="0.2">
      <c r="A20" s="128">
        <v>1</v>
      </c>
      <c r="B20" s="129" t="s">
        <v>53</v>
      </c>
      <c r="C20" s="129" t="s">
        <v>54</v>
      </c>
      <c r="D20" s="129"/>
      <c r="E20" s="129" t="s">
        <v>55</v>
      </c>
      <c r="F20" s="130" t="s">
        <v>56</v>
      </c>
      <c r="G20" s="131" cm="1">
        <f t="array" ref="G20">_xlfn.IFS(F20="","",F20="No interest",0,F20="Nice to have",1,F20="Useful",2,F20="Important",3,F20="Very important",4,F20="Critical",5,F20="Show stopper",6)</f>
        <v>3</v>
      </c>
      <c r="H20" s="132">
        <f t="shared" ref="H20:H21" si="0">(G20/$G$18)*$F$18</f>
        <v>6.6666666666666666E-2</v>
      </c>
      <c r="I20" s="133" t="s">
        <v>57</v>
      </c>
      <c r="J20" s="133" t="str" cm="1">
        <f t="array" ref="J20">_xlfn.TEXTJOIN(","&amp;CHAR(10),,TEXT(Table9[[#This Row],[12]:[22]],"0,00%"))</f>
        <v>6,67%,
0,00%</v>
      </c>
      <c r="K20" s="134" t="s">
        <v>58</v>
      </c>
      <c r="L20" s="135">
        <v>6.6666666666666666E-2</v>
      </c>
      <c r="M20" s="136"/>
      <c r="N20" s="137" t="str" cm="1">
        <f t="array" ref="N20">IFERROR(INDEX(_xlfn.UNIQUE(TRIM(_xlfn.TEXTSPLIT(Table9[[#This Row],[Selection Option]:[Selection Option]],","))),,N$18),"")</f>
        <v>Refresh rate &gt;=60</v>
      </c>
      <c r="O20" s="137" t="str" cm="1">
        <f t="array" ref="O20">IFERROR(INDEX(_xlfn.UNIQUE(TRIM(_xlfn.TEXTSPLIT(Table9[[#This Row],[Selection Option]:[Selection Option]],","))),,O$18),"")</f>
        <v xml:space="preserve">
Refresh rate &lt;60</v>
      </c>
      <c r="P20" s="137" t="str" cm="1">
        <f t="array" ref="P20">IFERROR(INDEX(_xlfn.UNIQUE(TRIM(_xlfn.TEXTSPLIT(Table9[[#This Row],[Selection Option]:[Selection Option]],","))),,P$18),"")</f>
        <v/>
      </c>
      <c r="Q20" s="137" t="str" cm="1">
        <f t="array" ref="Q20">IFERROR(INDEX(_xlfn.UNIQUE(TRIM(_xlfn.TEXTSPLIT(Table9[[#This Row],[Selection Option]:[Selection Option]],","))),,Q$18),"")</f>
        <v/>
      </c>
      <c r="R20" s="137" t="str" cm="1">
        <f t="array" ref="R20">IFERROR(INDEX(_xlfn.UNIQUE(TRIM(_xlfn.TEXTSPLIT(Table9[[#This Row],[Selection Option]:[Selection Option]],","))),,R$18),"")</f>
        <v/>
      </c>
      <c r="S20" s="137" t="str" cm="1">
        <f t="array" ref="S20">IFERROR(INDEX(_xlfn.UNIQUE(TRIM(_xlfn.TEXTSPLIT(Table9[[#This Row],[Selection Option]:[Selection Option]],","))),,S$18),"")</f>
        <v/>
      </c>
      <c r="T20" s="137" t="str" cm="1">
        <f t="array" ref="T20">IFERROR(INDEX(_xlfn.UNIQUE(TRIM(_xlfn.TEXTSPLIT(Table9[[#This Row],[Selection Option]:[Selection Option]],","))),,T$18),"")</f>
        <v/>
      </c>
      <c r="U20" s="137" t="str" cm="1">
        <f t="array" ref="U20">IFERROR(INDEX(_xlfn.UNIQUE(TRIM(_xlfn.TEXTSPLIT(Table9[[#This Row],[Selection Option]:[Selection Option]],","))),,U$18),"")</f>
        <v/>
      </c>
      <c r="V20" s="137" t="str" cm="1">
        <f t="array" ref="V20">IFERROR(INDEX(_xlfn.UNIQUE(TRIM(_xlfn.TEXTSPLIT(Table9[[#This Row],[Selection Option]:[Selection Option]],","))),,V$18),"")</f>
        <v/>
      </c>
      <c r="W20" s="137" t="str" cm="1">
        <f t="array" ref="W20">IFERROR(INDEX(_xlfn.UNIQUE(TRIM(_xlfn.TEXTSPLIT(Table9[[#This Row],[Selection Option]:[Selection Option]],","))),,W$18),"")</f>
        <v/>
      </c>
      <c r="X20" s="137" t="str" cm="1">
        <f t="array" ref="X20">IFERROR(INDEX(_xlfn.UNIQUE(TRIM(_xlfn.TEXTSPLIT(Table9[[#This Row],[Selection Option]:[Selection Option]],","))),,X$18),"")</f>
        <v/>
      </c>
      <c r="Y20" s="138" cm="1">
        <f t="array" ref="Y20">IF(Table9[[#This Row],[1]]="","",Table9[[#This Row],[Weight]:[Weight]]-(Table9[[#This Row],[Weight]:[Weight]]*((_xlfn.XMATCH(Table9[[#This Row],[1]],Table9[[#This Row],[1]:[11]],0))-1)/(COUNTA(Table9[[#This Row],[1]:[11]])-COUNTBLANK(Table9[[#This Row],[1]:[11]])-1)))</f>
        <v>6.6666666666666666E-2</v>
      </c>
      <c r="Z20" s="138" cm="1">
        <f t="array" ref="Z20">IF(Table9[[#This Row],[2]]="","",Table9[[#This Row],[Weight]:[Weight]]-(Table9[[#This Row],[Weight]:[Weight]]*((_xlfn.XMATCH(Table9[[#This Row],[2]],Table9[[#This Row],[1]:[11]],0))-1)/(COUNTA(Table9[[#This Row],[1]:[11]])-COUNTBLANK(Table9[[#This Row],[1]:[11]])-1)))</f>
        <v>0</v>
      </c>
      <c r="AA20" s="138" t="str" cm="1">
        <f t="array" ref="AA20">IF(Table9[[#This Row],[3]]="","",Table9[[#This Row],[Weight]:[Weight]]-(Table9[[#This Row],[Weight]:[Weight]]*((_xlfn.XMATCH(Table9[[#This Row],[3]],Table9[[#This Row],[1]:[11]],0))-1)/(COUNTA(Table9[[#This Row],[1]:[11]])-COUNTBLANK(Table9[[#This Row],[1]:[11]])-1)))</f>
        <v/>
      </c>
      <c r="AB20" s="138" t="str" cm="1">
        <f t="array" ref="AB20">IF(Table9[[#This Row],[4]]="","",Table9[[#This Row],[Weight]:[Weight]]-(Table9[[#This Row],[Weight]:[Weight]]*((_xlfn.XMATCH(Table9[[#This Row],[4]],Table9[[#This Row],[1]:[11]],0))-1)/(COUNTA(Table9[[#This Row],[1]:[11]])-COUNTBLANK(Table9[[#This Row],[1]:[11]])-1)))</f>
        <v/>
      </c>
      <c r="AC20" s="138" t="str" cm="1">
        <f t="array" ref="AC20">IF(Table9[[#This Row],[5]]="","",Table9[[#This Row],[Weight]:[Weight]]-(Table9[[#This Row],[Weight]:[Weight]]*((_xlfn.XMATCH(Table9[[#This Row],[5]],Table9[[#This Row],[1]:[11]],0))-1)/(COUNTA(Table9[[#This Row],[1]:[11]])-COUNTBLANK(Table9[[#This Row],[1]:[11]])-1)))</f>
        <v/>
      </c>
      <c r="AD20" s="138" t="str" cm="1">
        <f t="array" ref="AD20">IF(Table9[[#This Row],[6]]="","",Table9[[#This Row],[Weight]:[Weight]]-(Table9[[#This Row],[Weight]:[Weight]]*((_xlfn.XMATCH(Table9[[#This Row],[6]],Table9[[#This Row],[1]:[11]],0))-1)/(COUNTA(Table9[[#This Row],[1]:[11]])-COUNTBLANK(Table9[[#This Row],[1]:[11]])-1)))</f>
        <v/>
      </c>
      <c r="AE20" s="138" t="str" cm="1">
        <f t="array" ref="AE20">IF(Table9[[#This Row],[7]]="","",Table9[[#This Row],[Weight]:[Weight]]-(Table9[[#This Row],[Weight]:[Weight]]*((_xlfn.XMATCH(Table9[[#This Row],[7]],Table9[[#This Row],[1]:[11]],0))-1)/(COUNTA(Table9[[#This Row],[1]:[11]])-COUNTBLANK(Table9[[#This Row],[1]:[11]])-1)))</f>
        <v/>
      </c>
      <c r="AF20" s="138" t="str" cm="1">
        <f t="array" ref="AF20">IF(Table9[[#This Row],[8]]="","",Table9[[#This Row],[Weight]:[Weight]]-(Table9[[#This Row],[Weight]:[Weight]]*((_xlfn.XMATCH(Table9[[#This Row],[8]],Table9[[#This Row],[1]:[11]],0))-1)/(COUNTA(Table9[[#This Row],[1]:[11]])-COUNTBLANK(Table9[[#This Row],[1]:[11]])-1)))</f>
        <v/>
      </c>
      <c r="AG20" s="138" t="str" cm="1">
        <f t="array" ref="AG20">IF(Table9[[#This Row],[9]]="","",Table9[[#This Row],[Weight]:[Weight]]-(Table9[[#This Row],[Weight]:[Weight]]*((_xlfn.XMATCH(Table9[[#This Row],[9]],Table9[[#This Row],[1]:[11]],0))-1)/(COUNTA(Table9[[#This Row],[1]:[11]])-COUNTBLANK(Table9[[#This Row],[1]:[11]])-1)))</f>
        <v/>
      </c>
      <c r="AH20" s="138" t="str" cm="1">
        <f t="array" ref="AH20">IF(Table9[[#This Row],[10]]="","",Table9[[#This Row],[Weight]:[Weight]]-(Table9[[#This Row],[Weight]:[Weight]]*((_xlfn.XMATCH(Table9[[#This Row],[10]],Table9[[#This Row],[1]:[11]],0))-1)/(COUNTA(Table9[[#This Row],[1]:[11]])-COUNTBLANK(Table9[[#This Row],[1]:[11]])-1)))</f>
        <v/>
      </c>
      <c r="AI20" s="138" t="str" cm="1">
        <f t="array" ref="AI20">IF(Table9[[#This Row],[11]]="","",Table9[[#This Row],[Weight]:[Weight]]-(Table9[[#This Row],[Weight]:[Weight]]*((_xlfn.XMATCH(Table9[[#This Row],[11]],Table9[[#This Row],[1]:[11]],0))-1)/(COUNTA(Table9[[#This Row],[1]:[11]])-COUNTBLANK(Table9[[#This Row],[1]:[11]])-1)))</f>
        <v/>
      </c>
    </row>
    <row r="21" spans="1:35" s="111" customFormat="1" ht="45.6" x14ac:dyDescent="0.2">
      <c r="A21" s="128">
        <v>2</v>
      </c>
      <c r="B21" s="139"/>
      <c r="C21" s="139" t="s">
        <v>59</v>
      </c>
      <c r="D21" s="139"/>
      <c r="E21" s="139"/>
      <c r="F21" s="130" t="s">
        <v>60</v>
      </c>
      <c r="G21" s="131" cm="1">
        <f t="array" ref="G21">_xlfn.IFS(F21="","",F21="No interest",0,F21="Nice to have",1,F21="Useful",2,F21="Important",3,F21="Very important",4,F21="Critical",5,F21="Show stopper",6)</f>
        <v>6</v>
      </c>
      <c r="H21" s="132">
        <f t="shared" si="0"/>
        <v>0.13333333333333333</v>
      </c>
      <c r="I21" s="133" t="s">
        <v>61</v>
      </c>
      <c r="J21" s="133" t="str" cm="1">
        <f t="array" ref="J21">_xlfn.TEXTJOIN(","&amp;CHAR(10),,TEXT(Table9[[#This Row],[12]:[22]],"0,00%"))</f>
        <v>13,33%,
8,89%,
4,44%,
0,00%</v>
      </c>
      <c r="K21" s="134" t="s">
        <v>62</v>
      </c>
      <c r="L21" s="135">
        <v>0</v>
      </c>
      <c r="M21" s="136"/>
      <c r="N21" s="137" t="str" cm="1">
        <f t="array" ref="N21">IFERROR(INDEX(_xlfn.UNIQUE(TRIM(_xlfn.TEXTSPLIT(Table9[[#This Row],[Selection Option]:[Selection Option]],","))),,N$18),"")</f>
        <v>abc</v>
      </c>
      <c r="O21" s="137" t="str" cm="1">
        <f t="array" ref="O21">IFERROR(INDEX(_xlfn.UNIQUE(TRIM(_xlfn.TEXTSPLIT(Table9[[#This Row],[Selection Option]:[Selection Option]],","))),,O$18),"")</f>
        <v xml:space="preserve">
klm</v>
      </c>
      <c r="P21" s="137" t="str" cm="1">
        <f t="array" ref="P21">IFERROR(INDEX(_xlfn.UNIQUE(TRIM(_xlfn.TEXTSPLIT(Table9[[#This Row],[Selection Option]:[Selection Option]],","))),,P$18),"")</f>
        <v xml:space="preserve">
pqr</v>
      </c>
      <c r="Q21" s="137" t="str" cm="1">
        <f t="array" ref="Q21">IFERROR(INDEX(_xlfn.UNIQUE(TRIM(_xlfn.TEXTSPLIT(Table9[[#This Row],[Selection Option]:[Selection Option]],","))),,Q$18),"")</f>
        <v xml:space="preserve">
xyz</v>
      </c>
      <c r="R21" s="137" t="str" cm="1">
        <f t="array" ref="R21">IFERROR(INDEX(_xlfn.UNIQUE(TRIM(_xlfn.TEXTSPLIT(Table9[[#This Row],[Selection Option]:[Selection Option]],","))),,R$18),"")</f>
        <v/>
      </c>
      <c r="S21" s="137" t="str" cm="1">
        <f t="array" ref="S21">IFERROR(INDEX(_xlfn.UNIQUE(TRIM(_xlfn.TEXTSPLIT(Table9[[#This Row],[Selection Option]:[Selection Option]],","))),,S$18),"")</f>
        <v/>
      </c>
      <c r="T21" s="137" t="str" cm="1">
        <f t="array" ref="T21">IFERROR(INDEX(_xlfn.UNIQUE(TRIM(_xlfn.TEXTSPLIT(Table9[[#This Row],[Selection Option]:[Selection Option]],","))),,T$18),"")</f>
        <v/>
      </c>
      <c r="U21" s="137" t="str" cm="1">
        <f t="array" ref="U21">IFERROR(INDEX(_xlfn.UNIQUE(TRIM(_xlfn.TEXTSPLIT(Table9[[#This Row],[Selection Option]:[Selection Option]],","))),,U$18),"")</f>
        <v/>
      </c>
      <c r="V21" s="137" t="str" cm="1">
        <f t="array" ref="V21">IFERROR(INDEX(_xlfn.UNIQUE(TRIM(_xlfn.TEXTSPLIT(Table9[[#This Row],[Selection Option]:[Selection Option]],","))),,V$18),"")</f>
        <v/>
      </c>
      <c r="W21" s="137" t="str" cm="1">
        <f t="array" ref="W21">IFERROR(INDEX(_xlfn.UNIQUE(TRIM(_xlfn.TEXTSPLIT(Table9[[#This Row],[Selection Option]:[Selection Option]],","))),,W$18),"")</f>
        <v/>
      </c>
      <c r="X21" s="137" t="str" cm="1">
        <f t="array" ref="X21">IFERROR(INDEX(_xlfn.UNIQUE(TRIM(_xlfn.TEXTSPLIT(Table9[[#This Row],[Selection Option]:[Selection Option]],","))),,X$18),"")</f>
        <v/>
      </c>
      <c r="Y21" s="138" cm="1">
        <f t="array" ref="Y21">IF(Table9[[#This Row],[1]]="","",Table9[[#This Row],[Weight]:[Weight]]-(Table9[[#This Row],[Weight]:[Weight]]*((_xlfn.XMATCH(Table9[[#This Row],[1]],Table9[[#This Row],[1]:[11]],0))-1)/(COUNTA(Table9[[#This Row],[1]:[11]])-COUNTBLANK(Table9[[#This Row],[1]:[11]])-1)))</f>
        <v>0.13333333333333333</v>
      </c>
      <c r="Z21" s="138" cm="1">
        <f t="array" ref="Z21">IF(Table9[[#This Row],[2]]="","",Table9[[#This Row],[Weight]:[Weight]]-(Table9[[#This Row],[Weight]:[Weight]]*((_xlfn.XMATCH(Table9[[#This Row],[2]],Table9[[#This Row],[1]:[11]],0))-1)/(COUNTA(Table9[[#This Row],[1]:[11]])-COUNTBLANK(Table9[[#This Row],[1]:[11]])-1)))</f>
        <v>8.8888888888888878E-2</v>
      </c>
      <c r="AA21" s="138" cm="1">
        <f t="array" ref="AA21">IF(Table9[[#This Row],[3]]="","",Table9[[#This Row],[Weight]:[Weight]]-(Table9[[#This Row],[Weight]:[Weight]]*((_xlfn.XMATCH(Table9[[#This Row],[3]],Table9[[#This Row],[1]:[11]],0))-1)/(COUNTA(Table9[[#This Row],[1]:[11]])-COUNTBLANK(Table9[[#This Row],[1]:[11]])-1)))</f>
        <v>4.4444444444444439E-2</v>
      </c>
      <c r="AB21" s="138" cm="1">
        <f t="array" ref="AB21">IF(Table9[[#This Row],[4]]="","",Table9[[#This Row],[Weight]:[Weight]]-(Table9[[#This Row],[Weight]:[Weight]]*((_xlfn.XMATCH(Table9[[#This Row],[4]],Table9[[#This Row],[1]:[11]],0))-1)/(COUNTA(Table9[[#This Row],[1]:[11]])-COUNTBLANK(Table9[[#This Row],[1]:[11]])-1)))</f>
        <v>0</v>
      </c>
      <c r="AC21" s="138" t="str" cm="1">
        <f t="array" ref="AC21">IF(Table9[[#This Row],[5]]="","",Table9[[#This Row],[Weight]:[Weight]]-(Table9[[#This Row],[Weight]:[Weight]]*((_xlfn.XMATCH(Table9[[#This Row],[5]],Table9[[#This Row],[1]:[11]],0))-1)/(COUNTA(Table9[[#This Row],[1]:[11]])-COUNTBLANK(Table9[[#This Row],[1]:[11]])-1)))</f>
        <v/>
      </c>
      <c r="AD21" s="138" t="str" cm="1">
        <f t="array" ref="AD21">IF(Table9[[#This Row],[6]]="","",Table9[[#This Row],[Weight]:[Weight]]-(Table9[[#This Row],[Weight]:[Weight]]*((_xlfn.XMATCH(Table9[[#This Row],[6]],Table9[[#This Row],[1]:[11]],0))-1)/(COUNTA(Table9[[#This Row],[1]:[11]])-COUNTBLANK(Table9[[#This Row],[1]:[11]])-1)))</f>
        <v/>
      </c>
      <c r="AE21" s="138" t="str" cm="1">
        <f t="array" ref="AE21">IF(Table9[[#This Row],[7]]="","",Table9[[#This Row],[Weight]:[Weight]]-(Table9[[#This Row],[Weight]:[Weight]]*((_xlfn.XMATCH(Table9[[#This Row],[7]],Table9[[#This Row],[1]:[11]],0))-1)/(COUNTA(Table9[[#This Row],[1]:[11]])-COUNTBLANK(Table9[[#This Row],[1]:[11]])-1)))</f>
        <v/>
      </c>
      <c r="AF21" s="138" t="str" cm="1">
        <f t="array" ref="AF21">IF(Table9[[#This Row],[8]]="","",Table9[[#This Row],[Weight]:[Weight]]-(Table9[[#This Row],[Weight]:[Weight]]*((_xlfn.XMATCH(Table9[[#This Row],[8]],Table9[[#This Row],[1]:[11]],0))-1)/(COUNTA(Table9[[#This Row],[1]:[11]])-COUNTBLANK(Table9[[#This Row],[1]:[11]])-1)))</f>
        <v/>
      </c>
      <c r="AG21" s="138" t="str" cm="1">
        <f t="array" ref="AG21">IF(Table9[[#This Row],[9]]="","",Table9[[#This Row],[Weight]:[Weight]]-(Table9[[#This Row],[Weight]:[Weight]]*((_xlfn.XMATCH(Table9[[#This Row],[9]],Table9[[#This Row],[1]:[11]],0))-1)/(COUNTA(Table9[[#This Row],[1]:[11]])-COUNTBLANK(Table9[[#This Row],[1]:[11]])-1)))</f>
        <v/>
      </c>
      <c r="AH21" s="138" t="str" cm="1">
        <f t="array" ref="AH21">IF(Table9[[#This Row],[10]]="","",Table9[[#This Row],[Weight]:[Weight]]-(Table9[[#This Row],[Weight]:[Weight]]*((_xlfn.XMATCH(Table9[[#This Row],[10]],Table9[[#This Row],[1]:[11]],0))-1)/(COUNTA(Table9[[#This Row],[1]:[11]])-COUNTBLANK(Table9[[#This Row],[1]:[11]])-1)))</f>
        <v/>
      </c>
      <c r="AI21" s="138" t="str" cm="1">
        <f t="array" ref="AI21">IF(Table9[[#This Row],[11]]="","",Table9[[#This Row],[Weight]:[Weight]]-(Table9[[#This Row],[Weight]:[Weight]]*((_xlfn.XMATCH(Table9[[#This Row],[11]],Table9[[#This Row],[1]:[11]],0))-1)/(COUNTA(Table9[[#This Row],[1]:[11]])-COUNTBLANK(Table9[[#This Row],[1]:[11]])-1)))</f>
        <v/>
      </c>
    </row>
    <row r="22" spans="1:35" x14ac:dyDescent="0.2">
      <c r="B22" s="104"/>
      <c r="C22" s="104"/>
      <c r="D22" s="104"/>
      <c r="E22" s="104"/>
      <c r="F22" s="104"/>
      <c r="G22" s="104"/>
      <c r="H22" s="104"/>
    </row>
    <row r="24" spans="1:35" ht="20.399999999999999" customHeight="1" x14ac:dyDescent="0.2">
      <c r="A24" s="369" t="s">
        <v>63</v>
      </c>
      <c r="B24" s="369"/>
      <c r="C24" s="369"/>
      <c r="D24" s="369"/>
      <c r="E24" s="369"/>
      <c r="F24" s="369"/>
      <c r="G24" s="369"/>
      <c r="H24" s="369"/>
      <c r="I24" s="369"/>
      <c r="J24" s="369"/>
    </row>
    <row r="25" spans="1:35" ht="48" customHeight="1" x14ac:dyDescent="0.3">
      <c r="B25" s="367" t="s">
        <v>64</v>
      </c>
      <c r="C25" s="367"/>
      <c r="D25" s="367"/>
      <c r="E25" s="367"/>
      <c r="F25" s="367"/>
      <c r="G25" s="367"/>
      <c r="H25" s="367"/>
      <c r="I25" s="367"/>
      <c r="J25" s="367"/>
      <c r="K25" s="82"/>
      <c r="L25" s="82"/>
      <c r="M25" s="82"/>
    </row>
  </sheetData>
  <mergeCells count="12">
    <mergeCell ref="B25:J25"/>
    <mergeCell ref="B2:J2"/>
    <mergeCell ref="A3:J3"/>
    <mergeCell ref="B4:J4"/>
    <mergeCell ref="A6:J6"/>
    <mergeCell ref="B7:J7"/>
    <mergeCell ref="A9:J9"/>
    <mergeCell ref="B10:J10"/>
    <mergeCell ref="A17:A18"/>
    <mergeCell ref="B17:C18"/>
    <mergeCell ref="D17:E18"/>
    <mergeCell ref="A24:J24"/>
  </mergeCells>
  <conditionalFormatting sqref="K20:K21">
    <cfRule type="expression" dxfId="5" priority="1">
      <formula>COUNTIF(N20:X20,K20)&lt;&gt;1</formula>
    </cfRule>
  </conditionalFormatting>
  <dataValidations count="4">
    <dataValidation type="list" allowBlank="1" showInputMessage="1" showErrorMessage="1" sqref="K20:K21" xr:uid="{B100DAC2-5311-4D44-9214-714CD9DE657D}">
      <formula1>$N20:$X20</formula1>
    </dataValidation>
    <dataValidation type="list" allowBlank="1" showInputMessage="1" showErrorMessage="1" sqref="H21" xr:uid="{1730E675-C465-4031-9F2A-20A03E31F820}">
      <formula1>N21:R21</formula1>
    </dataValidation>
    <dataValidation type="list" allowBlank="1" showInputMessage="1" showErrorMessage="1" sqref="F20:F21" xr:uid="{AD060DD0-EC73-4CC4-BF9E-5E3A05D50B50}">
      <formula1>"No interest,Nice to have,Useful,Important,Very important,Critical,Show stopper"</formula1>
    </dataValidation>
    <dataValidation type="list" allowBlank="1" showInputMessage="1" showErrorMessage="1" sqref="M21" xr:uid="{CD4DA6C7-18DA-41FA-9963-AB6CE1CA348C}">
      <formula1>_xlfn.UNIQUE(TRIM(_xlfn.TEXTSPLIT(#REF!,",")))</formula1>
    </dataValidation>
  </dataValidations>
  <pageMargins left="0.25" right="0.25" top="0.75" bottom="0.75" header="0.3" footer="0.3"/>
  <pageSetup paperSize="9" scale="40" fitToHeight="0" orientation="landscape"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1C536-1AAF-47CD-8958-6EFE1F154531}">
  <sheetPr>
    <pageSetUpPr fitToPage="1"/>
  </sheetPr>
  <dimension ref="A1:R75"/>
  <sheetViews>
    <sheetView tabSelected="1" topLeftCell="A9" workbookViewId="0">
      <selection activeCell="I14" sqref="I14"/>
    </sheetView>
    <sheetView workbookViewId="1"/>
  </sheetViews>
  <sheetFormatPr defaultColWidth="9.109375" defaultRowHeight="13.8" x14ac:dyDescent="0.3"/>
  <cols>
    <col min="1" max="1" width="1.5546875" style="89" customWidth="1"/>
    <col min="2" max="2" width="3.5546875" style="89" customWidth="1"/>
    <col min="3" max="3" width="37.44140625" style="90" customWidth="1"/>
    <col min="4" max="4" width="11" style="90" customWidth="1"/>
    <col min="5" max="5" width="11.44140625" style="89" customWidth="1"/>
    <col min="6" max="10" width="9.109375" style="89"/>
    <col min="11" max="11" width="17.88671875" style="89" customWidth="1"/>
    <col min="12" max="16384" width="9.109375" style="89"/>
  </cols>
  <sheetData>
    <row r="1" spans="1:13" x14ac:dyDescent="0.3">
      <c r="A1" s="350"/>
      <c r="B1" s="92"/>
      <c r="C1" s="351"/>
      <c r="D1" s="351"/>
      <c r="E1" s="92"/>
      <c r="F1" s="92"/>
      <c r="G1" s="92"/>
      <c r="H1" s="92"/>
      <c r="I1" s="92"/>
      <c r="J1" s="92"/>
      <c r="K1" s="92"/>
      <c r="L1" s="92"/>
      <c r="M1" s="92"/>
    </row>
    <row r="2" spans="1:13" ht="21" customHeight="1" x14ac:dyDescent="0.3">
      <c r="A2" s="350"/>
      <c r="B2" s="384" t="s">
        <v>65</v>
      </c>
      <c r="C2" s="384"/>
      <c r="D2" s="384"/>
      <c r="E2" s="384"/>
      <c r="F2" s="384"/>
      <c r="G2" s="384"/>
      <c r="H2" s="384"/>
      <c r="I2" s="384"/>
      <c r="J2" s="384"/>
      <c r="K2" s="384"/>
      <c r="L2" s="92"/>
      <c r="M2" s="92"/>
    </row>
    <row r="3" spans="1:13" ht="14.4" x14ac:dyDescent="0.3">
      <c r="A3" s="350"/>
      <c r="B3" s="351"/>
      <c r="C3" s="380"/>
      <c r="D3" s="385"/>
      <c r="E3" s="92"/>
      <c r="F3" s="92"/>
      <c r="G3" s="92"/>
      <c r="H3" s="92"/>
      <c r="I3" s="92"/>
      <c r="J3" s="92"/>
      <c r="K3" s="92"/>
      <c r="L3" s="92"/>
      <c r="M3" s="92"/>
    </row>
    <row r="4" spans="1:13" ht="7.35" customHeight="1" x14ac:dyDescent="0.3">
      <c r="A4" s="350"/>
      <c r="B4" s="380"/>
      <c r="C4" s="380"/>
      <c r="D4" s="351"/>
      <c r="E4" s="92"/>
      <c r="F4" s="92"/>
      <c r="G4" s="92"/>
      <c r="H4" s="92"/>
      <c r="I4" s="92"/>
      <c r="J4" s="92"/>
      <c r="K4" s="92"/>
      <c r="L4" s="92"/>
      <c r="M4" s="92"/>
    </row>
    <row r="5" spans="1:13" s="91" customFormat="1" ht="24" customHeight="1" x14ac:dyDescent="0.3">
      <c r="A5" s="352"/>
      <c r="B5" s="381" t="s">
        <v>66</v>
      </c>
      <c r="C5" s="382"/>
      <c r="D5" s="382"/>
      <c r="E5" s="382"/>
      <c r="F5" s="382"/>
      <c r="G5" s="382"/>
      <c r="H5" s="382"/>
      <c r="I5" s="382"/>
      <c r="J5" s="382"/>
      <c r="K5" s="382"/>
      <c r="L5" s="93"/>
      <c r="M5" s="93"/>
    </row>
    <row r="6" spans="1:13" ht="8.25" customHeight="1" x14ac:dyDescent="0.3">
      <c r="A6" s="350"/>
      <c r="B6" s="353"/>
      <c r="C6" s="351"/>
      <c r="D6" s="351"/>
      <c r="E6" s="354"/>
      <c r="F6" s="92"/>
      <c r="G6" s="92"/>
      <c r="H6" s="92"/>
      <c r="I6" s="92"/>
      <c r="J6" s="92"/>
      <c r="K6" s="92"/>
      <c r="L6" s="92"/>
      <c r="M6" s="92"/>
    </row>
    <row r="7" spans="1:13" ht="14.1" customHeight="1" x14ac:dyDescent="0.3">
      <c r="A7" s="350"/>
      <c r="B7" s="355" t="s">
        <v>67</v>
      </c>
      <c r="C7" s="383" t="s">
        <v>68</v>
      </c>
      <c r="D7" s="383"/>
      <c r="E7" s="383"/>
      <c r="F7" s="383"/>
      <c r="G7" s="383"/>
      <c r="H7" s="383"/>
      <c r="I7" s="383"/>
      <c r="J7" s="383"/>
      <c r="K7" s="383"/>
      <c r="L7" s="92"/>
      <c r="M7" s="92"/>
    </row>
    <row r="8" spans="1:13" ht="14.1" customHeight="1" x14ac:dyDescent="0.3">
      <c r="A8" s="350"/>
      <c r="B8" s="357"/>
      <c r="C8" s="383" t="s">
        <v>838</v>
      </c>
      <c r="D8" s="383"/>
      <c r="E8" s="383"/>
      <c r="F8" s="383"/>
      <c r="G8" s="383"/>
      <c r="H8" s="383"/>
      <c r="I8" s="383"/>
      <c r="J8" s="383"/>
      <c r="K8" s="383"/>
      <c r="L8" s="92"/>
      <c r="M8" s="92"/>
    </row>
    <row r="9" spans="1:13" ht="14.1" customHeight="1" x14ac:dyDescent="0.3">
      <c r="A9" s="350"/>
      <c r="B9" s="358"/>
      <c r="C9" s="356" t="s">
        <v>69</v>
      </c>
      <c r="D9" s="356"/>
      <c r="E9" s="356"/>
      <c r="F9" s="356"/>
      <c r="G9" s="356"/>
      <c r="H9" s="356"/>
      <c r="I9" s="356"/>
      <c r="J9" s="356"/>
      <c r="K9" s="356"/>
      <c r="L9" s="92"/>
      <c r="M9" s="92"/>
    </row>
    <row r="10" spans="1:13" ht="15.75" customHeight="1" x14ac:dyDescent="0.3">
      <c r="A10" s="350"/>
      <c r="B10" s="359"/>
      <c r="C10" s="356" t="s">
        <v>70</v>
      </c>
      <c r="D10" s="356"/>
      <c r="E10" s="356"/>
      <c r="F10" s="356"/>
      <c r="G10" s="356"/>
      <c r="H10" s="356"/>
      <c r="I10" s="356"/>
      <c r="J10" s="356"/>
      <c r="K10" s="356"/>
      <c r="L10" s="92"/>
      <c r="M10" s="92"/>
    </row>
    <row r="11" spans="1:13" ht="15.75" customHeight="1" x14ac:dyDescent="0.3">
      <c r="A11" s="350"/>
      <c r="B11" s="360"/>
      <c r="C11" s="356" t="s">
        <v>71</v>
      </c>
      <c r="D11" s="356"/>
      <c r="E11" s="356"/>
      <c r="F11" s="356"/>
      <c r="G11" s="356"/>
      <c r="H11" s="356"/>
      <c r="I11" s="356"/>
      <c r="J11" s="356"/>
      <c r="K11" s="356"/>
      <c r="L11" s="92"/>
      <c r="M11" s="92"/>
    </row>
    <row r="12" spans="1:13" ht="15.75" customHeight="1" x14ac:dyDescent="0.3">
      <c r="A12" s="350"/>
      <c r="B12" s="361"/>
      <c r="C12" s="356" t="s">
        <v>72</v>
      </c>
      <c r="D12" s="356"/>
      <c r="E12" s="356"/>
      <c r="F12" s="356"/>
      <c r="G12" s="356"/>
      <c r="H12" s="356"/>
      <c r="I12" s="356"/>
      <c r="J12" s="356"/>
      <c r="K12" s="356"/>
      <c r="L12" s="92"/>
      <c r="M12" s="92"/>
    </row>
    <row r="13" spans="1:13" ht="15.75" customHeight="1" x14ac:dyDescent="0.3">
      <c r="A13" s="350"/>
      <c r="B13" s="362"/>
      <c r="C13" s="356" t="s">
        <v>73</v>
      </c>
      <c r="D13" s="356"/>
      <c r="E13" s="356"/>
      <c r="F13" s="356"/>
      <c r="G13" s="356"/>
      <c r="H13" s="356"/>
      <c r="I13" s="356"/>
      <c r="J13" s="356"/>
      <c r="K13" s="356"/>
      <c r="L13" s="92"/>
      <c r="M13" s="92"/>
    </row>
    <row r="14" spans="1:13" ht="15.75" customHeight="1" x14ac:dyDescent="0.3">
      <c r="A14" s="350"/>
      <c r="B14" s="363"/>
      <c r="C14" s="356" t="s">
        <v>840</v>
      </c>
      <c r="D14" s="356"/>
      <c r="E14" s="356"/>
      <c r="F14" s="356"/>
      <c r="G14" s="356"/>
      <c r="H14" s="356"/>
      <c r="I14" s="356"/>
      <c r="J14" s="356"/>
      <c r="K14" s="356"/>
      <c r="L14" s="92"/>
      <c r="M14" s="92"/>
    </row>
    <row r="15" spans="1:13" x14ac:dyDescent="0.3">
      <c r="A15" s="350"/>
      <c r="B15" s="380"/>
      <c r="C15" s="380"/>
      <c r="D15" s="351"/>
      <c r="E15" s="92"/>
      <c r="F15" s="92"/>
      <c r="G15" s="92"/>
      <c r="H15" s="92"/>
      <c r="I15" s="92"/>
      <c r="J15" s="92"/>
      <c r="K15" s="92"/>
      <c r="L15" s="92"/>
      <c r="M15" s="92"/>
    </row>
    <row r="16" spans="1:13" ht="202.35" customHeight="1" x14ac:dyDescent="0.3">
      <c r="A16" s="350"/>
      <c r="B16" s="355" t="s">
        <v>67</v>
      </c>
      <c r="C16" s="380" t="s">
        <v>75</v>
      </c>
      <c r="D16" s="380"/>
      <c r="E16" s="380"/>
      <c r="F16" s="380"/>
      <c r="G16" s="380"/>
      <c r="H16" s="380"/>
      <c r="I16" s="380"/>
      <c r="J16" s="380"/>
      <c r="K16" s="380"/>
      <c r="L16" s="92"/>
      <c r="M16" s="92"/>
    </row>
    <row r="17" spans="1:18" x14ac:dyDescent="0.3">
      <c r="A17" s="350"/>
      <c r="B17" s="380"/>
      <c r="C17" s="380"/>
      <c r="D17" s="351"/>
      <c r="E17" s="92"/>
      <c r="F17" s="92"/>
      <c r="G17" s="92"/>
      <c r="H17" s="92"/>
      <c r="I17" s="92"/>
      <c r="J17" s="92"/>
      <c r="K17" s="92"/>
      <c r="L17" s="92"/>
      <c r="M17" s="92"/>
    </row>
    <row r="18" spans="1:18" x14ac:dyDescent="0.3">
      <c r="A18" s="350"/>
      <c r="B18" s="351"/>
      <c r="C18" s="351"/>
      <c r="D18" s="351"/>
      <c r="E18" s="92"/>
      <c r="F18" s="92"/>
      <c r="G18" s="92"/>
      <c r="H18" s="92"/>
      <c r="I18" s="92"/>
      <c r="J18" s="92"/>
      <c r="K18" s="92"/>
      <c r="L18" s="92"/>
      <c r="M18" s="92"/>
    </row>
    <row r="19" spans="1:18" x14ac:dyDescent="0.3">
      <c r="A19" s="350"/>
      <c r="B19" s="351"/>
      <c r="C19" s="351"/>
      <c r="D19" s="351"/>
      <c r="E19" s="92"/>
      <c r="F19" s="92"/>
      <c r="G19" s="92"/>
      <c r="H19" s="92"/>
      <c r="I19" s="92"/>
      <c r="J19" s="92"/>
      <c r="K19" s="92"/>
      <c r="L19" s="92"/>
      <c r="M19" s="92"/>
    </row>
    <row r="20" spans="1:18" x14ac:dyDescent="0.3">
      <c r="A20" s="350"/>
      <c r="B20" s="351"/>
      <c r="C20" s="351"/>
      <c r="D20" s="351"/>
      <c r="E20" s="92"/>
      <c r="F20" s="92"/>
      <c r="G20" s="92"/>
      <c r="H20" s="92"/>
      <c r="I20" s="92"/>
      <c r="J20" s="92"/>
      <c r="K20" s="92"/>
      <c r="L20" s="92"/>
      <c r="M20" s="92"/>
    </row>
    <row r="21" spans="1:18" x14ac:dyDescent="0.3">
      <c r="A21" s="350"/>
      <c r="B21" s="351"/>
      <c r="C21" s="351"/>
      <c r="D21" s="351"/>
      <c r="E21" s="92"/>
      <c r="F21" s="92"/>
      <c r="G21" s="92"/>
      <c r="H21" s="92"/>
      <c r="I21" s="92"/>
      <c r="J21" s="92"/>
      <c r="K21" s="92"/>
      <c r="L21" s="92"/>
      <c r="M21" s="92"/>
    </row>
    <row r="22" spans="1:18" x14ac:dyDescent="0.3">
      <c r="A22" s="350"/>
      <c r="B22" s="351"/>
      <c r="C22" s="351"/>
      <c r="D22" s="351"/>
      <c r="E22" s="92"/>
      <c r="F22" s="92"/>
      <c r="G22" s="92"/>
      <c r="H22" s="92"/>
      <c r="I22" s="92"/>
      <c r="J22" s="92"/>
      <c r="K22" s="92"/>
      <c r="L22" s="92"/>
      <c r="M22" s="92"/>
    </row>
    <row r="23" spans="1:18" x14ac:dyDescent="0.3">
      <c r="A23" s="350"/>
      <c r="B23" s="351"/>
      <c r="C23" s="351"/>
      <c r="D23" s="351"/>
      <c r="E23" s="92"/>
      <c r="F23" s="92"/>
      <c r="G23" s="92"/>
      <c r="H23" s="92"/>
      <c r="I23" s="92"/>
      <c r="J23" s="92"/>
      <c r="K23" s="92"/>
      <c r="L23" s="92"/>
      <c r="M23" s="92"/>
    </row>
    <row r="24" spans="1:18" x14ac:dyDescent="0.3">
      <c r="A24" s="350"/>
      <c r="B24" s="351"/>
      <c r="C24" s="351"/>
      <c r="D24" s="351"/>
      <c r="E24" s="92"/>
      <c r="F24" s="92"/>
      <c r="G24" s="92"/>
      <c r="H24" s="92"/>
      <c r="I24" s="92"/>
      <c r="J24" s="92"/>
      <c r="K24" s="92"/>
      <c r="L24" s="92"/>
      <c r="M24" s="92"/>
    </row>
    <row r="25" spans="1:18" x14ac:dyDescent="0.3">
      <c r="A25" s="350"/>
      <c r="B25" s="351"/>
      <c r="C25" s="351"/>
      <c r="D25" s="351"/>
      <c r="E25" s="92"/>
      <c r="F25" s="92"/>
      <c r="G25" s="92"/>
      <c r="H25" s="92"/>
      <c r="I25" s="92"/>
      <c r="J25" s="92"/>
      <c r="K25" s="92"/>
      <c r="L25" s="92"/>
      <c r="M25" s="92"/>
    </row>
    <row r="26" spans="1:18" x14ac:dyDescent="0.3">
      <c r="A26" s="350"/>
      <c r="B26" s="351"/>
      <c r="C26" s="351"/>
      <c r="D26" s="351"/>
      <c r="E26" s="92"/>
      <c r="F26" s="92"/>
      <c r="G26" s="92"/>
      <c r="H26" s="92"/>
      <c r="I26" s="92"/>
      <c r="J26" s="92"/>
      <c r="K26" s="92"/>
      <c r="L26" s="92"/>
      <c r="M26" s="92"/>
    </row>
    <row r="27" spans="1:18" x14ac:dyDescent="0.3">
      <c r="A27" s="350"/>
      <c r="B27" s="351"/>
      <c r="C27" s="351"/>
      <c r="D27" s="351"/>
      <c r="E27" s="92"/>
      <c r="F27" s="92"/>
      <c r="G27" s="92"/>
      <c r="H27" s="92"/>
      <c r="I27" s="92"/>
      <c r="J27" s="92"/>
      <c r="K27" s="92"/>
      <c r="L27" s="92"/>
      <c r="M27" s="92"/>
    </row>
    <row r="28" spans="1:18" s="93" customFormat="1" ht="24" customHeight="1" x14ac:dyDescent="0.3">
      <c r="A28" s="352"/>
      <c r="B28" s="381" t="s">
        <v>76</v>
      </c>
      <c r="C28" s="382"/>
      <c r="D28" s="382"/>
      <c r="E28" s="382"/>
      <c r="F28" s="382"/>
      <c r="G28" s="382"/>
      <c r="H28" s="382"/>
      <c r="I28" s="382"/>
      <c r="J28" s="382"/>
      <c r="K28" s="382"/>
      <c r="N28" s="91"/>
      <c r="O28" s="91"/>
      <c r="P28" s="91"/>
      <c r="Q28" s="91"/>
      <c r="R28" s="91"/>
    </row>
    <row r="29" spans="1:18" s="92" customFormat="1" ht="8.25" customHeight="1" x14ac:dyDescent="0.3">
      <c r="A29" s="350"/>
      <c r="C29" s="364"/>
      <c r="D29" s="364"/>
      <c r="N29" s="89"/>
      <c r="O29" s="89"/>
      <c r="P29" s="89"/>
      <c r="Q29" s="89"/>
      <c r="R29" s="89"/>
    </row>
    <row r="30" spans="1:18" s="92" customFormat="1" ht="28.35" customHeight="1" x14ac:dyDescent="0.3">
      <c r="A30" s="350"/>
      <c r="B30" s="365" t="s">
        <v>67</v>
      </c>
      <c r="C30" s="366" t="s">
        <v>77</v>
      </c>
      <c r="D30" s="378" t="s">
        <v>78</v>
      </c>
      <c r="E30" s="379"/>
      <c r="F30" s="379"/>
      <c r="G30" s="379"/>
      <c r="H30" s="379"/>
      <c r="I30" s="379"/>
      <c r="J30" s="379"/>
      <c r="K30" s="379"/>
      <c r="N30" s="89"/>
      <c r="O30" s="89"/>
      <c r="P30" s="89"/>
      <c r="Q30" s="89"/>
      <c r="R30" s="89"/>
    </row>
    <row r="31" spans="1:18" x14ac:dyDescent="0.3">
      <c r="A31" s="92"/>
      <c r="B31" s="92"/>
      <c r="C31" s="364"/>
      <c r="D31" s="364"/>
      <c r="E31" s="92"/>
      <c r="F31" s="92"/>
      <c r="G31" s="92"/>
      <c r="H31" s="92"/>
      <c r="I31" s="92"/>
      <c r="J31" s="92"/>
      <c r="K31" s="92"/>
      <c r="L31" s="92"/>
      <c r="M31" s="92"/>
    </row>
    <row r="32" spans="1:18" x14ac:dyDescent="0.3">
      <c r="A32" s="92"/>
      <c r="B32" s="92"/>
      <c r="C32" s="351"/>
      <c r="D32" s="351"/>
      <c r="E32" s="92"/>
      <c r="F32" s="92"/>
      <c r="G32" s="92"/>
      <c r="H32" s="92"/>
      <c r="I32" s="92"/>
      <c r="J32" s="92"/>
      <c r="K32" s="92"/>
      <c r="L32" s="92"/>
      <c r="M32" s="92"/>
    </row>
    <row r="33" spans="1:13" x14ac:dyDescent="0.3">
      <c r="A33" s="92"/>
      <c r="B33" s="92"/>
      <c r="C33" s="351"/>
      <c r="D33" s="351"/>
      <c r="E33" s="92"/>
      <c r="F33" s="92"/>
      <c r="G33" s="92"/>
      <c r="H33" s="92"/>
      <c r="I33" s="92"/>
      <c r="J33" s="92"/>
      <c r="K33" s="92"/>
      <c r="L33" s="92"/>
      <c r="M33" s="92"/>
    </row>
    <row r="34" spans="1:13" x14ac:dyDescent="0.3">
      <c r="A34" s="92"/>
      <c r="B34" s="92"/>
      <c r="C34" s="351"/>
      <c r="D34" s="351"/>
      <c r="E34" s="92"/>
      <c r="F34" s="92"/>
      <c r="G34" s="92"/>
      <c r="H34" s="92"/>
      <c r="I34" s="92"/>
      <c r="J34" s="92"/>
      <c r="K34" s="92"/>
      <c r="L34" s="92"/>
      <c r="M34" s="92"/>
    </row>
    <row r="35" spans="1:13" x14ac:dyDescent="0.3">
      <c r="A35" s="92"/>
      <c r="B35" s="92"/>
      <c r="C35" s="351"/>
      <c r="D35" s="351"/>
      <c r="E35" s="92"/>
      <c r="F35" s="92"/>
      <c r="G35" s="92"/>
      <c r="H35" s="92"/>
      <c r="I35" s="92"/>
      <c r="J35" s="92"/>
      <c r="K35" s="92"/>
      <c r="L35" s="92"/>
      <c r="M35" s="92"/>
    </row>
    <row r="36" spans="1:13" x14ac:dyDescent="0.3">
      <c r="A36" s="92"/>
      <c r="B36" s="92"/>
      <c r="C36" s="351"/>
      <c r="D36" s="351"/>
      <c r="E36" s="92"/>
      <c r="F36" s="92"/>
      <c r="G36" s="92"/>
      <c r="H36" s="92"/>
      <c r="I36" s="92"/>
      <c r="J36" s="92"/>
      <c r="K36" s="92"/>
      <c r="L36" s="92"/>
      <c r="M36" s="92"/>
    </row>
    <row r="37" spans="1:13" x14ac:dyDescent="0.3">
      <c r="A37" s="92"/>
      <c r="B37" s="92"/>
      <c r="C37" s="351"/>
      <c r="D37" s="351"/>
      <c r="E37" s="92"/>
      <c r="F37" s="92"/>
      <c r="G37" s="92"/>
      <c r="H37" s="92"/>
      <c r="I37" s="92"/>
      <c r="J37" s="92"/>
      <c r="K37" s="92"/>
      <c r="L37" s="92"/>
      <c r="M37" s="92"/>
    </row>
    <row r="38" spans="1:13" x14ac:dyDescent="0.3">
      <c r="A38" s="92"/>
      <c r="B38" s="92"/>
      <c r="C38" s="351"/>
      <c r="D38" s="351"/>
      <c r="E38" s="92"/>
      <c r="F38" s="92"/>
      <c r="G38" s="92"/>
      <c r="H38" s="92"/>
      <c r="I38" s="92"/>
      <c r="J38" s="92"/>
      <c r="K38" s="92"/>
      <c r="L38" s="92"/>
      <c r="M38" s="92"/>
    </row>
    <row r="39" spans="1:13" x14ac:dyDescent="0.3">
      <c r="A39" s="92"/>
      <c r="B39" s="92"/>
      <c r="C39" s="351"/>
      <c r="D39" s="351"/>
      <c r="E39" s="92"/>
      <c r="F39" s="92"/>
      <c r="G39" s="92"/>
      <c r="H39" s="92"/>
      <c r="I39" s="92"/>
      <c r="J39" s="92"/>
      <c r="K39" s="92"/>
      <c r="L39" s="92"/>
      <c r="M39" s="92"/>
    </row>
    <row r="40" spans="1:13" x14ac:dyDescent="0.3">
      <c r="A40" s="92"/>
      <c r="B40" s="92"/>
      <c r="C40" s="351"/>
      <c r="D40" s="351"/>
      <c r="E40" s="92"/>
      <c r="F40" s="92"/>
      <c r="G40" s="92"/>
      <c r="H40" s="92"/>
      <c r="I40" s="92"/>
      <c r="J40" s="92"/>
      <c r="K40" s="92"/>
      <c r="L40" s="92"/>
      <c r="M40" s="92"/>
    </row>
    <row r="41" spans="1:13" x14ac:dyDescent="0.3">
      <c r="A41" s="92"/>
      <c r="B41" s="92"/>
      <c r="C41" s="351"/>
      <c r="D41" s="351"/>
      <c r="E41" s="92"/>
      <c r="F41" s="92"/>
      <c r="G41" s="92"/>
      <c r="H41" s="92"/>
      <c r="I41" s="92"/>
      <c r="J41" s="92"/>
      <c r="K41" s="92"/>
      <c r="L41" s="92"/>
      <c r="M41" s="92"/>
    </row>
    <row r="42" spans="1:13" x14ac:dyDescent="0.3">
      <c r="A42" s="92"/>
      <c r="B42" s="92"/>
      <c r="C42" s="351"/>
      <c r="D42" s="351"/>
      <c r="E42" s="92"/>
      <c r="F42" s="92"/>
      <c r="G42" s="92"/>
      <c r="H42" s="92"/>
      <c r="I42" s="92"/>
      <c r="J42" s="92"/>
      <c r="K42" s="92"/>
      <c r="L42" s="92"/>
      <c r="M42" s="92"/>
    </row>
    <row r="43" spans="1:13" x14ac:dyDescent="0.3">
      <c r="A43" s="92"/>
      <c r="B43" s="92"/>
      <c r="C43" s="351"/>
      <c r="D43" s="351"/>
      <c r="E43" s="92"/>
      <c r="F43" s="92"/>
      <c r="G43" s="92"/>
      <c r="H43" s="92"/>
      <c r="I43" s="92"/>
      <c r="J43" s="92"/>
      <c r="K43" s="92"/>
      <c r="L43" s="92"/>
      <c r="M43" s="92"/>
    </row>
    <row r="44" spans="1:13" x14ac:dyDescent="0.3">
      <c r="A44" s="92"/>
      <c r="B44" s="92"/>
      <c r="C44" s="351"/>
      <c r="D44" s="351"/>
      <c r="E44" s="92"/>
      <c r="F44" s="92"/>
      <c r="G44" s="92"/>
      <c r="H44" s="92"/>
      <c r="I44" s="92"/>
      <c r="J44" s="92"/>
      <c r="K44" s="92"/>
      <c r="L44" s="92"/>
      <c r="M44" s="92"/>
    </row>
    <row r="45" spans="1:13" x14ac:dyDescent="0.3">
      <c r="A45" s="92"/>
      <c r="B45" s="92"/>
      <c r="C45" s="351"/>
      <c r="D45" s="351"/>
      <c r="E45" s="92"/>
      <c r="F45" s="92"/>
      <c r="G45" s="92"/>
      <c r="H45" s="92"/>
      <c r="I45" s="92"/>
      <c r="J45" s="92"/>
      <c r="K45" s="92"/>
      <c r="L45" s="92"/>
      <c r="M45" s="92"/>
    </row>
    <row r="46" spans="1:13" x14ac:dyDescent="0.3">
      <c r="A46" s="92"/>
      <c r="B46" s="92"/>
      <c r="C46" s="351"/>
      <c r="D46" s="351"/>
      <c r="E46" s="92"/>
      <c r="F46" s="92"/>
      <c r="G46" s="92"/>
      <c r="H46" s="92"/>
      <c r="I46" s="92"/>
      <c r="J46" s="92"/>
      <c r="K46" s="92"/>
      <c r="L46" s="92"/>
      <c r="M46" s="92"/>
    </row>
    <row r="47" spans="1:13" x14ac:dyDescent="0.3">
      <c r="A47" s="92"/>
      <c r="B47" s="92"/>
      <c r="C47" s="351"/>
      <c r="D47" s="351"/>
      <c r="E47" s="92"/>
      <c r="F47" s="92"/>
      <c r="G47" s="92"/>
      <c r="H47" s="92"/>
      <c r="I47" s="92"/>
      <c r="J47" s="92"/>
      <c r="K47" s="92"/>
      <c r="L47" s="92"/>
      <c r="M47" s="92"/>
    </row>
    <row r="48" spans="1:13" x14ac:dyDescent="0.3">
      <c r="A48" s="92"/>
      <c r="B48" s="92"/>
      <c r="C48" s="351"/>
      <c r="D48" s="351"/>
      <c r="E48" s="92"/>
      <c r="F48" s="92"/>
      <c r="G48" s="92"/>
      <c r="H48" s="92"/>
      <c r="I48" s="92"/>
      <c r="J48" s="92"/>
      <c r="K48" s="92"/>
      <c r="L48" s="92"/>
      <c r="M48" s="92"/>
    </row>
    <row r="49" spans="1:13" x14ac:dyDescent="0.3">
      <c r="A49" s="92"/>
      <c r="B49" s="92"/>
      <c r="C49" s="351"/>
      <c r="D49" s="351"/>
      <c r="E49" s="92"/>
      <c r="F49" s="92"/>
      <c r="G49" s="92"/>
      <c r="H49" s="92"/>
      <c r="I49" s="92"/>
      <c r="J49" s="92"/>
      <c r="K49" s="92"/>
      <c r="L49" s="92"/>
      <c r="M49" s="92"/>
    </row>
    <row r="50" spans="1:13" x14ac:dyDescent="0.3">
      <c r="A50" s="92"/>
      <c r="B50" s="92"/>
      <c r="C50" s="351"/>
      <c r="D50" s="351"/>
      <c r="E50" s="92"/>
      <c r="F50" s="92"/>
      <c r="G50" s="92"/>
      <c r="H50" s="92"/>
      <c r="I50" s="92"/>
      <c r="J50" s="92"/>
      <c r="K50" s="92"/>
      <c r="L50" s="92"/>
      <c r="M50" s="92"/>
    </row>
    <row r="51" spans="1:13" x14ac:dyDescent="0.3">
      <c r="A51" s="92"/>
      <c r="B51" s="92"/>
      <c r="C51" s="351"/>
      <c r="D51" s="351"/>
      <c r="E51" s="92"/>
      <c r="F51" s="92"/>
      <c r="G51" s="92"/>
      <c r="H51" s="92"/>
      <c r="I51" s="92"/>
      <c r="J51" s="92"/>
      <c r="K51" s="92"/>
      <c r="L51" s="92"/>
      <c r="M51" s="92"/>
    </row>
    <row r="52" spans="1:13" x14ac:dyDescent="0.3">
      <c r="A52" s="92"/>
      <c r="B52" s="92"/>
      <c r="C52" s="351"/>
      <c r="D52" s="351"/>
      <c r="E52" s="92"/>
      <c r="F52" s="92"/>
      <c r="G52" s="92"/>
      <c r="H52" s="92"/>
      <c r="I52" s="92"/>
      <c r="J52" s="92"/>
      <c r="K52" s="92"/>
      <c r="L52" s="92"/>
      <c r="M52" s="92"/>
    </row>
    <row r="53" spans="1:13" x14ac:dyDescent="0.3">
      <c r="A53" s="92"/>
      <c r="B53" s="92"/>
      <c r="C53" s="351"/>
      <c r="D53" s="351"/>
      <c r="E53" s="92"/>
      <c r="F53" s="92"/>
      <c r="G53" s="92"/>
      <c r="H53" s="92"/>
      <c r="I53" s="92"/>
      <c r="J53" s="92"/>
      <c r="K53" s="92"/>
      <c r="L53" s="92"/>
      <c r="M53" s="92"/>
    </row>
    <row r="54" spans="1:13" x14ac:dyDescent="0.3">
      <c r="A54" s="92"/>
      <c r="B54" s="92"/>
      <c r="C54" s="351"/>
      <c r="D54" s="351"/>
      <c r="E54" s="92"/>
      <c r="F54" s="92"/>
      <c r="G54" s="92"/>
      <c r="H54" s="92"/>
      <c r="I54" s="92"/>
      <c r="J54" s="92"/>
      <c r="K54" s="92"/>
      <c r="L54" s="92"/>
      <c r="M54" s="92"/>
    </row>
    <row r="55" spans="1:13" x14ac:dyDescent="0.3">
      <c r="A55" s="92"/>
      <c r="B55" s="92"/>
      <c r="C55" s="351"/>
      <c r="D55" s="351"/>
      <c r="E55" s="92"/>
      <c r="F55" s="92"/>
      <c r="G55" s="92"/>
      <c r="H55" s="92"/>
      <c r="I55" s="92"/>
      <c r="J55" s="92"/>
      <c r="K55" s="92"/>
      <c r="L55" s="92"/>
      <c r="M55" s="92"/>
    </row>
    <row r="56" spans="1:13" x14ac:dyDescent="0.3">
      <c r="A56" s="92"/>
      <c r="B56" s="92"/>
      <c r="C56" s="351"/>
      <c r="D56" s="351"/>
      <c r="E56" s="92"/>
      <c r="F56" s="92"/>
      <c r="G56" s="92"/>
      <c r="H56" s="92"/>
      <c r="I56" s="92"/>
      <c r="J56" s="92"/>
      <c r="K56" s="92"/>
      <c r="L56" s="92"/>
      <c r="M56" s="92"/>
    </row>
    <row r="57" spans="1:13" x14ac:dyDescent="0.3">
      <c r="A57" s="92"/>
      <c r="B57" s="92"/>
      <c r="C57" s="351"/>
      <c r="D57" s="351"/>
      <c r="E57" s="92"/>
      <c r="F57" s="92"/>
      <c r="G57" s="92"/>
      <c r="H57" s="92"/>
      <c r="I57" s="92"/>
      <c r="J57" s="92"/>
      <c r="K57" s="92"/>
      <c r="L57" s="92"/>
      <c r="M57" s="92"/>
    </row>
    <row r="58" spans="1:13" x14ac:dyDescent="0.3">
      <c r="A58" s="92"/>
      <c r="B58" s="92"/>
      <c r="C58" s="351"/>
      <c r="D58" s="351"/>
      <c r="E58" s="92"/>
      <c r="F58" s="92"/>
      <c r="G58" s="92"/>
      <c r="H58" s="92"/>
      <c r="I58" s="92"/>
      <c r="J58" s="92"/>
      <c r="K58" s="92"/>
      <c r="L58" s="92"/>
      <c r="M58" s="92"/>
    </row>
    <row r="59" spans="1:13" x14ac:dyDescent="0.3">
      <c r="A59" s="92"/>
      <c r="B59" s="92"/>
      <c r="C59" s="351"/>
      <c r="D59" s="351"/>
      <c r="E59" s="92"/>
      <c r="F59" s="92"/>
      <c r="G59" s="92"/>
      <c r="H59" s="92"/>
      <c r="I59" s="92"/>
      <c r="J59" s="92"/>
      <c r="K59" s="92"/>
      <c r="L59" s="92"/>
      <c r="M59" s="92"/>
    </row>
    <row r="60" spans="1:13" x14ac:dyDescent="0.3">
      <c r="A60" s="92"/>
      <c r="B60" s="92"/>
      <c r="C60" s="351"/>
      <c r="D60" s="351"/>
      <c r="E60" s="92"/>
      <c r="F60" s="92"/>
      <c r="G60" s="92"/>
      <c r="H60" s="92"/>
      <c r="I60" s="92"/>
      <c r="J60" s="92"/>
      <c r="K60" s="92"/>
      <c r="L60" s="92"/>
      <c r="M60" s="92"/>
    </row>
    <row r="61" spans="1:13" x14ac:dyDescent="0.3">
      <c r="A61" s="92"/>
      <c r="B61" s="92"/>
      <c r="C61" s="351"/>
      <c r="D61" s="351"/>
      <c r="E61" s="92"/>
      <c r="F61" s="92"/>
      <c r="G61" s="92"/>
      <c r="H61" s="92"/>
      <c r="I61" s="92"/>
      <c r="J61" s="92"/>
      <c r="K61" s="92"/>
      <c r="L61" s="92"/>
      <c r="M61" s="92"/>
    </row>
    <row r="62" spans="1:13" x14ac:dyDescent="0.3">
      <c r="A62" s="92"/>
      <c r="B62" s="92"/>
      <c r="C62" s="351"/>
      <c r="D62" s="351"/>
      <c r="E62" s="92"/>
      <c r="F62" s="92"/>
      <c r="G62" s="92"/>
      <c r="H62" s="92"/>
      <c r="I62" s="92"/>
      <c r="J62" s="92"/>
      <c r="K62" s="92"/>
      <c r="L62" s="92"/>
      <c r="M62" s="92"/>
    </row>
    <row r="63" spans="1:13" x14ac:dyDescent="0.3">
      <c r="A63" s="92"/>
      <c r="B63" s="92"/>
      <c r="C63" s="351"/>
      <c r="D63" s="351"/>
      <c r="E63" s="92"/>
      <c r="F63" s="92"/>
      <c r="G63" s="92"/>
      <c r="H63" s="92"/>
      <c r="I63" s="92"/>
      <c r="J63" s="92"/>
      <c r="K63" s="92"/>
      <c r="L63" s="92"/>
      <c r="M63" s="92"/>
    </row>
    <row r="64" spans="1:13" x14ac:dyDescent="0.3">
      <c r="A64" s="92"/>
      <c r="B64" s="92"/>
      <c r="C64" s="351"/>
      <c r="D64" s="351"/>
      <c r="E64" s="92"/>
      <c r="F64" s="92"/>
      <c r="G64" s="92"/>
      <c r="H64" s="92"/>
      <c r="I64" s="92"/>
      <c r="J64" s="92"/>
      <c r="K64" s="92"/>
      <c r="L64" s="92"/>
      <c r="M64" s="92"/>
    </row>
    <row r="65" spans="1:13" x14ac:dyDescent="0.3">
      <c r="A65" s="92"/>
      <c r="B65" s="92"/>
      <c r="C65" s="351"/>
      <c r="D65" s="351"/>
      <c r="E65" s="92"/>
      <c r="F65" s="92"/>
      <c r="G65" s="92"/>
      <c r="H65" s="92"/>
      <c r="I65" s="92"/>
      <c r="J65" s="92"/>
      <c r="K65" s="92"/>
      <c r="L65" s="92"/>
      <c r="M65" s="92"/>
    </row>
    <row r="66" spans="1:13" x14ac:dyDescent="0.3">
      <c r="A66" s="92"/>
      <c r="B66" s="92"/>
      <c r="C66" s="351"/>
      <c r="D66" s="351"/>
      <c r="E66" s="92"/>
      <c r="F66" s="92"/>
      <c r="G66" s="92"/>
      <c r="H66" s="92"/>
      <c r="I66" s="92"/>
      <c r="J66" s="92"/>
      <c r="K66" s="92"/>
      <c r="L66" s="92"/>
      <c r="M66" s="92"/>
    </row>
    <row r="67" spans="1:13" x14ac:dyDescent="0.3">
      <c r="A67" s="92"/>
      <c r="B67" s="92"/>
      <c r="C67" s="351"/>
      <c r="D67" s="351"/>
      <c r="E67" s="92"/>
      <c r="F67" s="92"/>
      <c r="G67" s="92"/>
      <c r="H67" s="92"/>
      <c r="I67" s="92"/>
      <c r="J67" s="92"/>
      <c r="K67" s="92"/>
      <c r="L67" s="92"/>
      <c r="M67" s="92"/>
    </row>
    <row r="68" spans="1:13" x14ac:dyDescent="0.3">
      <c r="A68" s="92"/>
      <c r="B68" s="92"/>
      <c r="C68" s="351"/>
      <c r="D68" s="351"/>
      <c r="E68" s="92"/>
      <c r="F68" s="92"/>
      <c r="G68" s="92"/>
      <c r="H68" s="92"/>
      <c r="I68" s="92"/>
      <c r="J68" s="92"/>
      <c r="K68" s="92"/>
      <c r="L68" s="92"/>
      <c r="M68" s="92"/>
    </row>
    <row r="69" spans="1:13" x14ac:dyDescent="0.3">
      <c r="A69" s="92"/>
      <c r="B69" s="92"/>
      <c r="C69" s="351"/>
      <c r="D69" s="351"/>
      <c r="E69" s="92"/>
      <c r="F69" s="92"/>
      <c r="G69" s="92"/>
      <c r="H69" s="92"/>
      <c r="I69" s="92"/>
      <c r="J69" s="92"/>
      <c r="K69" s="92"/>
      <c r="L69" s="92"/>
      <c r="M69" s="92"/>
    </row>
    <row r="70" spans="1:13" x14ac:dyDescent="0.3">
      <c r="A70" s="92"/>
      <c r="B70" s="92"/>
      <c r="C70" s="351"/>
      <c r="D70" s="351"/>
      <c r="E70" s="92"/>
      <c r="F70" s="92"/>
      <c r="G70" s="92"/>
      <c r="H70" s="92"/>
      <c r="I70" s="92"/>
      <c r="J70" s="92"/>
      <c r="K70" s="92"/>
      <c r="L70" s="92"/>
      <c r="M70" s="92"/>
    </row>
    <row r="71" spans="1:13" x14ac:dyDescent="0.3">
      <c r="A71" s="92"/>
      <c r="B71" s="92"/>
      <c r="C71" s="351"/>
      <c r="D71" s="351"/>
      <c r="E71" s="92"/>
      <c r="F71" s="92"/>
      <c r="G71" s="92"/>
      <c r="H71" s="92"/>
      <c r="I71" s="92"/>
      <c r="J71" s="92"/>
      <c r="K71" s="92"/>
      <c r="L71" s="92"/>
      <c r="M71" s="92"/>
    </row>
    <row r="72" spans="1:13" x14ac:dyDescent="0.3">
      <c r="A72" s="92"/>
      <c r="B72" s="92"/>
      <c r="C72" s="351"/>
      <c r="D72" s="351"/>
      <c r="E72" s="92"/>
      <c r="F72" s="92"/>
      <c r="G72" s="92"/>
      <c r="H72" s="92"/>
      <c r="I72" s="92"/>
      <c r="J72" s="92"/>
      <c r="K72" s="92"/>
      <c r="L72" s="92"/>
      <c r="M72" s="92"/>
    </row>
    <row r="73" spans="1:13" x14ac:dyDescent="0.3">
      <c r="A73" s="92"/>
      <c r="B73" s="92"/>
      <c r="C73" s="351"/>
      <c r="D73" s="351"/>
      <c r="E73" s="92"/>
      <c r="F73" s="92"/>
      <c r="G73" s="92"/>
      <c r="H73" s="92"/>
      <c r="I73" s="92"/>
      <c r="J73" s="92"/>
      <c r="K73" s="92"/>
      <c r="L73" s="92"/>
      <c r="M73" s="92"/>
    </row>
    <row r="74" spans="1:13" x14ac:dyDescent="0.3">
      <c r="A74" s="92"/>
      <c r="B74" s="92"/>
      <c r="C74" s="351"/>
      <c r="D74" s="351"/>
      <c r="E74" s="92"/>
      <c r="F74" s="92"/>
      <c r="G74" s="92"/>
      <c r="H74" s="92"/>
      <c r="I74" s="92"/>
      <c r="J74" s="92"/>
      <c r="K74" s="92"/>
      <c r="L74" s="92"/>
      <c r="M74" s="92"/>
    </row>
    <row r="75" spans="1:13" x14ac:dyDescent="0.3">
      <c r="A75" s="92"/>
      <c r="B75" s="92"/>
      <c r="C75" s="351"/>
      <c r="D75" s="351"/>
      <c r="E75" s="92"/>
      <c r="F75" s="92"/>
      <c r="G75" s="92"/>
      <c r="H75" s="92"/>
      <c r="I75" s="92"/>
      <c r="J75" s="92"/>
      <c r="K75" s="92"/>
      <c r="L75" s="92"/>
      <c r="M75" s="92"/>
    </row>
  </sheetData>
  <sheetProtection algorithmName="SHA-512" hashValue="/oXGuCH+PbRXi7j8QJKU2BrCAkLaMH9t47KkW0ffXXWIJYBxPTI8I+KG6FcZxYBa5ko8AhEorGTkRLkP3Gq+bQ==" saltValue="ql+td7kWnpOzoqzxGrOHLw==" spinCount="100000" sheet="1" objects="1" scenarios="1"/>
  <mergeCells count="11">
    <mergeCell ref="C8:K8"/>
    <mergeCell ref="B2:K2"/>
    <mergeCell ref="C3:D3"/>
    <mergeCell ref="B4:C4"/>
    <mergeCell ref="B5:K5"/>
    <mergeCell ref="C7:K7"/>
    <mergeCell ref="D30:K30"/>
    <mergeCell ref="B15:C15"/>
    <mergeCell ref="C16:K16"/>
    <mergeCell ref="B17:C17"/>
    <mergeCell ref="B28:K28"/>
  </mergeCells>
  <pageMargins left="0.7" right="0.7" top="0.75" bottom="0.75" header="0.3" footer="0.3"/>
  <pageSetup scale="6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4C00D-3A97-41CC-B1D2-52228B4363F4}">
  <sheetPr>
    <tabColor rgb="FF96330F"/>
    <pageSetUpPr fitToPage="1"/>
  </sheetPr>
  <dimension ref="A1:I39"/>
  <sheetViews>
    <sheetView topLeftCell="A7" zoomScale="90" zoomScaleNormal="90" workbookViewId="0">
      <selection activeCell="G19" sqref="G19"/>
    </sheetView>
    <sheetView workbookViewId="1"/>
  </sheetViews>
  <sheetFormatPr defaultColWidth="13.109375" defaultRowHeight="10.199999999999999" x14ac:dyDescent="0.2"/>
  <cols>
    <col min="1" max="1" width="4.33203125" style="81" customWidth="1"/>
    <col min="2" max="2" width="32" style="85" customWidth="1"/>
    <col min="3" max="3" width="33.33203125" style="85" customWidth="1"/>
    <col min="4" max="4" width="35.6640625" style="85" customWidth="1"/>
    <col min="5" max="5" width="32" style="85" customWidth="1"/>
    <col min="6" max="6" width="4.5546875" style="85" customWidth="1"/>
    <col min="7" max="7" width="13.109375" style="83"/>
    <col min="8" max="8" width="13.109375" style="86"/>
    <col min="9" max="16384" width="13.109375" style="83"/>
  </cols>
  <sheetData>
    <row r="1" spans="2:8" ht="14.4" customHeight="1" x14ac:dyDescent="0.3">
      <c r="B1" s="82"/>
      <c r="C1" s="82"/>
      <c r="D1" s="82"/>
      <c r="E1" s="82"/>
      <c r="F1" s="82"/>
      <c r="G1" s="82"/>
      <c r="H1" s="82"/>
    </row>
    <row r="2" spans="2:8" ht="15.6" customHeight="1" x14ac:dyDescent="0.3">
      <c r="B2" s="170" t="s">
        <v>79</v>
      </c>
      <c r="C2" s="171" t="s">
        <v>80</v>
      </c>
      <c r="G2" s="82"/>
      <c r="H2" s="82"/>
    </row>
    <row r="3" spans="2:8" ht="15.6" customHeight="1" x14ac:dyDescent="0.3">
      <c r="B3" s="170" t="s">
        <v>81</v>
      </c>
      <c r="C3" s="171" t="s">
        <v>80</v>
      </c>
      <c r="G3" s="82"/>
      <c r="H3" s="82"/>
    </row>
    <row r="4" spans="2:8" ht="14.4" customHeight="1" x14ac:dyDescent="0.3">
      <c r="B4" s="170" t="s">
        <v>82</v>
      </c>
      <c r="C4" s="172" t="s">
        <v>83</v>
      </c>
      <c r="F4" s="82"/>
      <c r="G4" s="82"/>
      <c r="H4" s="82"/>
    </row>
    <row r="5" spans="2:8" ht="14.4" customHeight="1" x14ac:dyDescent="0.3">
      <c r="B5" s="170" t="s">
        <v>84</v>
      </c>
      <c r="C5" s="172" t="s">
        <v>83</v>
      </c>
      <c r="D5" s="173" t="s">
        <v>85</v>
      </c>
      <c r="E5" s="173"/>
      <c r="F5" s="82"/>
      <c r="G5" s="82"/>
      <c r="H5" s="82"/>
    </row>
    <row r="6" spans="2:8" ht="14.4" customHeight="1" x14ac:dyDescent="0.3">
      <c r="B6" s="170" t="s">
        <v>86</v>
      </c>
      <c r="C6" s="172" t="s">
        <v>83</v>
      </c>
      <c r="D6" s="173" t="s">
        <v>3</v>
      </c>
      <c r="E6" s="173"/>
      <c r="F6" s="82"/>
      <c r="G6" s="82"/>
      <c r="H6" s="82"/>
    </row>
    <row r="7" spans="2:8" ht="32.4" customHeight="1" x14ac:dyDescent="0.3">
      <c r="B7" s="170" t="s">
        <v>87</v>
      </c>
      <c r="C7" s="172"/>
      <c r="D7" s="173"/>
      <c r="E7" s="174"/>
      <c r="F7" s="82"/>
      <c r="G7" s="82"/>
      <c r="H7" s="82"/>
    </row>
    <row r="8" spans="2:8" ht="12" customHeight="1" thickBot="1" x14ac:dyDescent="0.25"/>
    <row r="9" spans="2:8" ht="15" x14ac:dyDescent="0.2">
      <c r="B9" s="386" t="s">
        <v>88</v>
      </c>
      <c r="C9" s="388" t="s">
        <v>89</v>
      </c>
      <c r="D9" s="389"/>
      <c r="E9" s="176" t="s">
        <v>90</v>
      </c>
    </row>
    <row r="10" spans="2:8" ht="12" customHeight="1" thickBot="1" x14ac:dyDescent="0.25">
      <c r="B10" s="387"/>
      <c r="C10" s="177" t="str">
        <f>IF(AND(E9="Yes",Gatekeepers!F8=1),"Pass","")</f>
        <v/>
      </c>
      <c r="D10" s="177" t="str">
        <f>IF(AND(E9="Yes",Gatekeepers!F8&lt;&gt;1),"Fail ("&amp;TEXT(Gatekeepers!F8,"0,0%")&amp;")","")</f>
        <v>Fail (0,0%)</v>
      </c>
      <c r="E10" s="178" t="s">
        <v>91</v>
      </c>
    </row>
    <row r="11" spans="2:8" ht="12" customHeight="1" thickBot="1" x14ac:dyDescent="0.25"/>
    <row r="12" spans="2:8" ht="16.2" thickBot="1" x14ac:dyDescent="0.25">
      <c r="B12" s="179" t="s">
        <v>92</v>
      </c>
      <c r="C12" s="180"/>
      <c r="D12" s="180"/>
      <c r="E12" s="181"/>
    </row>
    <row r="13" spans="2:8" ht="16.2" thickBot="1" x14ac:dyDescent="0.25">
      <c r="B13" s="182" t="s">
        <v>93</v>
      </c>
      <c r="C13" s="183" t="s">
        <v>25</v>
      </c>
      <c r="D13" s="184" t="s">
        <v>94</v>
      </c>
      <c r="E13" s="175" t="s">
        <v>29</v>
      </c>
    </row>
    <row r="14" spans="2:8" ht="15.6" x14ac:dyDescent="0.2">
      <c r="B14" s="185" t="s">
        <v>95</v>
      </c>
      <c r="C14" s="186">
        <v>0.25</v>
      </c>
      <c r="D14" s="187">
        <f>C14*0.75</f>
        <v>0.1875</v>
      </c>
      <c r="E14" s="188">
        <f>C14*'Functional MDMS'!L103</f>
        <v>0</v>
      </c>
    </row>
    <row r="15" spans="2:8" ht="15.6" x14ac:dyDescent="0.2">
      <c r="B15" s="185" t="s">
        <v>96</v>
      </c>
      <c r="C15" s="186">
        <v>0.2</v>
      </c>
      <c r="D15" s="187">
        <f t="shared" ref="D15:D19" si="0">C15*0.75</f>
        <v>0.15000000000000002</v>
      </c>
      <c r="E15" s="188">
        <f>C15*'Functional HES - DAS'!L76</f>
        <v>0</v>
      </c>
    </row>
    <row r="16" spans="2:8" ht="15.6" x14ac:dyDescent="0.2">
      <c r="B16" s="185" t="s">
        <v>97</v>
      </c>
      <c r="C16" s="186">
        <v>0.15</v>
      </c>
      <c r="D16" s="187">
        <f t="shared" si="0"/>
        <v>0.11249999999999999</v>
      </c>
      <c r="E16" s="188">
        <f>C16*'Functional SMOC'!L66</f>
        <v>0</v>
      </c>
    </row>
    <row r="17" spans="1:9" ht="15.6" x14ac:dyDescent="0.2">
      <c r="B17" s="185" t="s">
        <v>71</v>
      </c>
      <c r="C17" s="186">
        <v>0.15</v>
      </c>
      <c r="D17" s="187">
        <f t="shared" si="0"/>
        <v>0.11249999999999999</v>
      </c>
      <c r="E17" s="188">
        <f>C17*'Non Functional'!L62</f>
        <v>0</v>
      </c>
    </row>
    <row r="18" spans="1:9" s="85" customFormat="1" ht="15.6" x14ac:dyDescent="0.2">
      <c r="A18" s="81"/>
      <c r="B18" s="189" t="s">
        <v>72</v>
      </c>
      <c r="C18" s="186">
        <v>0.1</v>
      </c>
      <c r="D18" s="187">
        <f t="shared" si="0"/>
        <v>7.5000000000000011E-2</v>
      </c>
      <c r="E18" s="188">
        <f>C18*Architecture!L25</f>
        <v>0</v>
      </c>
      <c r="G18" s="83"/>
      <c r="H18" s="342"/>
    </row>
    <row r="19" spans="1:9" s="85" customFormat="1" ht="15.6" x14ac:dyDescent="0.25">
      <c r="A19" s="81"/>
      <c r="B19" s="185" t="s">
        <v>73</v>
      </c>
      <c r="C19" s="186">
        <v>0.15</v>
      </c>
      <c r="D19" s="187">
        <f t="shared" si="0"/>
        <v>0.11249999999999999</v>
      </c>
      <c r="E19" s="190">
        <f>C19*Security!L25</f>
        <v>0</v>
      </c>
      <c r="G19" s="191"/>
      <c r="H19" s="342"/>
    </row>
    <row r="20" spans="1:9" s="85" customFormat="1" ht="15.6" x14ac:dyDescent="0.25">
      <c r="A20" s="81"/>
      <c r="B20" s="192" t="s">
        <v>98</v>
      </c>
      <c r="C20" s="193">
        <f>SUM(C14:C19)</f>
        <v>1</v>
      </c>
      <c r="D20" s="194">
        <v>0.75</v>
      </c>
      <c r="E20" s="195">
        <f>SUM(E14:E19)</f>
        <v>0</v>
      </c>
      <c r="G20" s="325"/>
      <c r="H20" s="342"/>
    </row>
    <row r="21" spans="1:9" s="85" customFormat="1" ht="12.6" thickBot="1" x14ac:dyDescent="0.3">
      <c r="A21" s="81"/>
      <c r="B21" s="196"/>
      <c r="E21" s="197"/>
      <c r="G21" s="111"/>
      <c r="H21" s="343"/>
      <c r="I21" s="199"/>
    </row>
    <row r="22" spans="1:9" s="85" customFormat="1" ht="16.2" thickBot="1" x14ac:dyDescent="0.3">
      <c r="A22" s="81"/>
      <c r="B22" s="179" t="s">
        <v>99</v>
      </c>
      <c r="C22" s="180"/>
      <c r="D22" s="180"/>
      <c r="E22" s="181"/>
      <c r="G22" s="111"/>
      <c r="H22" s="198"/>
      <c r="I22" s="199"/>
    </row>
    <row r="23" spans="1:9" s="85" customFormat="1" ht="16.2" thickBot="1" x14ac:dyDescent="0.25">
      <c r="A23" s="81"/>
      <c r="B23" s="200" t="s">
        <v>74</v>
      </c>
      <c r="C23" s="201" t="s">
        <v>25</v>
      </c>
      <c r="D23" s="202" t="s">
        <v>94</v>
      </c>
      <c r="E23" s="203" t="s">
        <v>29</v>
      </c>
      <c r="G23" s="83"/>
      <c r="H23" s="86"/>
    </row>
    <row r="24" spans="1:9" s="85" customFormat="1" ht="16.2" thickBot="1" x14ac:dyDescent="0.35">
      <c r="A24" s="81"/>
      <c r="B24" s="204" t="s">
        <v>74</v>
      </c>
      <c r="C24" s="205">
        <v>1</v>
      </c>
      <c r="D24" s="206">
        <v>0.85</v>
      </c>
      <c r="E24" s="207">
        <f>SUM(E27:E29)</f>
        <v>0</v>
      </c>
      <c r="G24" s="83"/>
      <c r="H24" s="86"/>
    </row>
    <row r="25" spans="1:9" s="85" customFormat="1" ht="16.2" thickBot="1" x14ac:dyDescent="0.35">
      <c r="A25" s="81"/>
      <c r="B25" s="338"/>
      <c r="C25" s="339"/>
      <c r="D25" s="341"/>
      <c r="E25" s="340"/>
      <c r="G25" s="83"/>
      <c r="H25" s="86"/>
    </row>
    <row r="26" spans="1:9" s="85" customFormat="1" ht="15" x14ac:dyDescent="0.25">
      <c r="A26" s="81"/>
      <c r="B26" s="338"/>
      <c r="C26" s="326" t="s">
        <v>841</v>
      </c>
      <c r="D26" s="327" t="s">
        <v>101</v>
      </c>
      <c r="E26" s="328" t="s">
        <v>842</v>
      </c>
      <c r="G26" s="83"/>
      <c r="H26" s="86"/>
    </row>
    <row r="27" spans="1:9" s="85" customFormat="1" ht="15" x14ac:dyDescent="0.25">
      <c r="A27" s="81"/>
      <c r="B27" s="338"/>
      <c r="C27" s="185" t="s">
        <v>809</v>
      </c>
      <c r="D27" s="336">
        <v>0.5</v>
      </c>
      <c r="E27" s="330">
        <f>'DEMO MDMS'!I59*D27</f>
        <v>0</v>
      </c>
      <c r="G27" s="83"/>
      <c r="H27" s="86"/>
    </row>
    <row r="28" spans="1:9" s="85" customFormat="1" ht="15" x14ac:dyDescent="0.25">
      <c r="A28" s="81"/>
      <c r="B28" s="338"/>
      <c r="C28" s="185" t="s">
        <v>843</v>
      </c>
      <c r="D28" s="336">
        <v>0.3</v>
      </c>
      <c r="E28" s="330">
        <f>'DEMO HES- DAS'!I40*D28</f>
        <v>0</v>
      </c>
      <c r="G28" s="83"/>
      <c r="H28" s="86"/>
      <c r="I28" s="85" t="s">
        <v>75</v>
      </c>
    </row>
    <row r="29" spans="1:9" s="85" customFormat="1" ht="15.6" thickBot="1" x14ac:dyDescent="0.3">
      <c r="A29" s="81"/>
      <c r="B29" s="338"/>
      <c r="C29" s="329" t="s">
        <v>812</v>
      </c>
      <c r="D29" s="337">
        <v>0.2</v>
      </c>
      <c r="E29" s="331">
        <f>'DEMO SMOC'!I41*D29</f>
        <v>0</v>
      </c>
      <c r="G29" s="83"/>
      <c r="H29" s="86"/>
    </row>
    <row r="30" spans="1:9" s="85" customFormat="1" ht="10.8" thickBot="1" x14ac:dyDescent="0.25">
      <c r="A30" s="81"/>
      <c r="G30" s="83"/>
      <c r="H30" s="86"/>
    </row>
    <row r="31" spans="1:9" ht="13.8" x14ac:dyDescent="0.25">
      <c r="B31" s="390" t="s">
        <v>844</v>
      </c>
      <c r="C31" s="332" t="s">
        <v>100</v>
      </c>
      <c r="D31" s="208" t="s">
        <v>101</v>
      </c>
      <c r="E31" s="209" t="s">
        <v>102</v>
      </c>
    </row>
    <row r="32" spans="1:9" ht="13.8" x14ac:dyDescent="0.25">
      <c r="B32" s="391"/>
      <c r="C32" s="333" t="s">
        <v>103</v>
      </c>
      <c r="D32" s="210">
        <v>0.4</v>
      </c>
      <c r="E32" s="211">
        <f>D32*E20</f>
        <v>0</v>
      </c>
      <c r="I32" s="348"/>
    </row>
    <row r="33" spans="2:5" ht="13.8" x14ac:dyDescent="0.25">
      <c r="B33" s="391"/>
      <c r="C33" s="334" t="s">
        <v>104</v>
      </c>
      <c r="D33" s="212">
        <v>0.6</v>
      </c>
      <c r="E33" s="213">
        <f>D33*E24</f>
        <v>0</v>
      </c>
    </row>
    <row r="34" spans="2:5" ht="16.2" thickBot="1" x14ac:dyDescent="0.35">
      <c r="B34" s="392"/>
      <c r="C34" s="335" t="s">
        <v>105</v>
      </c>
      <c r="D34" s="344">
        <f>SUM(D32:D33)</f>
        <v>1</v>
      </c>
      <c r="E34" s="345">
        <f>SUM(E32:E33)</f>
        <v>0</v>
      </c>
    </row>
    <row r="35" spans="2:5" ht="15.6" x14ac:dyDescent="0.3">
      <c r="D35" s="346" t="s">
        <v>94</v>
      </c>
      <c r="E35" s="347">
        <v>0.81</v>
      </c>
    </row>
    <row r="36" spans="2:5" x14ac:dyDescent="0.2">
      <c r="C36" s="83"/>
      <c r="D36" s="83"/>
      <c r="E36" s="83"/>
    </row>
    <row r="37" spans="2:5" x14ac:dyDescent="0.2">
      <c r="C37" s="83"/>
      <c r="D37" s="83"/>
      <c r="E37" s="83"/>
    </row>
    <row r="38" spans="2:5" x14ac:dyDescent="0.2">
      <c r="C38" s="83"/>
      <c r="D38" s="83"/>
      <c r="E38" s="83"/>
    </row>
    <row r="39" spans="2:5" x14ac:dyDescent="0.2">
      <c r="C39" s="83"/>
      <c r="D39" s="83"/>
      <c r="E39" s="83"/>
    </row>
  </sheetData>
  <sheetProtection algorithmName="SHA-512" hashValue="AVT+/+nVds02K77Ube/KKFUU2ZpUrkikv84xSQ2e1Wi9O0ZcuJvuGTTSpaIyh4xy2sPCDJ6TTjXGf/VnHAhc9g==" saltValue="XVG8sPkuxUCnaF2XF8zwWg==" spinCount="100000" sheet="1" objects="1" scenarios="1"/>
  <mergeCells count="3">
    <mergeCell ref="B9:B10"/>
    <mergeCell ref="C9:D9"/>
    <mergeCell ref="B31:B34"/>
  </mergeCells>
  <conditionalFormatting sqref="C10">
    <cfRule type="cellIs" dxfId="4" priority="6" operator="equal">
      <formula>"Pass"</formula>
    </cfRule>
  </conditionalFormatting>
  <conditionalFormatting sqref="C20">
    <cfRule type="cellIs" dxfId="3" priority="4" operator="notEqual">
      <formula>1</formula>
    </cfRule>
  </conditionalFormatting>
  <conditionalFormatting sqref="D10">
    <cfRule type="containsText" dxfId="2" priority="5" operator="containsText" text="Fail">
      <formula>NOT(ISERROR(SEARCH("Fail",D10)))</formula>
    </cfRule>
  </conditionalFormatting>
  <conditionalFormatting sqref="E10">
    <cfRule type="expression" dxfId="1" priority="2">
      <formula>E10="Incomplete response"</formula>
    </cfRule>
  </conditionalFormatting>
  <conditionalFormatting sqref="E14:E20 E24:E25">
    <cfRule type="expression" dxfId="0" priority="3">
      <formula>AND(ISNUMBER(D14),(E14/C14)&lt;D14)</formula>
    </cfRule>
  </conditionalFormatting>
  <dataValidations count="1">
    <dataValidation type="list" allowBlank="1" showInputMessage="1" showErrorMessage="1" sqref="E9" xr:uid="{2F7E1FB0-CC55-4F2B-A7DF-D31C5E60A824}">
      <formula1>"Yes,No"</formula1>
    </dataValidation>
  </dataValidations>
  <pageMargins left="0.25" right="0.25" top="0.75" bottom="0.75" header="0.3" footer="0.3"/>
  <pageSetup paperSize="9" scale="97"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9E907-657D-481E-A1AD-43369B54AA20}">
  <sheetPr>
    <tabColor rgb="FFFFFF00"/>
    <pageSetUpPr fitToPage="1"/>
  </sheetPr>
  <dimension ref="A1:I13"/>
  <sheetViews>
    <sheetView zoomScaleNormal="100" workbookViewId="0">
      <selection activeCell="B6" sqref="B6"/>
    </sheetView>
    <sheetView workbookViewId="1"/>
  </sheetViews>
  <sheetFormatPr defaultColWidth="8.88671875" defaultRowHeight="14.4" x14ac:dyDescent="0.3"/>
  <cols>
    <col min="1" max="1" width="1.88671875" style="221" bestFit="1" customWidth="1"/>
    <col min="2" max="2" width="46" style="221" customWidth="1"/>
    <col min="3" max="3" width="36.88671875" style="221" customWidth="1"/>
    <col min="4" max="4" width="35.5546875" style="221" customWidth="1"/>
    <col min="5" max="5" width="32" style="221" customWidth="1"/>
    <col min="6" max="7" width="26.44140625" style="221" customWidth="1"/>
    <col min="8" max="8" width="3.5546875" style="221" customWidth="1"/>
    <col min="9" max="16384" width="8.88671875" style="221"/>
  </cols>
  <sheetData>
    <row r="1" spans="1:9" s="83" customFormat="1" ht="14.4" customHeight="1" x14ac:dyDescent="0.3">
      <c r="A1" s="81"/>
      <c r="B1" s="82"/>
      <c r="C1" s="82"/>
      <c r="D1" s="82"/>
      <c r="E1" s="82"/>
      <c r="F1" s="82"/>
      <c r="G1" s="82"/>
      <c r="H1" s="82"/>
    </row>
    <row r="2" spans="1:9" s="83" customFormat="1" ht="15.6" customHeight="1" x14ac:dyDescent="0.3">
      <c r="A2" s="81"/>
      <c r="B2" s="170" t="s">
        <v>79</v>
      </c>
      <c r="C2" s="172" t="str">
        <f>'Scoring Summary'!C2</f>
        <v>&lt;insert before tender publication&gt;</v>
      </c>
      <c r="D2" s="82"/>
      <c r="E2" s="393" t="s">
        <v>106</v>
      </c>
      <c r="F2" s="394"/>
      <c r="G2" s="82"/>
      <c r="H2" s="82"/>
    </row>
    <row r="3" spans="1:9" s="83" customFormat="1" ht="15.6" customHeight="1" x14ac:dyDescent="0.3">
      <c r="A3" s="81"/>
      <c r="B3" s="170" t="s">
        <v>81</v>
      </c>
      <c r="C3" s="172" t="str">
        <f>'Scoring Summary'!C3</f>
        <v>&lt;insert before tender publication&gt;</v>
      </c>
      <c r="D3" s="82"/>
      <c r="E3" s="395"/>
      <c r="F3" s="396"/>
      <c r="G3" s="82"/>
      <c r="H3" s="82"/>
    </row>
    <row r="4" spans="1:9" s="83" customFormat="1" ht="14.4" customHeight="1" x14ac:dyDescent="0.3">
      <c r="A4" s="81"/>
      <c r="B4" s="170" t="s">
        <v>82</v>
      </c>
      <c r="C4" s="172" t="str">
        <f>'Scoring Summary'!C4</f>
        <v>&lt;Evaluator to complete&gt;</v>
      </c>
      <c r="D4" s="82"/>
      <c r="E4" s="223" t="s">
        <v>69</v>
      </c>
      <c r="F4" s="224"/>
      <c r="G4" s="82"/>
      <c r="H4" s="82"/>
    </row>
    <row r="5" spans="1:9" s="83" customFormat="1" ht="14.4" customHeight="1" x14ac:dyDescent="0.3">
      <c r="A5" s="81"/>
      <c r="B5" s="170" t="s">
        <v>84</v>
      </c>
      <c r="C5" s="172" t="str">
        <f>'Scoring Summary'!C5</f>
        <v>&lt;Evaluator to complete&gt;</v>
      </c>
      <c r="D5" s="82"/>
      <c r="E5" s="225"/>
      <c r="F5" s="226"/>
      <c r="G5" s="82"/>
      <c r="H5" s="82"/>
      <c r="I5" s="221"/>
    </row>
    <row r="6" spans="1:9" s="83" customFormat="1" ht="14.4" customHeight="1" x14ac:dyDescent="0.3">
      <c r="A6" s="81"/>
      <c r="B6" s="170" t="s">
        <v>86</v>
      </c>
      <c r="C6" s="172" t="str">
        <f>'Scoring Summary'!C6</f>
        <v>&lt;Evaluator to complete&gt;</v>
      </c>
      <c r="D6" s="82"/>
      <c r="E6" s="82"/>
      <c r="F6" s="82"/>
      <c r="G6" s="82"/>
      <c r="H6" s="82"/>
      <c r="I6" s="221"/>
    </row>
    <row r="7" spans="1:9" s="83" customFormat="1" ht="32.4" customHeight="1" x14ac:dyDescent="0.3">
      <c r="A7" s="81"/>
      <c r="B7" s="170" t="s">
        <v>87</v>
      </c>
      <c r="C7" s="172"/>
      <c r="D7" s="82"/>
      <c r="E7" s="82"/>
      <c r="F7" s="82"/>
      <c r="G7" s="82"/>
      <c r="H7" s="82"/>
      <c r="I7" s="221"/>
    </row>
    <row r="8" spans="1:9" s="83" customFormat="1" ht="12" customHeight="1" thickBot="1" x14ac:dyDescent="0.25">
      <c r="A8" s="81"/>
      <c r="B8" s="85"/>
      <c r="C8" s="85"/>
      <c r="D8" s="85"/>
      <c r="E8" s="227"/>
      <c r="F8" s="228">
        <f>COUNTIF(Table1[Scoring],"Pass")/(COUNTA(Table1[Scoring])+COUNTBLANK(Table1[Scoring]))</f>
        <v>0</v>
      </c>
      <c r="H8" s="86"/>
    </row>
    <row r="9" spans="1:9" s="86" customFormat="1" ht="57" customHeight="1" x14ac:dyDescent="0.2">
      <c r="A9" s="229"/>
      <c r="B9" s="230" t="s">
        <v>107</v>
      </c>
      <c r="C9" s="231" t="s">
        <v>108</v>
      </c>
      <c r="D9" s="232" t="s">
        <v>839</v>
      </c>
      <c r="E9" s="233" t="s">
        <v>109</v>
      </c>
      <c r="F9" s="234" t="s">
        <v>110</v>
      </c>
      <c r="G9" s="235" t="s">
        <v>30</v>
      </c>
    </row>
    <row r="10" spans="1:9" s="86" customFormat="1" ht="59.25" customHeight="1" x14ac:dyDescent="0.2">
      <c r="A10" s="222">
        <v>1</v>
      </c>
      <c r="B10" s="220" t="s">
        <v>111</v>
      </c>
      <c r="C10" s="220" t="s">
        <v>112</v>
      </c>
      <c r="D10" s="87"/>
      <c r="E10" s="88"/>
      <c r="F10" s="214"/>
      <c r="G10" s="218"/>
    </row>
    <row r="11" spans="1:9" s="86" customFormat="1" ht="66" customHeight="1" x14ac:dyDescent="0.2">
      <c r="A11" s="222">
        <v>2</v>
      </c>
      <c r="B11" s="216" t="s">
        <v>849</v>
      </c>
      <c r="C11" s="219" t="s">
        <v>851</v>
      </c>
      <c r="D11" s="88"/>
      <c r="E11" s="88"/>
      <c r="F11" s="214"/>
      <c r="G11" s="218"/>
    </row>
    <row r="12" spans="1:9" ht="83.25" customHeight="1" x14ac:dyDescent="0.3">
      <c r="A12" s="222">
        <v>3</v>
      </c>
      <c r="B12" s="426" t="s">
        <v>850</v>
      </c>
      <c r="C12" s="168" t="s">
        <v>113</v>
      </c>
      <c r="D12" s="88"/>
      <c r="E12" s="88"/>
      <c r="F12" s="214"/>
      <c r="G12" s="215"/>
    </row>
    <row r="13" spans="1:9" ht="58.8" customHeight="1" x14ac:dyDescent="0.3">
      <c r="A13" s="222">
        <v>4</v>
      </c>
      <c r="B13" s="167" t="s">
        <v>114</v>
      </c>
      <c r="C13" s="169" t="s">
        <v>113</v>
      </c>
      <c r="D13" s="88"/>
      <c r="E13" s="88"/>
      <c r="F13" s="214"/>
      <c r="G13" s="215"/>
    </row>
  </sheetData>
  <sheetProtection algorithmName="SHA-512" hashValue="UtqyktkJTZNiupByAR7H0BM1T+xwSv72IoHrdwTah+hs7dG7YwFOvXjJTlL92b5X0D7zxisNC9VxsbX33AwN7A==" saltValue="NGKGTx6HhDZaBhlYshS6Ug==" spinCount="100000" sheet="1" objects="1" scenarios="1"/>
  <mergeCells count="1">
    <mergeCell ref="E2:F3"/>
  </mergeCells>
  <dataValidations count="1">
    <dataValidation type="list" allowBlank="1" showInputMessage="1" showErrorMessage="1" sqref="F10:F13" xr:uid="{9F543679-87E5-4AE9-9D19-318760923D6F}">
      <formula1>"Pass,Fail"</formula1>
    </dataValidation>
  </dataValidations>
  <pageMargins left="0.7" right="0.7" top="0.75" bottom="0.75" header="0.3" footer="0.3"/>
  <pageSetup paperSize="9" scale="66" fitToHeight="0"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tabColor rgb="FF003896"/>
    <pageSetUpPr fitToPage="1"/>
  </sheetPr>
  <dimension ref="A1:M103"/>
  <sheetViews>
    <sheetView topLeftCell="A95" zoomScale="110" zoomScaleNormal="110" workbookViewId="0">
      <selection activeCell="C103" sqref="C103"/>
    </sheetView>
    <sheetView workbookViewId="1"/>
  </sheetViews>
  <sheetFormatPr defaultColWidth="9.109375" defaultRowHeight="13.2" x14ac:dyDescent="0.25"/>
  <cols>
    <col min="1" max="1" width="7.44140625" style="2" bestFit="1" customWidth="1"/>
    <col min="2" max="2" width="28.5546875" style="9" customWidth="1"/>
    <col min="3" max="3" width="53.88671875" style="10" customWidth="1"/>
    <col min="4" max="4" width="38.332031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56"/>
      <c r="E2" s="25"/>
      <c r="F2" s="398" t="s">
        <v>106</v>
      </c>
      <c r="G2" s="399"/>
      <c r="H2" s="2"/>
      <c r="I2" s="2"/>
      <c r="J2" s="3"/>
      <c r="L2" s="2"/>
    </row>
    <row r="3" spans="1:13" ht="13.8" x14ac:dyDescent="0.25">
      <c r="A3" s="25"/>
      <c r="B3" s="170" t="s">
        <v>81</v>
      </c>
      <c r="C3" s="172" t="str">
        <f>'Scoring Summary'!C3</f>
        <v>&lt;insert before tender publication&gt;</v>
      </c>
      <c r="D3" s="256"/>
      <c r="E3" s="79"/>
      <c r="F3" s="400"/>
      <c r="G3" s="401"/>
      <c r="H3" s="2"/>
      <c r="I3" s="2"/>
      <c r="J3" s="3"/>
      <c r="K3" s="51"/>
      <c r="L3" s="2"/>
    </row>
    <row r="4" spans="1:13" ht="27.6" x14ac:dyDescent="0.3">
      <c r="A4" s="25"/>
      <c r="B4" s="170" t="s">
        <v>82</v>
      </c>
      <c r="C4" s="172" t="str">
        <f>'Scoring Summary'!C4</f>
        <v>&lt;Evaluator to complete&gt;</v>
      </c>
      <c r="D4" s="256"/>
      <c r="E4" s="25"/>
      <c r="F4" s="223" t="s">
        <v>115</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57" t="s">
        <v>116</v>
      </c>
      <c r="E8" s="258" t="s">
        <v>117</v>
      </c>
      <c r="F8" s="259" t="s">
        <v>118</v>
      </c>
      <c r="G8" s="260" t="s">
        <v>119</v>
      </c>
      <c r="H8" s="261" t="s">
        <v>120</v>
      </c>
      <c r="I8" s="262"/>
      <c r="J8" s="263" t="s">
        <v>121</v>
      </c>
      <c r="K8" s="263" t="s">
        <v>29</v>
      </c>
      <c r="L8" s="264"/>
      <c r="M8" s="397" t="s">
        <v>122</v>
      </c>
    </row>
    <row r="9" spans="1:13" ht="26.4" x14ac:dyDescent="0.25">
      <c r="A9" s="265" t="s">
        <v>123</v>
      </c>
      <c r="B9" s="266" t="s">
        <v>124</v>
      </c>
      <c r="C9" s="267" t="s">
        <v>125</v>
      </c>
      <c r="D9" s="267" t="s">
        <v>126</v>
      </c>
      <c r="E9" s="268" t="s">
        <v>127</v>
      </c>
      <c r="F9" s="269" t="s">
        <v>128</v>
      </c>
      <c r="G9" s="270" t="s">
        <v>23</v>
      </c>
      <c r="H9" s="271" t="s">
        <v>129</v>
      </c>
      <c r="I9" s="271" t="s">
        <v>130</v>
      </c>
      <c r="J9" s="272" t="s">
        <v>110</v>
      </c>
      <c r="K9" s="272" t="s">
        <v>131</v>
      </c>
      <c r="L9" s="273" t="s">
        <v>132</v>
      </c>
      <c r="M9" s="397"/>
    </row>
    <row r="10" spans="1:13" ht="52.8" x14ac:dyDescent="0.25">
      <c r="A10" s="3">
        <v>1</v>
      </c>
      <c r="B10" s="242" t="s">
        <v>133</v>
      </c>
      <c r="C10" s="216" t="s">
        <v>134</v>
      </c>
      <c r="D10" s="246"/>
      <c r="E10" s="75"/>
      <c r="F10" s="71"/>
      <c r="G10" s="236" t="s">
        <v>408</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238">
        <f t="shared" ref="I10:I41" si="0">H10/H$103</f>
        <v>1.4792899408284023E-2</v>
      </c>
      <c r="J10" s="239" t="s">
        <v>135</v>
      </c>
      <c r="K10" s="240"/>
      <c r="L10" s="241">
        <f t="shared" ref="L10:L74" si="1">I10*K10</f>
        <v>0</v>
      </c>
      <c r="M10" s="73"/>
    </row>
    <row r="11" spans="1:13" ht="52.8" x14ac:dyDescent="0.25">
      <c r="A11" s="18">
        <v>2</v>
      </c>
      <c r="B11" s="242" t="s">
        <v>133</v>
      </c>
      <c r="C11" s="243" t="s">
        <v>136</v>
      </c>
      <c r="D11" s="247"/>
      <c r="E11" s="75"/>
      <c r="F11" s="71"/>
      <c r="G11" s="236" t="s">
        <v>408</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238">
        <f t="shared" si="0"/>
        <v>1.4792899408284023E-2</v>
      </c>
      <c r="J11" s="239" t="s">
        <v>135</v>
      </c>
      <c r="K11" s="240"/>
      <c r="L11" s="241">
        <f t="shared" si="1"/>
        <v>0</v>
      </c>
      <c r="M11" s="73"/>
    </row>
    <row r="12" spans="1:13" ht="52.8" x14ac:dyDescent="0.25">
      <c r="A12" s="3">
        <v>3</v>
      </c>
      <c r="B12" s="242" t="s">
        <v>133</v>
      </c>
      <c r="C12" s="243" t="s">
        <v>137</v>
      </c>
      <c r="D12" s="247"/>
      <c r="E12" s="75"/>
      <c r="F12" s="71"/>
      <c r="G12" s="236" t="s">
        <v>408</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238">
        <f t="shared" si="0"/>
        <v>1.4792899408284023E-2</v>
      </c>
      <c r="J12" s="239" t="s">
        <v>135</v>
      </c>
      <c r="K12" s="240"/>
      <c r="L12" s="241">
        <f t="shared" si="1"/>
        <v>0</v>
      </c>
      <c r="M12" s="73"/>
    </row>
    <row r="13" spans="1:13" ht="66" x14ac:dyDescent="0.25">
      <c r="A13" s="18">
        <v>4</v>
      </c>
      <c r="B13" s="242" t="s">
        <v>133</v>
      </c>
      <c r="C13" s="243" t="s">
        <v>138</v>
      </c>
      <c r="D13" s="247"/>
      <c r="E13" s="75"/>
      <c r="F13" s="71"/>
      <c r="G13" s="236" t="s">
        <v>408</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238">
        <f t="shared" si="0"/>
        <v>1.4792899408284023E-2</v>
      </c>
      <c r="J13" s="239" t="s">
        <v>135</v>
      </c>
      <c r="K13" s="240"/>
      <c r="L13" s="241">
        <f t="shared" si="1"/>
        <v>0</v>
      </c>
      <c r="M13" s="73"/>
    </row>
    <row r="14" spans="1:13" ht="52.8" x14ac:dyDescent="0.25">
      <c r="A14" s="3">
        <v>5</v>
      </c>
      <c r="B14" s="242" t="s">
        <v>139</v>
      </c>
      <c r="C14" s="243" t="s">
        <v>140</v>
      </c>
      <c r="D14" s="246"/>
      <c r="E14" s="75"/>
      <c r="F14" s="71"/>
      <c r="G14" s="236" t="s">
        <v>408</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238">
        <f t="shared" si="0"/>
        <v>1.4792899408284023E-2</v>
      </c>
      <c r="J14" s="239" t="s">
        <v>135</v>
      </c>
      <c r="K14" s="240"/>
      <c r="L14" s="241">
        <f t="shared" si="1"/>
        <v>0</v>
      </c>
      <c r="M14" s="73"/>
    </row>
    <row r="15" spans="1:13" ht="52.8" x14ac:dyDescent="0.25">
      <c r="A15" s="18">
        <v>6</v>
      </c>
      <c r="B15" s="242" t="s">
        <v>139</v>
      </c>
      <c r="C15" s="243" t="s">
        <v>141</v>
      </c>
      <c r="D15" s="246"/>
      <c r="E15" s="75"/>
      <c r="F15" s="71"/>
      <c r="G15" s="236" t="s">
        <v>408</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38">
        <f t="shared" si="0"/>
        <v>1.4792899408284023E-2</v>
      </c>
      <c r="J15" s="239" t="s">
        <v>135</v>
      </c>
      <c r="K15" s="240"/>
      <c r="L15" s="241">
        <f t="shared" si="1"/>
        <v>0</v>
      </c>
      <c r="M15" s="73"/>
    </row>
    <row r="16" spans="1:13" ht="52.8" x14ac:dyDescent="0.25">
      <c r="A16" s="3">
        <v>7</v>
      </c>
      <c r="B16" s="242" t="s">
        <v>142</v>
      </c>
      <c r="C16" s="243" t="s">
        <v>143</v>
      </c>
      <c r="D16" s="247"/>
      <c r="E16" s="75"/>
      <c r="F16" s="71"/>
      <c r="G16" s="236" t="s">
        <v>408</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38">
        <f t="shared" si="0"/>
        <v>1.4792899408284023E-2</v>
      </c>
      <c r="J16" s="239" t="s">
        <v>135</v>
      </c>
      <c r="K16" s="240"/>
      <c r="L16" s="241">
        <f t="shared" si="1"/>
        <v>0</v>
      </c>
      <c r="M16" s="73"/>
    </row>
    <row r="17" spans="1:13" ht="52.8" x14ac:dyDescent="0.25">
      <c r="A17" s="18">
        <v>8</v>
      </c>
      <c r="B17" s="242" t="s">
        <v>144</v>
      </c>
      <c r="C17" s="243" t="s">
        <v>145</v>
      </c>
      <c r="D17" s="244"/>
      <c r="E17" s="75"/>
      <c r="F17" s="71"/>
      <c r="G17" s="236" t="s">
        <v>408</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38">
        <f t="shared" si="0"/>
        <v>1.4792899408284023E-2</v>
      </c>
      <c r="J17" s="239" t="s">
        <v>135</v>
      </c>
      <c r="K17" s="240"/>
      <c r="L17" s="241">
        <f t="shared" si="1"/>
        <v>0</v>
      </c>
      <c r="M17" s="73"/>
    </row>
    <row r="18" spans="1:13" ht="52.8" x14ac:dyDescent="0.25">
      <c r="A18" s="3">
        <v>9</v>
      </c>
      <c r="B18" s="242" t="s">
        <v>144</v>
      </c>
      <c r="C18" s="243" t="s">
        <v>146</v>
      </c>
      <c r="D18" s="244"/>
      <c r="E18" s="75"/>
      <c r="F18" s="71"/>
      <c r="G18" s="236" t="s">
        <v>408</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38">
        <f t="shared" si="0"/>
        <v>1.4792899408284023E-2</v>
      </c>
      <c r="J18" s="239" t="s">
        <v>135</v>
      </c>
      <c r="K18" s="240"/>
      <c r="L18" s="241">
        <f t="shared" si="1"/>
        <v>0</v>
      </c>
      <c r="M18" s="73"/>
    </row>
    <row r="19" spans="1:13" ht="52.8" x14ac:dyDescent="0.25">
      <c r="A19" s="18">
        <v>10</v>
      </c>
      <c r="B19" s="242" t="s">
        <v>147</v>
      </c>
      <c r="C19" s="243" t="s">
        <v>148</v>
      </c>
      <c r="D19" s="247"/>
      <c r="E19" s="75"/>
      <c r="F19" s="71"/>
      <c r="G19" s="236" t="s">
        <v>56</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3</v>
      </c>
      <c r="I19" s="238">
        <f t="shared" si="0"/>
        <v>8.8757396449704144E-3</v>
      </c>
      <c r="J19" s="239" t="s">
        <v>135</v>
      </c>
      <c r="K19" s="240"/>
      <c r="L19" s="241">
        <f t="shared" si="1"/>
        <v>0</v>
      </c>
      <c r="M19" s="73"/>
    </row>
    <row r="20" spans="1:13" ht="52.8" x14ac:dyDescent="0.25">
      <c r="A20" s="3">
        <v>11</v>
      </c>
      <c r="B20" s="242" t="s">
        <v>147</v>
      </c>
      <c r="C20" s="243" t="s">
        <v>149</v>
      </c>
      <c r="D20" s="247"/>
      <c r="E20" s="75"/>
      <c r="F20" s="71"/>
      <c r="G20" s="236" t="s">
        <v>408</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38">
        <f t="shared" si="0"/>
        <v>1.4792899408284023E-2</v>
      </c>
      <c r="J20" s="239" t="s">
        <v>135</v>
      </c>
      <c r="K20" s="240"/>
      <c r="L20" s="241">
        <f t="shared" si="1"/>
        <v>0</v>
      </c>
      <c r="M20" s="73"/>
    </row>
    <row r="21" spans="1:13" ht="52.8" x14ac:dyDescent="0.25">
      <c r="A21" s="18">
        <v>12</v>
      </c>
      <c r="B21" s="242" t="s">
        <v>147</v>
      </c>
      <c r="C21" s="243" t="s">
        <v>150</v>
      </c>
      <c r="D21" s="247"/>
      <c r="E21" s="75"/>
      <c r="F21" s="71"/>
      <c r="G21" s="236" t="s">
        <v>151</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1</v>
      </c>
      <c r="I21" s="238">
        <f t="shared" si="0"/>
        <v>2.9585798816568047E-3</v>
      </c>
      <c r="J21" s="239" t="s">
        <v>135</v>
      </c>
      <c r="K21" s="240"/>
      <c r="L21" s="241">
        <f t="shared" si="1"/>
        <v>0</v>
      </c>
      <c r="M21" s="73"/>
    </row>
    <row r="22" spans="1:13" ht="52.8" x14ac:dyDescent="0.25">
      <c r="A22" s="3">
        <v>13</v>
      </c>
      <c r="B22" s="242" t="s">
        <v>152</v>
      </c>
      <c r="C22" s="243" t="s">
        <v>153</v>
      </c>
      <c r="D22" s="247"/>
      <c r="E22" s="75"/>
      <c r="F22" s="71"/>
      <c r="G22" s="236" t="s">
        <v>56</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3</v>
      </c>
      <c r="I22" s="238">
        <f t="shared" si="0"/>
        <v>8.8757396449704144E-3</v>
      </c>
      <c r="J22" s="239" t="s">
        <v>135</v>
      </c>
      <c r="K22" s="240"/>
      <c r="L22" s="241">
        <f t="shared" si="1"/>
        <v>0</v>
      </c>
      <c r="M22" s="73"/>
    </row>
    <row r="23" spans="1:13" ht="52.8" x14ac:dyDescent="0.25">
      <c r="A23" s="18">
        <v>14</v>
      </c>
      <c r="B23" s="242" t="s">
        <v>152</v>
      </c>
      <c r="C23" s="243" t="s">
        <v>154</v>
      </c>
      <c r="D23" s="246"/>
      <c r="E23" s="75"/>
      <c r="F23" s="71"/>
      <c r="G23" s="236" t="s">
        <v>56</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38">
        <f t="shared" si="0"/>
        <v>8.8757396449704144E-3</v>
      </c>
      <c r="J23" s="239" t="s">
        <v>135</v>
      </c>
      <c r="K23" s="240"/>
      <c r="L23" s="241">
        <f t="shared" si="1"/>
        <v>0</v>
      </c>
      <c r="M23" s="73"/>
    </row>
    <row r="24" spans="1:13" ht="52.8" x14ac:dyDescent="0.25">
      <c r="A24" s="3">
        <v>15</v>
      </c>
      <c r="B24" s="242" t="s">
        <v>152</v>
      </c>
      <c r="C24" s="243" t="s">
        <v>155</v>
      </c>
      <c r="D24" s="247"/>
      <c r="E24" s="75"/>
      <c r="F24" s="71"/>
      <c r="G24" s="236" t="s">
        <v>56</v>
      </c>
      <c r="H24" s="2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3</v>
      </c>
      <c r="I24" s="238">
        <f t="shared" si="0"/>
        <v>8.8757396449704144E-3</v>
      </c>
      <c r="J24" s="239" t="s">
        <v>135</v>
      </c>
      <c r="K24" s="240"/>
      <c r="L24" s="241">
        <f t="shared" si="1"/>
        <v>0</v>
      </c>
      <c r="M24" s="73"/>
    </row>
    <row r="25" spans="1:13" ht="52.8" x14ac:dyDescent="0.25">
      <c r="A25" s="18">
        <v>16</v>
      </c>
      <c r="B25" s="242" t="s">
        <v>156</v>
      </c>
      <c r="C25" s="243" t="s">
        <v>157</v>
      </c>
      <c r="D25" s="247"/>
      <c r="E25" s="75"/>
      <c r="F25" s="71"/>
      <c r="G25" s="236" t="s">
        <v>408</v>
      </c>
      <c r="H25" s="2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238">
        <f t="shared" si="0"/>
        <v>1.4792899408284023E-2</v>
      </c>
      <c r="J25" s="239" t="s">
        <v>135</v>
      </c>
      <c r="K25" s="240"/>
      <c r="L25" s="241">
        <f t="shared" si="1"/>
        <v>0</v>
      </c>
      <c r="M25" s="73"/>
    </row>
    <row r="26" spans="1:13" ht="52.8" x14ac:dyDescent="0.25">
      <c r="A26" s="3">
        <v>17</v>
      </c>
      <c r="B26" s="242" t="s">
        <v>158</v>
      </c>
      <c r="C26" s="243" t="s">
        <v>159</v>
      </c>
      <c r="D26" s="247"/>
      <c r="E26" s="75"/>
      <c r="F26" s="71"/>
      <c r="G26" s="236" t="s">
        <v>408</v>
      </c>
      <c r="H26" s="2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238">
        <f t="shared" si="0"/>
        <v>1.4792899408284023E-2</v>
      </c>
      <c r="J26" s="239" t="s">
        <v>135</v>
      </c>
      <c r="K26" s="240"/>
      <c r="L26" s="241">
        <f t="shared" si="1"/>
        <v>0</v>
      </c>
      <c r="M26" s="73"/>
    </row>
    <row r="27" spans="1:13" ht="52.8" x14ac:dyDescent="0.25">
      <c r="A27" s="18">
        <v>18</v>
      </c>
      <c r="B27" s="242" t="s">
        <v>158</v>
      </c>
      <c r="C27" s="243" t="s">
        <v>160</v>
      </c>
      <c r="D27" s="247"/>
      <c r="E27" s="75"/>
      <c r="F27" s="71"/>
      <c r="G27" s="236" t="s">
        <v>408</v>
      </c>
      <c r="H27" s="2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238">
        <f t="shared" si="0"/>
        <v>1.4792899408284023E-2</v>
      </c>
      <c r="J27" s="239" t="s">
        <v>135</v>
      </c>
      <c r="K27" s="240"/>
      <c r="L27" s="241">
        <f t="shared" si="1"/>
        <v>0</v>
      </c>
      <c r="M27" s="73"/>
    </row>
    <row r="28" spans="1:13" ht="79.2" x14ac:dyDescent="0.25">
      <c r="A28" s="3">
        <v>19</v>
      </c>
      <c r="B28" s="242" t="s">
        <v>161</v>
      </c>
      <c r="C28" s="243" t="s">
        <v>162</v>
      </c>
      <c r="D28" s="247"/>
      <c r="E28" s="75"/>
      <c r="F28" s="71"/>
      <c r="G28" s="236" t="s">
        <v>408</v>
      </c>
      <c r="H28" s="237">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5</v>
      </c>
      <c r="I28" s="238">
        <f t="shared" si="0"/>
        <v>1.4792899408284023E-2</v>
      </c>
      <c r="J28" s="239" t="s">
        <v>135</v>
      </c>
      <c r="K28" s="240"/>
      <c r="L28" s="241">
        <f t="shared" si="1"/>
        <v>0</v>
      </c>
      <c r="M28" s="73"/>
    </row>
    <row r="29" spans="1:13" ht="52.8" x14ac:dyDescent="0.25">
      <c r="A29" s="18">
        <v>20</v>
      </c>
      <c r="B29" s="242" t="s">
        <v>163</v>
      </c>
      <c r="C29" s="243" t="s">
        <v>164</v>
      </c>
      <c r="D29" s="247"/>
      <c r="E29" s="75"/>
      <c r="F29" s="71"/>
      <c r="G29" s="236" t="s">
        <v>408</v>
      </c>
      <c r="H29" s="237">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5</v>
      </c>
      <c r="I29" s="238">
        <f t="shared" si="0"/>
        <v>1.4792899408284023E-2</v>
      </c>
      <c r="J29" s="239" t="s">
        <v>135</v>
      </c>
      <c r="K29" s="240"/>
      <c r="L29" s="241">
        <f t="shared" si="1"/>
        <v>0</v>
      </c>
      <c r="M29" s="73"/>
    </row>
    <row r="30" spans="1:13" ht="52.8" x14ac:dyDescent="0.25">
      <c r="A30" s="3">
        <v>21</v>
      </c>
      <c r="B30" s="242" t="s">
        <v>163</v>
      </c>
      <c r="C30" s="243" t="s">
        <v>165</v>
      </c>
      <c r="D30" s="247"/>
      <c r="E30" s="75"/>
      <c r="F30" s="71"/>
      <c r="G30" s="236" t="s">
        <v>408</v>
      </c>
      <c r="H30" s="237">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5</v>
      </c>
      <c r="I30" s="238">
        <f t="shared" si="0"/>
        <v>1.4792899408284023E-2</v>
      </c>
      <c r="J30" s="239" t="s">
        <v>135</v>
      </c>
      <c r="K30" s="240"/>
      <c r="L30" s="241">
        <f t="shared" si="1"/>
        <v>0</v>
      </c>
      <c r="M30" s="73"/>
    </row>
    <row r="31" spans="1:13" ht="52.8" x14ac:dyDescent="0.25">
      <c r="A31" s="18">
        <v>22</v>
      </c>
      <c r="B31" s="242" t="s">
        <v>163</v>
      </c>
      <c r="C31" s="243" t="s">
        <v>166</v>
      </c>
      <c r="D31" s="247"/>
      <c r="E31" s="75"/>
      <c r="F31" s="71"/>
      <c r="G31" s="236" t="s">
        <v>408</v>
      </c>
      <c r="H31" s="237">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5</v>
      </c>
      <c r="I31" s="238">
        <f t="shared" si="0"/>
        <v>1.4792899408284023E-2</v>
      </c>
      <c r="J31" s="239" t="s">
        <v>135</v>
      </c>
      <c r="K31" s="240"/>
      <c r="L31" s="241">
        <f t="shared" si="1"/>
        <v>0</v>
      </c>
      <c r="M31" s="73"/>
    </row>
    <row r="32" spans="1:13" ht="52.8" x14ac:dyDescent="0.25">
      <c r="A32" s="3">
        <v>23</v>
      </c>
      <c r="B32" s="242" t="s">
        <v>163</v>
      </c>
      <c r="C32" s="243" t="s">
        <v>167</v>
      </c>
      <c r="D32" s="247"/>
      <c r="E32" s="75"/>
      <c r="F32" s="71"/>
      <c r="G32" s="236" t="s">
        <v>408</v>
      </c>
      <c r="H32" s="237">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5</v>
      </c>
      <c r="I32" s="238">
        <f t="shared" si="0"/>
        <v>1.4792899408284023E-2</v>
      </c>
      <c r="J32" s="239" t="s">
        <v>135</v>
      </c>
      <c r="K32" s="240"/>
      <c r="L32" s="241">
        <f t="shared" si="1"/>
        <v>0</v>
      </c>
      <c r="M32" s="73"/>
    </row>
    <row r="33" spans="1:13" ht="52.8" x14ac:dyDescent="0.25">
      <c r="A33" s="18">
        <v>24</v>
      </c>
      <c r="B33" s="242" t="s">
        <v>163</v>
      </c>
      <c r="C33" s="243" t="s">
        <v>168</v>
      </c>
      <c r="D33" s="247"/>
      <c r="E33" s="75"/>
      <c r="F33" s="71"/>
      <c r="G33" s="236" t="s">
        <v>408</v>
      </c>
      <c r="H33" s="237">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5</v>
      </c>
      <c r="I33" s="238">
        <f t="shared" si="0"/>
        <v>1.4792899408284023E-2</v>
      </c>
      <c r="J33" s="239" t="s">
        <v>135</v>
      </c>
      <c r="K33" s="240"/>
      <c r="L33" s="241">
        <f t="shared" si="1"/>
        <v>0</v>
      </c>
      <c r="M33" s="73"/>
    </row>
    <row r="34" spans="1:13" ht="52.8" x14ac:dyDescent="0.25">
      <c r="A34" s="3">
        <v>25</v>
      </c>
      <c r="B34" s="242" t="s">
        <v>163</v>
      </c>
      <c r="C34" s="243" t="s">
        <v>169</v>
      </c>
      <c r="D34" s="247"/>
      <c r="E34" s="75"/>
      <c r="F34" s="71"/>
      <c r="G34" s="236" t="s">
        <v>151</v>
      </c>
      <c r="H34" s="237">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1</v>
      </c>
      <c r="I34" s="238">
        <f t="shared" si="0"/>
        <v>2.9585798816568047E-3</v>
      </c>
      <c r="J34" s="239" t="s">
        <v>135</v>
      </c>
      <c r="K34" s="240"/>
      <c r="L34" s="241">
        <f t="shared" si="1"/>
        <v>0</v>
      </c>
      <c r="M34" s="73"/>
    </row>
    <row r="35" spans="1:13" ht="52.8" x14ac:dyDescent="0.25">
      <c r="A35" s="18">
        <v>26</v>
      </c>
      <c r="B35" s="242" t="s">
        <v>163</v>
      </c>
      <c r="C35" s="243" t="s">
        <v>170</v>
      </c>
      <c r="D35" s="247"/>
      <c r="E35" s="75"/>
      <c r="F35" s="71"/>
      <c r="G35" s="236" t="s">
        <v>151</v>
      </c>
      <c r="H35" s="237">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1</v>
      </c>
      <c r="I35" s="238">
        <f t="shared" si="0"/>
        <v>2.9585798816568047E-3</v>
      </c>
      <c r="J35" s="239" t="s">
        <v>135</v>
      </c>
      <c r="K35" s="240"/>
      <c r="L35" s="241">
        <f t="shared" si="1"/>
        <v>0</v>
      </c>
      <c r="M35" s="73"/>
    </row>
    <row r="36" spans="1:13" ht="52.8" x14ac:dyDescent="0.25">
      <c r="A36" s="3">
        <v>27</v>
      </c>
      <c r="B36" s="242" t="s">
        <v>163</v>
      </c>
      <c r="C36" s="243" t="s">
        <v>171</v>
      </c>
      <c r="D36" s="247"/>
      <c r="E36" s="75"/>
      <c r="F36" s="71"/>
      <c r="G36" s="236" t="s">
        <v>56</v>
      </c>
      <c r="H36" s="237">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38">
        <f t="shared" si="0"/>
        <v>8.8757396449704144E-3</v>
      </c>
      <c r="J36" s="239" t="s">
        <v>135</v>
      </c>
      <c r="K36" s="240"/>
      <c r="L36" s="241">
        <f t="shared" si="1"/>
        <v>0</v>
      </c>
      <c r="M36" s="73"/>
    </row>
    <row r="37" spans="1:13" ht="52.8" x14ac:dyDescent="0.25">
      <c r="A37" s="18">
        <v>28</v>
      </c>
      <c r="B37" s="242" t="s">
        <v>163</v>
      </c>
      <c r="C37" s="243" t="s">
        <v>172</v>
      </c>
      <c r="D37" s="247"/>
      <c r="E37" s="75"/>
      <c r="F37" s="71"/>
      <c r="G37" s="236" t="s">
        <v>56</v>
      </c>
      <c r="H37" s="237">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38">
        <f t="shared" si="0"/>
        <v>8.8757396449704144E-3</v>
      </c>
      <c r="J37" s="239" t="s">
        <v>135</v>
      </c>
      <c r="K37" s="240"/>
      <c r="L37" s="241">
        <f t="shared" si="1"/>
        <v>0</v>
      </c>
      <c r="M37" s="73"/>
    </row>
    <row r="38" spans="1:13" ht="52.8" x14ac:dyDescent="0.25">
      <c r="A38" s="3">
        <v>29</v>
      </c>
      <c r="B38" s="242" t="s">
        <v>163</v>
      </c>
      <c r="C38" s="243" t="s">
        <v>173</v>
      </c>
      <c r="D38" s="247"/>
      <c r="E38" s="75"/>
      <c r="F38" s="29"/>
      <c r="G38" s="236" t="s">
        <v>56</v>
      </c>
      <c r="H38" s="237">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38">
        <f t="shared" si="0"/>
        <v>8.8757396449704144E-3</v>
      </c>
      <c r="J38" s="239" t="s">
        <v>135</v>
      </c>
      <c r="K38" s="240"/>
      <c r="L38" s="241">
        <f t="shared" si="1"/>
        <v>0</v>
      </c>
      <c r="M38" s="73"/>
    </row>
    <row r="39" spans="1:13" ht="52.8" x14ac:dyDescent="0.25">
      <c r="A39" s="18">
        <v>30</v>
      </c>
      <c r="B39" s="242" t="s">
        <v>163</v>
      </c>
      <c r="C39" s="243" t="s">
        <v>174</v>
      </c>
      <c r="D39" s="247"/>
      <c r="E39" s="75"/>
      <c r="F39" s="29"/>
      <c r="G39" s="236" t="s">
        <v>56</v>
      </c>
      <c r="H39" s="237">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3</v>
      </c>
      <c r="I39" s="238">
        <f t="shared" si="0"/>
        <v>8.8757396449704144E-3</v>
      </c>
      <c r="J39" s="239" t="s">
        <v>135</v>
      </c>
      <c r="K39" s="240"/>
      <c r="L39" s="241">
        <f t="shared" si="1"/>
        <v>0</v>
      </c>
      <c r="M39" s="73"/>
    </row>
    <row r="40" spans="1:13" ht="52.8" x14ac:dyDescent="0.25">
      <c r="A40" s="3">
        <v>31</v>
      </c>
      <c r="B40" s="242" t="s">
        <v>163</v>
      </c>
      <c r="C40" s="243" t="s">
        <v>175</v>
      </c>
      <c r="D40" s="247"/>
      <c r="E40" s="75"/>
      <c r="F40" s="74"/>
      <c r="G40" s="236" t="s">
        <v>151</v>
      </c>
      <c r="H40" s="237">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1</v>
      </c>
      <c r="I40" s="238">
        <f t="shared" si="0"/>
        <v>2.9585798816568047E-3</v>
      </c>
      <c r="J40" s="239" t="s">
        <v>135</v>
      </c>
      <c r="K40" s="240"/>
      <c r="L40" s="241">
        <f t="shared" si="1"/>
        <v>0</v>
      </c>
      <c r="M40" s="73"/>
    </row>
    <row r="41" spans="1:13" ht="52.8" x14ac:dyDescent="0.25">
      <c r="A41" s="18">
        <v>32</v>
      </c>
      <c r="B41" s="242" t="s">
        <v>163</v>
      </c>
      <c r="C41" s="243" t="s">
        <v>176</v>
      </c>
      <c r="D41" s="247"/>
      <c r="E41" s="75"/>
      <c r="F41" s="74"/>
      <c r="G41" s="236" t="s">
        <v>151</v>
      </c>
      <c r="H41" s="237">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1</v>
      </c>
      <c r="I41" s="238">
        <f t="shared" si="0"/>
        <v>2.9585798816568047E-3</v>
      </c>
      <c r="J41" s="239" t="s">
        <v>135</v>
      </c>
      <c r="K41" s="240"/>
      <c r="L41" s="241">
        <f t="shared" si="1"/>
        <v>0</v>
      </c>
      <c r="M41" s="73"/>
    </row>
    <row r="42" spans="1:13" ht="52.8" x14ac:dyDescent="0.25">
      <c r="A42" s="3">
        <v>33</v>
      </c>
      <c r="B42" s="242" t="s">
        <v>163</v>
      </c>
      <c r="C42" s="243" t="s">
        <v>177</v>
      </c>
      <c r="D42" s="247"/>
      <c r="E42" s="75"/>
      <c r="F42" s="35"/>
      <c r="G42" s="236" t="s">
        <v>151</v>
      </c>
      <c r="H42" s="237">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1</v>
      </c>
      <c r="I42" s="238">
        <f t="shared" ref="I42:I73" si="2">H42/H$103</f>
        <v>2.9585798816568047E-3</v>
      </c>
      <c r="J42" s="239" t="s">
        <v>135</v>
      </c>
      <c r="K42" s="240"/>
      <c r="L42" s="241">
        <f t="shared" si="1"/>
        <v>0</v>
      </c>
      <c r="M42" s="73"/>
    </row>
    <row r="43" spans="1:13" ht="52.8" x14ac:dyDescent="0.25">
      <c r="A43" s="18">
        <v>34</v>
      </c>
      <c r="B43" s="242" t="s">
        <v>163</v>
      </c>
      <c r="C43" s="243" t="s">
        <v>178</v>
      </c>
      <c r="D43" s="247"/>
      <c r="E43" s="75"/>
      <c r="F43" s="35"/>
      <c r="G43" s="236" t="s">
        <v>151</v>
      </c>
      <c r="H43" s="237">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1</v>
      </c>
      <c r="I43" s="238">
        <f t="shared" si="2"/>
        <v>2.9585798816568047E-3</v>
      </c>
      <c r="J43" s="239" t="s">
        <v>135</v>
      </c>
      <c r="K43" s="240"/>
      <c r="L43" s="241">
        <f t="shared" si="1"/>
        <v>0</v>
      </c>
      <c r="M43" s="73"/>
    </row>
    <row r="44" spans="1:13" ht="52.8" x14ac:dyDescent="0.25">
      <c r="A44" s="3">
        <v>35</v>
      </c>
      <c r="B44" s="242" t="s">
        <v>163</v>
      </c>
      <c r="C44" s="243" t="s">
        <v>179</v>
      </c>
      <c r="D44" s="247"/>
      <c r="E44" s="75"/>
      <c r="F44" s="35"/>
      <c r="G44" s="236" t="s">
        <v>408</v>
      </c>
      <c r="H44" s="237">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5</v>
      </c>
      <c r="I44" s="238">
        <f t="shared" si="2"/>
        <v>1.4792899408284023E-2</v>
      </c>
      <c r="J44" s="239" t="s">
        <v>135</v>
      </c>
      <c r="K44" s="240"/>
      <c r="L44" s="241">
        <f t="shared" si="1"/>
        <v>0</v>
      </c>
      <c r="M44" s="73"/>
    </row>
    <row r="45" spans="1:13" ht="52.8" x14ac:dyDescent="0.25">
      <c r="A45" s="18">
        <v>36</v>
      </c>
      <c r="B45" s="242" t="s">
        <v>163</v>
      </c>
      <c r="C45" s="243" t="s">
        <v>180</v>
      </c>
      <c r="D45" s="247"/>
      <c r="E45" s="75"/>
      <c r="F45" s="35"/>
      <c r="G45" s="236" t="s">
        <v>408</v>
      </c>
      <c r="H45" s="237">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5</v>
      </c>
      <c r="I45" s="238">
        <f t="shared" si="2"/>
        <v>1.4792899408284023E-2</v>
      </c>
      <c r="J45" s="239" t="s">
        <v>135</v>
      </c>
      <c r="K45" s="240"/>
      <c r="L45" s="241">
        <f t="shared" si="1"/>
        <v>0</v>
      </c>
      <c r="M45" s="73"/>
    </row>
    <row r="46" spans="1:13" ht="105.6" x14ac:dyDescent="0.25">
      <c r="A46" s="3">
        <v>37</v>
      </c>
      <c r="B46" s="242" t="s">
        <v>181</v>
      </c>
      <c r="C46" s="243" t="s">
        <v>182</v>
      </c>
      <c r="D46" s="247"/>
      <c r="E46" s="75"/>
      <c r="F46" s="35"/>
      <c r="G46" s="236" t="s">
        <v>56</v>
      </c>
      <c r="H46" s="237">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3</v>
      </c>
      <c r="I46" s="238">
        <f t="shared" si="2"/>
        <v>8.8757396449704144E-3</v>
      </c>
      <c r="J46" s="239" t="s">
        <v>135</v>
      </c>
      <c r="K46" s="240"/>
      <c r="L46" s="241">
        <f t="shared" si="1"/>
        <v>0</v>
      </c>
      <c r="M46" s="73"/>
    </row>
    <row r="47" spans="1:13" ht="52.8" x14ac:dyDescent="0.25">
      <c r="A47" s="18">
        <v>38</v>
      </c>
      <c r="B47" s="242" t="s">
        <v>183</v>
      </c>
      <c r="C47" s="243" t="s">
        <v>184</v>
      </c>
      <c r="D47" s="247"/>
      <c r="E47" s="75"/>
      <c r="F47" s="35"/>
      <c r="G47" s="236" t="s">
        <v>56</v>
      </c>
      <c r="H47" s="237">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3</v>
      </c>
      <c r="I47" s="238">
        <f t="shared" si="2"/>
        <v>8.8757396449704144E-3</v>
      </c>
      <c r="J47" s="239" t="s">
        <v>135</v>
      </c>
      <c r="K47" s="240"/>
      <c r="L47" s="241">
        <f t="shared" si="1"/>
        <v>0</v>
      </c>
      <c r="M47" s="73"/>
    </row>
    <row r="48" spans="1:13" ht="52.8" x14ac:dyDescent="0.25">
      <c r="A48" s="3">
        <v>39</v>
      </c>
      <c r="B48" s="242" t="s">
        <v>183</v>
      </c>
      <c r="C48" s="243" t="s">
        <v>185</v>
      </c>
      <c r="D48" s="247"/>
      <c r="E48" s="75"/>
      <c r="F48" s="35"/>
      <c r="G48" s="236" t="s">
        <v>56</v>
      </c>
      <c r="H48" s="237">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3</v>
      </c>
      <c r="I48" s="238">
        <f t="shared" si="2"/>
        <v>8.8757396449704144E-3</v>
      </c>
      <c r="J48" s="239" t="s">
        <v>135</v>
      </c>
      <c r="K48" s="240"/>
      <c r="L48" s="241">
        <f t="shared" si="1"/>
        <v>0</v>
      </c>
      <c r="M48" s="73"/>
    </row>
    <row r="49" spans="1:13" ht="52.8" x14ac:dyDescent="0.25">
      <c r="A49" s="18">
        <v>40</v>
      </c>
      <c r="B49" s="242" t="s">
        <v>183</v>
      </c>
      <c r="C49" s="243" t="s">
        <v>186</v>
      </c>
      <c r="D49" s="247"/>
      <c r="E49" s="75"/>
      <c r="F49" s="35"/>
      <c r="G49" s="236" t="s">
        <v>408</v>
      </c>
      <c r="H49" s="237">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5</v>
      </c>
      <c r="I49" s="238">
        <f t="shared" si="2"/>
        <v>1.4792899408284023E-2</v>
      </c>
      <c r="J49" s="239" t="s">
        <v>135</v>
      </c>
      <c r="K49" s="240"/>
      <c r="L49" s="241">
        <f t="shared" si="1"/>
        <v>0</v>
      </c>
      <c r="M49" s="73"/>
    </row>
    <row r="50" spans="1:13" ht="52.8" x14ac:dyDescent="0.25">
      <c r="A50" s="3">
        <v>41</v>
      </c>
      <c r="B50" s="242" t="s">
        <v>183</v>
      </c>
      <c r="C50" s="243" t="s">
        <v>187</v>
      </c>
      <c r="D50" s="247"/>
      <c r="E50" s="75"/>
      <c r="F50" s="35"/>
      <c r="G50" s="236" t="s">
        <v>408</v>
      </c>
      <c r="H50" s="237">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5</v>
      </c>
      <c r="I50" s="238">
        <f t="shared" si="2"/>
        <v>1.4792899408284023E-2</v>
      </c>
      <c r="J50" s="239" t="s">
        <v>135</v>
      </c>
      <c r="K50" s="240"/>
      <c r="L50" s="241">
        <f t="shared" si="1"/>
        <v>0</v>
      </c>
      <c r="M50" s="73"/>
    </row>
    <row r="51" spans="1:13" ht="52.8" x14ac:dyDescent="0.25">
      <c r="A51" s="18">
        <v>42</v>
      </c>
      <c r="B51" s="242" t="s">
        <v>183</v>
      </c>
      <c r="C51" s="243" t="s">
        <v>188</v>
      </c>
      <c r="D51" s="247"/>
      <c r="E51" s="75"/>
      <c r="F51" s="35"/>
      <c r="G51" s="236" t="s">
        <v>408</v>
      </c>
      <c r="H51" s="237">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5</v>
      </c>
      <c r="I51" s="238">
        <f t="shared" si="2"/>
        <v>1.4792899408284023E-2</v>
      </c>
      <c r="J51" s="239" t="s">
        <v>135</v>
      </c>
      <c r="K51" s="240"/>
      <c r="L51" s="241">
        <f t="shared" si="1"/>
        <v>0</v>
      </c>
      <c r="M51" s="73"/>
    </row>
    <row r="52" spans="1:13" ht="52.8" x14ac:dyDescent="0.25">
      <c r="A52" s="3">
        <v>43</v>
      </c>
      <c r="B52" s="242" t="s">
        <v>183</v>
      </c>
      <c r="C52" s="243" t="s">
        <v>189</v>
      </c>
      <c r="D52" s="247"/>
      <c r="E52" s="75"/>
      <c r="F52" s="35"/>
      <c r="G52" s="236" t="s">
        <v>151</v>
      </c>
      <c r="H52" s="237">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1</v>
      </c>
      <c r="I52" s="238">
        <f t="shared" si="2"/>
        <v>2.9585798816568047E-3</v>
      </c>
      <c r="J52" s="239" t="s">
        <v>135</v>
      </c>
      <c r="K52" s="240"/>
      <c r="L52" s="241">
        <f t="shared" si="1"/>
        <v>0</v>
      </c>
      <c r="M52" s="73"/>
    </row>
    <row r="53" spans="1:13" ht="52.8" x14ac:dyDescent="0.25">
      <c r="A53" s="18">
        <v>44</v>
      </c>
      <c r="B53" s="242" t="s">
        <v>183</v>
      </c>
      <c r="C53" s="243" t="s">
        <v>190</v>
      </c>
      <c r="D53" s="247"/>
      <c r="E53" s="75"/>
      <c r="F53" s="35"/>
      <c r="G53" s="236" t="s">
        <v>408</v>
      </c>
      <c r="H53" s="237">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5</v>
      </c>
      <c r="I53" s="238">
        <f t="shared" si="2"/>
        <v>1.4792899408284023E-2</v>
      </c>
      <c r="J53" s="239" t="s">
        <v>135</v>
      </c>
      <c r="K53" s="240"/>
      <c r="L53" s="241">
        <f t="shared" si="1"/>
        <v>0</v>
      </c>
      <c r="M53" s="73"/>
    </row>
    <row r="54" spans="1:13" ht="52.8" x14ac:dyDescent="0.25">
      <c r="A54" s="3">
        <v>45</v>
      </c>
      <c r="B54" s="242" t="s">
        <v>183</v>
      </c>
      <c r="C54" s="243" t="s">
        <v>191</v>
      </c>
      <c r="D54" s="247"/>
      <c r="E54" s="75"/>
      <c r="F54" s="35"/>
      <c r="G54" s="236" t="s">
        <v>56</v>
      </c>
      <c r="H54" s="237">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38">
        <f t="shared" si="2"/>
        <v>8.8757396449704144E-3</v>
      </c>
      <c r="J54" s="239" t="s">
        <v>135</v>
      </c>
      <c r="K54" s="240"/>
      <c r="L54" s="241">
        <f t="shared" si="1"/>
        <v>0</v>
      </c>
      <c r="M54" s="73"/>
    </row>
    <row r="55" spans="1:13" ht="52.8" x14ac:dyDescent="0.25">
      <c r="A55" s="18">
        <v>46</v>
      </c>
      <c r="B55" s="242" t="s">
        <v>192</v>
      </c>
      <c r="C55" s="243" t="s">
        <v>193</v>
      </c>
      <c r="D55" s="247"/>
      <c r="E55" s="75"/>
      <c r="F55" s="35"/>
      <c r="G55" s="236" t="s">
        <v>56</v>
      </c>
      <c r="H55" s="237">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3</v>
      </c>
      <c r="I55" s="238">
        <f t="shared" si="2"/>
        <v>8.8757396449704144E-3</v>
      </c>
      <c r="J55" s="239" t="s">
        <v>135</v>
      </c>
      <c r="K55" s="240"/>
      <c r="L55" s="241">
        <f t="shared" si="1"/>
        <v>0</v>
      </c>
      <c r="M55" s="73"/>
    </row>
    <row r="56" spans="1:13" ht="52.8" x14ac:dyDescent="0.25">
      <c r="A56" s="3">
        <v>47</v>
      </c>
      <c r="B56" s="242" t="s">
        <v>192</v>
      </c>
      <c r="C56" s="243" t="s">
        <v>194</v>
      </c>
      <c r="D56" s="247"/>
      <c r="E56" s="75"/>
      <c r="F56" s="35"/>
      <c r="G56" s="236" t="s">
        <v>56</v>
      </c>
      <c r="H56" s="237">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3</v>
      </c>
      <c r="I56" s="238">
        <f t="shared" si="2"/>
        <v>8.8757396449704144E-3</v>
      </c>
      <c r="J56" s="239" t="s">
        <v>135</v>
      </c>
      <c r="K56" s="240"/>
      <c r="L56" s="241">
        <f t="shared" si="1"/>
        <v>0</v>
      </c>
      <c r="M56" s="73"/>
    </row>
    <row r="57" spans="1:13" ht="52.8" x14ac:dyDescent="0.25">
      <c r="A57" s="18">
        <v>48</v>
      </c>
      <c r="B57" s="242" t="s">
        <v>192</v>
      </c>
      <c r="C57" s="243" t="s">
        <v>195</v>
      </c>
      <c r="D57" s="247"/>
      <c r="E57" s="75"/>
      <c r="F57" s="35"/>
      <c r="G57" s="236" t="s">
        <v>56</v>
      </c>
      <c r="H57" s="237">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3</v>
      </c>
      <c r="I57" s="238">
        <f t="shared" si="2"/>
        <v>8.8757396449704144E-3</v>
      </c>
      <c r="J57" s="239" t="s">
        <v>135</v>
      </c>
      <c r="K57" s="240"/>
      <c r="L57" s="241">
        <f t="shared" si="1"/>
        <v>0</v>
      </c>
      <c r="M57" s="73"/>
    </row>
    <row r="58" spans="1:13" ht="52.8" x14ac:dyDescent="0.25">
      <c r="A58" s="3">
        <v>49</v>
      </c>
      <c r="B58" s="242" t="s">
        <v>192</v>
      </c>
      <c r="C58" s="243" t="s">
        <v>196</v>
      </c>
      <c r="D58" s="247"/>
      <c r="E58" s="75"/>
      <c r="F58" s="35"/>
      <c r="G58" s="236" t="s">
        <v>56</v>
      </c>
      <c r="H58" s="237">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3</v>
      </c>
      <c r="I58" s="238">
        <f t="shared" si="2"/>
        <v>8.8757396449704144E-3</v>
      </c>
      <c r="J58" s="239" t="s">
        <v>135</v>
      </c>
      <c r="K58" s="240"/>
      <c r="L58" s="241">
        <f t="shared" si="1"/>
        <v>0</v>
      </c>
      <c r="M58" s="73"/>
    </row>
    <row r="59" spans="1:13" ht="52.8" x14ac:dyDescent="0.25">
      <c r="A59" s="18">
        <v>50</v>
      </c>
      <c r="B59" s="242" t="s">
        <v>192</v>
      </c>
      <c r="C59" s="243" t="s">
        <v>197</v>
      </c>
      <c r="D59" s="247"/>
      <c r="E59" s="75"/>
      <c r="F59" s="35"/>
      <c r="G59" s="236" t="s">
        <v>56</v>
      </c>
      <c r="H59" s="237">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3</v>
      </c>
      <c r="I59" s="238">
        <f t="shared" si="2"/>
        <v>8.8757396449704144E-3</v>
      </c>
      <c r="J59" s="239" t="s">
        <v>135</v>
      </c>
      <c r="K59" s="240"/>
      <c r="L59" s="241">
        <f t="shared" si="1"/>
        <v>0</v>
      </c>
      <c r="M59" s="73"/>
    </row>
    <row r="60" spans="1:13" ht="52.8" x14ac:dyDescent="0.25">
      <c r="A60" s="3">
        <v>51</v>
      </c>
      <c r="B60" s="242" t="s">
        <v>192</v>
      </c>
      <c r="C60" s="243" t="s">
        <v>198</v>
      </c>
      <c r="D60" s="246"/>
      <c r="E60" s="75"/>
      <c r="F60" s="35"/>
      <c r="G60" s="236" t="s">
        <v>151</v>
      </c>
      <c r="H60" s="237">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1</v>
      </c>
      <c r="I60" s="238">
        <f t="shared" si="2"/>
        <v>2.9585798816568047E-3</v>
      </c>
      <c r="J60" s="239" t="s">
        <v>135</v>
      </c>
      <c r="K60" s="240"/>
      <c r="L60" s="241">
        <f t="shared" si="1"/>
        <v>0</v>
      </c>
      <c r="M60" s="73"/>
    </row>
    <row r="61" spans="1:13" ht="52.8" x14ac:dyDescent="0.25">
      <c r="A61" s="18">
        <v>52</v>
      </c>
      <c r="B61" s="242" t="s">
        <v>192</v>
      </c>
      <c r="C61" s="243" t="s">
        <v>199</v>
      </c>
      <c r="D61" s="247"/>
      <c r="E61" s="75"/>
      <c r="F61" s="35"/>
      <c r="G61" s="236" t="s">
        <v>56</v>
      </c>
      <c r="H61" s="237">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3</v>
      </c>
      <c r="I61" s="238">
        <f t="shared" si="2"/>
        <v>8.8757396449704144E-3</v>
      </c>
      <c r="J61" s="239" t="s">
        <v>135</v>
      </c>
      <c r="K61" s="240"/>
      <c r="L61" s="241">
        <f t="shared" si="1"/>
        <v>0</v>
      </c>
      <c r="M61" s="73"/>
    </row>
    <row r="62" spans="1:13" ht="52.8" x14ac:dyDescent="0.25">
      <c r="A62" s="3">
        <v>53</v>
      </c>
      <c r="B62" s="242" t="s">
        <v>192</v>
      </c>
      <c r="C62" s="243" t="s">
        <v>200</v>
      </c>
      <c r="D62" s="247"/>
      <c r="E62" s="75"/>
      <c r="F62" s="35"/>
      <c r="G62" s="236" t="s">
        <v>151</v>
      </c>
      <c r="H62" s="237">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1</v>
      </c>
      <c r="I62" s="238">
        <f t="shared" si="2"/>
        <v>2.9585798816568047E-3</v>
      </c>
      <c r="J62" s="239" t="s">
        <v>135</v>
      </c>
      <c r="K62" s="240"/>
      <c r="L62" s="241">
        <f t="shared" si="1"/>
        <v>0</v>
      </c>
      <c r="M62" s="73"/>
    </row>
    <row r="63" spans="1:13" ht="52.8" x14ac:dyDescent="0.25">
      <c r="A63" s="18">
        <v>54</v>
      </c>
      <c r="B63" s="242" t="s">
        <v>201</v>
      </c>
      <c r="C63" s="243" t="s">
        <v>202</v>
      </c>
      <c r="D63" s="247"/>
      <c r="E63" s="75"/>
      <c r="F63" s="35"/>
      <c r="G63" s="236" t="s">
        <v>56</v>
      </c>
      <c r="H63" s="237">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3</v>
      </c>
      <c r="I63" s="238">
        <f t="shared" si="2"/>
        <v>8.8757396449704144E-3</v>
      </c>
      <c r="J63" s="239" t="s">
        <v>135</v>
      </c>
      <c r="K63" s="240"/>
      <c r="L63" s="241">
        <f t="shared" si="1"/>
        <v>0</v>
      </c>
      <c r="M63" s="73"/>
    </row>
    <row r="64" spans="1:13" ht="52.8" x14ac:dyDescent="0.25">
      <c r="A64" s="3">
        <v>55</v>
      </c>
      <c r="B64" s="242" t="s">
        <v>203</v>
      </c>
      <c r="C64" s="243" t="s">
        <v>204</v>
      </c>
      <c r="D64" s="245"/>
      <c r="E64" s="75"/>
      <c r="F64" s="35"/>
      <c r="G64" s="236" t="s">
        <v>408</v>
      </c>
      <c r="H64" s="237">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5</v>
      </c>
      <c r="I64" s="238">
        <f t="shared" si="2"/>
        <v>1.4792899408284023E-2</v>
      </c>
      <c r="J64" s="239" t="s">
        <v>135</v>
      </c>
      <c r="K64" s="240"/>
      <c r="L64" s="241">
        <f t="shared" si="1"/>
        <v>0</v>
      </c>
      <c r="M64" s="73"/>
    </row>
    <row r="65" spans="1:13" ht="52.8" x14ac:dyDescent="0.25">
      <c r="A65" s="18">
        <v>56</v>
      </c>
      <c r="B65" s="242" t="s">
        <v>203</v>
      </c>
      <c r="C65" s="243" t="s">
        <v>205</v>
      </c>
      <c r="D65" s="245"/>
      <c r="E65" s="75"/>
      <c r="F65" s="35"/>
      <c r="G65" s="236" t="s">
        <v>56</v>
      </c>
      <c r="H65" s="237">
        <f>IF(G65='Priority Ratings'!$C$21,'Priority Ratings'!$B$21,IF(G65='Priority Ratings'!$C$22,'Priority Ratings'!$B$22,IF(G65='Priority Ratings'!$C$23,'Priority Ratings'!$B$23,IF(G65='Priority Ratings'!$C$24,'Priority Ratings'!$B$24,IF(G65='Priority Ratings'!$C$25,'Priority Ratings'!$B$25,IF(G65='Priority Ratings'!$C$26,'Priority Ratings'!$B$26,IF(G65='Priority Ratings'!$C$27,'Priority Ratings'!$B$27,"No Rating")))))))</f>
        <v>3</v>
      </c>
      <c r="I65" s="238">
        <f t="shared" si="2"/>
        <v>8.8757396449704144E-3</v>
      </c>
      <c r="J65" s="239" t="s">
        <v>135</v>
      </c>
      <c r="K65" s="240"/>
      <c r="L65" s="241">
        <f t="shared" si="1"/>
        <v>0</v>
      </c>
      <c r="M65" s="73"/>
    </row>
    <row r="66" spans="1:13" ht="52.8" x14ac:dyDescent="0.25">
      <c r="A66" s="3">
        <v>57</v>
      </c>
      <c r="B66" s="242" t="s">
        <v>203</v>
      </c>
      <c r="C66" s="243" t="s">
        <v>206</v>
      </c>
      <c r="D66" s="248"/>
      <c r="E66" s="75"/>
      <c r="F66" s="35"/>
      <c r="G66" s="236" t="s">
        <v>408</v>
      </c>
      <c r="H66" s="237">
        <f>IF(G66='Priority Ratings'!$C$21,'Priority Ratings'!$B$21,IF(G66='Priority Ratings'!$C$22,'Priority Ratings'!$B$22,IF(G66='Priority Ratings'!$C$23,'Priority Ratings'!$B$23,IF(G66='Priority Ratings'!$C$24,'Priority Ratings'!$B$24,IF(G66='Priority Ratings'!$C$25,'Priority Ratings'!$B$25,IF(G66='Priority Ratings'!$C$26,'Priority Ratings'!$B$26,IF(G66='Priority Ratings'!$C$27,'Priority Ratings'!$B$27,"No Rating")))))))</f>
        <v>5</v>
      </c>
      <c r="I66" s="238">
        <f t="shared" si="2"/>
        <v>1.4792899408284023E-2</v>
      </c>
      <c r="J66" s="239" t="s">
        <v>135</v>
      </c>
      <c r="K66" s="240"/>
      <c r="L66" s="241">
        <f t="shared" si="1"/>
        <v>0</v>
      </c>
      <c r="M66" s="73"/>
    </row>
    <row r="67" spans="1:13" ht="52.8" x14ac:dyDescent="0.25">
      <c r="A67" s="18">
        <v>58</v>
      </c>
      <c r="B67" s="242" t="s">
        <v>203</v>
      </c>
      <c r="C67" s="243" t="s">
        <v>207</v>
      </c>
      <c r="D67" s="248"/>
      <c r="E67" s="75"/>
      <c r="F67" s="35"/>
      <c r="G67" s="236" t="s">
        <v>56</v>
      </c>
      <c r="H67" s="237">
        <f>IF(G67='Priority Ratings'!$C$21,'Priority Ratings'!$B$21,IF(G67='Priority Ratings'!$C$22,'Priority Ratings'!$B$22,IF(G67='Priority Ratings'!$C$23,'Priority Ratings'!$B$23,IF(G67='Priority Ratings'!$C$24,'Priority Ratings'!$B$24,IF(G67='Priority Ratings'!$C$25,'Priority Ratings'!$B$25,IF(G67='Priority Ratings'!$C$26,'Priority Ratings'!$B$26,IF(G67='Priority Ratings'!$C$27,'Priority Ratings'!$B$27,"No Rating")))))))</f>
        <v>3</v>
      </c>
      <c r="I67" s="238">
        <f t="shared" si="2"/>
        <v>8.8757396449704144E-3</v>
      </c>
      <c r="J67" s="239" t="s">
        <v>135</v>
      </c>
      <c r="K67" s="240"/>
      <c r="L67" s="241">
        <f t="shared" si="1"/>
        <v>0</v>
      </c>
      <c r="M67" s="73"/>
    </row>
    <row r="68" spans="1:13" ht="52.8" x14ac:dyDescent="0.25">
      <c r="A68" s="3">
        <v>59</v>
      </c>
      <c r="B68" s="242" t="s">
        <v>203</v>
      </c>
      <c r="C68" s="243" t="s">
        <v>208</v>
      </c>
      <c r="D68" s="249"/>
      <c r="E68" s="75"/>
      <c r="F68" s="35"/>
      <c r="G68" s="236" t="s">
        <v>56</v>
      </c>
      <c r="H68" s="237">
        <f>IF(G68='Priority Ratings'!$C$21,'Priority Ratings'!$B$21,IF(G68='Priority Ratings'!$C$22,'Priority Ratings'!$B$22,IF(G68='Priority Ratings'!$C$23,'Priority Ratings'!$B$23,IF(G68='Priority Ratings'!$C$24,'Priority Ratings'!$B$24,IF(G68='Priority Ratings'!$C$25,'Priority Ratings'!$B$25,IF(G68='Priority Ratings'!$C$26,'Priority Ratings'!$B$26,IF(G68='Priority Ratings'!$C$27,'Priority Ratings'!$B$27,"No Rating")))))))</f>
        <v>3</v>
      </c>
      <c r="I68" s="238">
        <f t="shared" si="2"/>
        <v>8.8757396449704144E-3</v>
      </c>
      <c r="J68" s="239" t="s">
        <v>135</v>
      </c>
      <c r="K68" s="240"/>
      <c r="L68" s="241">
        <f t="shared" si="1"/>
        <v>0</v>
      </c>
      <c r="M68" s="73"/>
    </row>
    <row r="69" spans="1:13" ht="52.8" x14ac:dyDescent="0.25">
      <c r="A69" s="18">
        <v>60</v>
      </c>
      <c r="B69" s="242" t="s">
        <v>203</v>
      </c>
      <c r="C69" s="243" t="s">
        <v>209</v>
      </c>
      <c r="D69" s="248"/>
      <c r="E69" s="75"/>
      <c r="F69" s="35"/>
      <c r="G69" s="236" t="s">
        <v>56</v>
      </c>
      <c r="H69" s="237">
        <f>IF(G69='Priority Ratings'!$C$21,'Priority Ratings'!$B$21,IF(G69='Priority Ratings'!$C$22,'Priority Ratings'!$B$22,IF(G69='Priority Ratings'!$C$23,'Priority Ratings'!$B$23,IF(G69='Priority Ratings'!$C$24,'Priority Ratings'!$B$24,IF(G69='Priority Ratings'!$C$25,'Priority Ratings'!$B$25,IF(G69='Priority Ratings'!$C$26,'Priority Ratings'!$B$26,IF(G69='Priority Ratings'!$C$27,'Priority Ratings'!$B$27,"No Rating")))))))</f>
        <v>3</v>
      </c>
      <c r="I69" s="238">
        <f t="shared" si="2"/>
        <v>8.8757396449704144E-3</v>
      </c>
      <c r="J69" s="239" t="s">
        <v>135</v>
      </c>
      <c r="K69" s="240"/>
      <c r="L69" s="241">
        <f t="shared" si="1"/>
        <v>0</v>
      </c>
      <c r="M69" s="73"/>
    </row>
    <row r="70" spans="1:13" ht="52.8" x14ac:dyDescent="0.25">
      <c r="A70" s="3">
        <v>61</v>
      </c>
      <c r="B70" s="242" t="s">
        <v>210</v>
      </c>
      <c r="C70" s="243" t="s">
        <v>211</v>
      </c>
      <c r="D70" s="250"/>
      <c r="E70" s="75"/>
      <c r="F70" s="35"/>
      <c r="G70" s="236" t="s">
        <v>56</v>
      </c>
      <c r="H70" s="237">
        <f>IF(G70='Priority Ratings'!$C$21,'Priority Ratings'!$B$21,IF(G70='Priority Ratings'!$C$22,'Priority Ratings'!$B$22,IF(G70='Priority Ratings'!$C$23,'Priority Ratings'!$B$23,IF(G70='Priority Ratings'!$C$24,'Priority Ratings'!$B$24,IF(G70='Priority Ratings'!$C$25,'Priority Ratings'!$B$25,IF(G70='Priority Ratings'!$C$26,'Priority Ratings'!$B$26,IF(G70='Priority Ratings'!$C$27,'Priority Ratings'!$B$27,"No Rating")))))))</f>
        <v>3</v>
      </c>
      <c r="I70" s="238">
        <f t="shared" si="2"/>
        <v>8.8757396449704144E-3</v>
      </c>
      <c r="J70" s="239" t="s">
        <v>135</v>
      </c>
      <c r="K70" s="240"/>
      <c r="L70" s="241">
        <f t="shared" si="1"/>
        <v>0</v>
      </c>
      <c r="M70" s="73"/>
    </row>
    <row r="71" spans="1:13" ht="66" x14ac:dyDescent="0.25">
      <c r="A71" s="18">
        <v>62</v>
      </c>
      <c r="B71" s="242" t="s">
        <v>210</v>
      </c>
      <c r="C71" s="243" t="s">
        <v>212</v>
      </c>
      <c r="D71" s="250"/>
      <c r="E71" s="75"/>
      <c r="F71" s="35"/>
      <c r="G71" s="236" t="s">
        <v>56</v>
      </c>
      <c r="H71" s="237">
        <f>IF(G71='Priority Ratings'!$C$21,'Priority Ratings'!$B$21,IF(G71='Priority Ratings'!$C$22,'Priority Ratings'!$B$22,IF(G71='Priority Ratings'!$C$23,'Priority Ratings'!$B$23,IF(G71='Priority Ratings'!$C$24,'Priority Ratings'!$B$24,IF(G71='Priority Ratings'!$C$25,'Priority Ratings'!$B$25,IF(G71='Priority Ratings'!$C$26,'Priority Ratings'!$B$26,IF(G71='Priority Ratings'!$C$27,'Priority Ratings'!$B$27,"No Rating")))))))</f>
        <v>3</v>
      </c>
      <c r="I71" s="238">
        <f t="shared" si="2"/>
        <v>8.8757396449704144E-3</v>
      </c>
      <c r="J71" s="239" t="s">
        <v>135</v>
      </c>
      <c r="K71" s="240"/>
      <c r="L71" s="241">
        <f t="shared" si="1"/>
        <v>0</v>
      </c>
      <c r="M71" s="73"/>
    </row>
    <row r="72" spans="1:13" ht="52.8" x14ac:dyDescent="0.25">
      <c r="A72" s="3">
        <v>63</v>
      </c>
      <c r="B72" s="242" t="s">
        <v>210</v>
      </c>
      <c r="C72" s="243" t="s">
        <v>213</v>
      </c>
      <c r="D72" s="245"/>
      <c r="E72" s="75"/>
      <c r="F72" s="35"/>
      <c r="G72" s="236" t="s">
        <v>56</v>
      </c>
      <c r="H72" s="237">
        <f>IF(G72='Priority Ratings'!$C$21,'Priority Ratings'!$B$21,IF(G72='Priority Ratings'!$C$22,'Priority Ratings'!$B$22,IF(G72='Priority Ratings'!$C$23,'Priority Ratings'!$B$23,IF(G72='Priority Ratings'!$C$24,'Priority Ratings'!$B$24,IF(G72='Priority Ratings'!$C$25,'Priority Ratings'!$B$25,IF(G72='Priority Ratings'!$C$26,'Priority Ratings'!$B$26,IF(G72='Priority Ratings'!$C$27,'Priority Ratings'!$B$27,"No Rating")))))))</f>
        <v>3</v>
      </c>
      <c r="I72" s="238">
        <f t="shared" si="2"/>
        <v>8.8757396449704144E-3</v>
      </c>
      <c r="J72" s="239" t="s">
        <v>135</v>
      </c>
      <c r="K72" s="240"/>
      <c r="L72" s="241">
        <f t="shared" si="1"/>
        <v>0</v>
      </c>
      <c r="M72" s="73"/>
    </row>
    <row r="73" spans="1:13" ht="52.8" x14ac:dyDescent="0.25">
      <c r="A73" s="18">
        <v>64</v>
      </c>
      <c r="B73" s="242" t="s">
        <v>210</v>
      </c>
      <c r="C73" s="243" t="s">
        <v>214</v>
      </c>
      <c r="D73" s="245"/>
      <c r="E73" s="75"/>
      <c r="F73" s="35"/>
      <c r="G73" s="236" t="s">
        <v>56</v>
      </c>
      <c r="H73" s="237">
        <f>IF(G73='Priority Ratings'!$C$21,'Priority Ratings'!$B$21,IF(G73='Priority Ratings'!$C$22,'Priority Ratings'!$B$22,IF(G73='Priority Ratings'!$C$23,'Priority Ratings'!$B$23,IF(G73='Priority Ratings'!$C$24,'Priority Ratings'!$B$24,IF(G73='Priority Ratings'!$C$25,'Priority Ratings'!$B$25,IF(G73='Priority Ratings'!$C$26,'Priority Ratings'!$B$26,IF(G73='Priority Ratings'!$C$27,'Priority Ratings'!$B$27,"No Rating")))))))</f>
        <v>3</v>
      </c>
      <c r="I73" s="238">
        <f t="shared" si="2"/>
        <v>8.8757396449704144E-3</v>
      </c>
      <c r="J73" s="239" t="s">
        <v>135</v>
      </c>
      <c r="K73" s="240"/>
      <c r="L73" s="241">
        <f t="shared" si="1"/>
        <v>0</v>
      </c>
      <c r="M73" s="73"/>
    </row>
    <row r="74" spans="1:13" ht="52.8" x14ac:dyDescent="0.25">
      <c r="A74" s="3">
        <v>65</v>
      </c>
      <c r="B74" s="242" t="s">
        <v>215</v>
      </c>
      <c r="C74" s="243" t="s">
        <v>216</v>
      </c>
      <c r="D74" s="245"/>
      <c r="E74" s="75"/>
      <c r="F74" s="35"/>
      <c r="G74" s="236" t="s">
        <v>56</v>
      </c>
      <c r="H74" s="237">
        <f>IF(G74='Priority Ratings'!$C$21,'Priority Ratings'!$B$21,IF(G74='Priority Ratings'!$C$22,'Priority Ratings'!$B$22,IF(G74='Priority Ratings'!$C$23,'Priority Ratings'!$B$23,IF(G74='Priority Ratings'!$C$24,'Priority Ratings'!$B$24,IF(G74='Priority Ratings'!$C$25,'Priority Ratings'!$B$25,IF(G74='Priority Ratings'!$C$26,'Priority Ratings'!$B$26,IF(G74='Priority Ratings'!$C$27,'Priority Ratings'!$B$27,"No Rating")))))))</f>
        <v>3</v>
      </c>
      <c r="I74" s="238">
        <f t="shared" ref="I74:I101" si="3">H74/H$103</f>
        <v>8.8757396449704144E-3</v>
      </c>
      <c r="J74" s="239" t="s">
        <v>135</v>
      </c>
      <c r="K74" s="240"/>
      <c r="L74" s="241">
        <f t="shared" si="1"/>
        <v>0</v>
      </c>
      <c r="M74" s="73"/>
    </row>
    <row r="75" spans="1:13" ht="66" x14ac:dyDescent="0.25">
      <c r="A75" s="18">
        <v>66</v>
      </c>
      <c r="B75" s="242" t="s">
        <v>215</v>
      </c>
      <c r="C75" s="243" t="s">
        <v>217</v>
      </c>
      <c r="D75" s="251"/>
      <c r="E75" s="75"/>
      <c r="F75" s="35"/>
      <c r="G75" s="236" t="s">
        <v>408</v>
      </c>
      <c r="H75" s="237">
        <f>IF(G75='Priority Ratings'!$C$21,'Priority Ratings'!$B$21,IF(G75='Priority Ratings'!$C$22,'Priority Ratings'!$B$22,IF(G75='Priority Ratings'!$C$23,'Priority Ratings'!$B$23,IF(G75='Priority Ratings'!$C$24,'Priority Ratings'!$B$24,IF(G75='Priority Ratings'!$C$25,'Priority Ratings'!$B$25,IF(G75='Priority Ratings'!$C$26,'Priority Ratings'!$B$26,IF(G75='Priority Ratings'!$C$27,'Priority Ratings'!$B$27,"No Rating")))))))</f>
        <v>5</v>
      </c>
      <c r="I75" s="238">
        <f t="shared" si="3"/>
        <v>1.4792899408284023E-2</v>
      </c>
      <c r="J75" s="239" t="s">
        <v>135</v>
      </c>
      <c r="K75" s="240"/>
      <c r="L75" s="241">
        <f t="shared" ref="L75:L101" si="4">I75*K75</f>
        <v>0</v>
      </c>
      <c r="M75" s="73"/>
    </row>
    <row r="76" spans="1:13" ht="66" x14ac:dyDescent="0.25">
      <c r="A76" s="3">
        <v>67</v>
      </c>
      <c r="B76" s="242" t="s">
        <v>215</v>
      </c>
      <c r="C76" s="243" t="s">
        <v>218</v>
      </c>
      <c r="D76" s="245"/>
      <c r="E76" s="75"/>
      <c r="F76" s="35"/>
      <c r="G76" s="236" t="s">
        <v>56</v>
      </c>
      <c r="H76" s="237">
        <f>IF(G76='Priority Ratings'!$C$21,'Priority Ratings'!$B$21,IF(G76='Priority Ratings'!$C$22,'Priority Ratings'!$B$22,IF(G76='Priority Ratings'!$C$23,'Priority Ratings'!$B$23,IF(G76='Priority Ratings'!$C$24,'Priority Ratings'!$B$24,IF(G76='Priority Ratings'!$C$25,'Priority Ratings'!$B$25,IF(G76='Priority Ratings'!$C$26,'Priority Ratings'!$B$26,IF(G76='Priority Ratings'!$C$27,'Priority Ratings'!$B$27,"No Rating")))))))</f>
        <v>3</v>
      </c>
      <c r="I76" s="238">
        <f t="shared" si="3"/>
        <v>8.8757396449704144E-3</v>
      </c>
      <c r="J76" s="239" t="s">
        <v>135</v>
      </c>
      <c r="K76" s="240"/>
      <c r="L76" s="241">
        <f t="shared" si="4"/>
        <v>0</v>
      </c>
      <c r="M76" s="73"/>
    </row>
    <row r="77" spans="1:13" ht="52.8" x14ac:dyDescent="0.25">
      <c r="A77" s="18">
        <v>68</v>
      </c>
      <c r="B77" s="242" t="s">
        <v>215</v>
      </c>
      <c r="C77" s="243" t="s">
        <v>219</v>
      </c>
      <c r="D77" s="251"/>
      <c r="E77" s="75"/>
      <c r="F77" s="35"/>
      <c r="G77" s="236" t="s">
        <v>56</v>
      </c>
      <c r="H77" s="237">
        <f>IF(G77='Priority Ratings'!$C$21,'Priority Ratings'!$B$21,IF(G77='Priority Ratings'!$C$22,'Priority Ratings'!$B$22,IF(G77='Priority Ratings'!$C$23,'Priority Ratings'!$B$23,IF(G77='Priority Ratings'!$C$24,'Priority Ratings'!$B$24,IF(G77='Priority Ratings'!$C$25,'Priority Ratings'!$B$25,IF(G77='Priority Ratings'!$C$26,'Priority Ratings'!$B$26,IF(G77='Priority Ratings'!$C$27,'Priority Ratings'!$B$27,"No Rating")))))))</f>
        <v>3</v>
      </c>
      <c r="I77" s="238">
        <f t="shared" si="3"/>
        <v>8.8757396449704144E-3</v>
      </c>
      <c r="J77" s="239" t="s">
        <v>135</v>
      </c>
      <c r="K77" s="240"/>
      <c r="L77" s="241">
        <f t="shared" si="4"/>
        <v>0</v>
      </c>
      <c r="M77" s="73"/>
    </row>
    <row r="78" spans="1:13" ht="79.2" x14ac:dyDescent="0.25">
      <c r="A78" s="3">
        <v>69</v>
      </c>
      <c r="B78" s="242" t="s">
        <v>215</v>
      </c>
      <c r="C78" s="243" t="s">
        <v>220</v>
      </c>
      <c r="D78" s="251"/>
      <c r="E78" s="75"/>
      <c r="F78" s="35"/>
      <c r="G78" s="236" t="s">
        <v>56</v>
      </c>
      <c r="H78" s="237">
        <f>IF(G78='Priority Ratings'!$C$21,'Priority Ratings'!$B$21,IF(G78='Priority Ratings'!$C$22,'Priority Ratings'!$B$22,IF(G78='Priority Ratings'!$C$23,'Priority Ratings'!$B$23,IF(G78='Priority Ratings'!$C$24,'Priority Ratings'!$B$24,IF(G78='Priority Ratings'!$C$25,'Priority Ratings'!$B$25,IF(G78='Priority Ratings'!$C$26,'Priority Ratings'!$B$26,IF(G78='Priority Ratings'!$C$27,'Priority Ratings'!$B$27,"No Rating")))))))</f>
        <v>3</v>
      </c>
      <c r="I78" s="238">
        <f t="shared" si="3"/>
        <v>8.8757396449704144E-3</v>
      </c>
      <c r="J78" s="239" t="s">
        <v>135</v>
      </c>
      <c r="K78" s="240"/>
      <c r="L78" s="241">
        <f t="shared" si="4"/>
        <v>0</v>
      </c>
      <c r="M78" s="73"/>
    </row>
    <row r="79" spans="1:13" ht="52.8" x14ac:dyDescent="0.25">
      <c r="A79" s="18">
        <v>70</v>
      </c>
      <c r="B79" s="242" t="s">
        <v>215</v>
      </c>
      <c r="C79" s="243" t="s">
        <v>221</v>
      </c>
      <c r="D79" s="251" t="s">
        <v>222</v>
      </c>
      <c r="E79" s="75"/>
      <c r="F79" s="35"/>
      <c r="G79" s="236" t="s">
        <v>56</v>
      </c>
      <c r="H79" s="237">
        <f>IF(G79='Priority Ratings'!$C$21,'Priority Ratings'!$B$21,IF(G79='Priority Ratings'!$C$22,'Priority Ratings'!$B$22,IF(G79='Priority Ratings'!$C$23,'Priority Ratings'!$B$23,IF(G79='Priority Ratings'!$C$24,'Priority Ratings'!$B$24,IF(G79='Priority Ratings'!$C$25,'Priority Ratings'!$B$25,IF(G79='Priority Ratings'!$C$26,'Priority Ratings'!$B$26,IF(G79='Priority Ratings'!$C$27,'Priority Ratings'!$B$27,"No Rating")))))))</f>
        <v>3</v>
      </c>
      <c r="I79" s="238">
        <f t="shared" si="3"/>
        <v>8.8757396449704144E-3</v>
      </c>
      <c r="J79" s="239" t="s">
        <v>135</v>
      </c>
      <c r="K79" s="240"/>
      <c r="L79" s="241">
        <f t="shared" si="4"/>
        <v>0</v>
      </c>
      <c r="M79" s="73"/>
    </row>
    <row r="80" spans="1:13" ht="66" x14ac:dyDescent="0.25">
      <c r="A80" s="3">
        <v>71</v>
      </c>
      <c r="B80" s="242" t="s">
        <v>215</v>
      </c>
      <c r="C80" s="243" t="s">
        <v>223</v>
      </c>
      <c r="D80" s="245"/>
      <c r="E80" s="75"/>
      <c r="F80" s="35"/>
      <c r="G80" s="236" t="s">
        <v>408</v>
      </c>
      <c r="H80" s="237">
        <f>IF(G80='Priority Ratings'!$C$21,'Priority Ratings'!$B$21,IF(G80='Priority Ratings'!$C$22,'Priority Ratings'!$B$22,IF(G80='Priority Ratings'!$C$23,'Priority Ratings'!$B$23,IF(G80='Priority Ratings'!$C$24,'Priority Ratings'!$B$24,IF(G80='Priority Ratings'!$C$25,'Priority Ratings'!$B$25,IF(G80='Priority Ratings'!$C$26,'Priority Ratings'!$B$26,IF(G80='Priority Ratings'!$C$27,'Priority Ratings'!$B$27,"No Rating")))))))</f>
        <v>5</v>
      </c>
      <c r="I80" s="238">
        <f t="shared" si="3"/>
        <v>1.4792899408284023E-2</v>
      </c>
      <c r="J80" s="239" t="s">
        <v>135</v>
      </c>
      <c r="K80" s="240"/>
      <c r="L80" s="241">
        <f t="shared" si="4"/>
        <v>0</v>
      </c>
      <c r="M80" s="73"/>
    </row>
    <row r="81" spans="1:13" ht="52.8" x14ac:dyDescent="0.25">
      <c r="A81" s="18">
        <v>72</v>
      </c>
      <c r="B81" s="242" t="s">
        <v>224</v>
      </c>
      <c r="C81" s="243" t="s">
        <v>225</v>
      </c>
      <c r="D81" s="252"/>
      <c r="E81" s="75"/>
      <c r="F81" s="35"/>
      <c r="G81" s="236" t="s">
        <v>56</v>
      </c>
      <c r="H81" s="237">
        <f>IF(G81='Priority Ratings'!$C$21,'Priority Ratings'!$B$21,IF(G81='Priority Ratings'!$C$22,'Priority Ratings'!$B$22,IF(G81='Priority Ratings'!$C$23,'Priority Ratings'!$B$23,IF(G81='Priority Ratings'!$C$24,'Priority Ratings'!$B$24,IF(G81='Priority Ratings'!$C$25,'Priority Ratings'!$B$25,IF(G81='Priority Ratings'!$C$26,'Priority Ratings'!$B$26,IF(G81='Priority Ratings'!$C$27,'Priority Ratings'!$B$27,"No Rating")))))))</f>
        <v>3</v>
      </c>
      <c r="I81" s="238">
        <f t="shared" si="3"/>
        <v>8.8757396449704144E-3</v>
      </c>
      <c r="J81" s="239" t="s">
        <v>135</v>
      </c>
      <c r="K81" s="240"/>
      <c r="L81" s="241">
        <f t="shared" si="4"/>
        <v>0</v>
      </c>
      <c r="M81" s="73"/>
    </row>
    <row r="82" spans="1:13" ht="79.2" x14ac:dyDescent="0.25">
      <c r="A82" s="3">
        <v>73</v>
      </c>
      <c r="B82" s="242" t="s">
        <v>224</v>
      </c>
      <c r="C82" s="243" t="s">
        <v>226</v>
      </c>
      <c r="D82" s="251"/>
      <c r="E82" s="75"/>
      <c r="F82" s="35"/>
      <c r="G82" s="236" t="s">
        <v>408</v>
      </c>
      <c r="H82" s="237">
        <f>IF(G82='Priority Ratings'!$C$21,'Priority Ratings'!$B$21,IF(G82='Priority Ratings'!$C$22,'Priority Ratings'!$B$22,IF(G82='Priority Ratings'!$C$23,'Priority Ratings'!$B$23,IF(G82='Priority Ratings'!$C$24,'Priority Ratings'!$B$24,IF(G82='Priority Ratings'!$C$25,'Priority Ratings'!$B$25,IF(G82='Priority Ratings'!$C$26,'Priority Ratings'!$B$26,IF(G82='Priority Ratings'!$C$27,'Priority Ratings'!$B$27,"No Rating")))))))</f>
        <v>5</v>
      </c>
      <c r="I82" s="238">
        <f t="shared" si="3"/>
        <v>1.4792899408284023E-2</v>
      </c>
      <c r="J82" s="239" t="s">
        <v>135</v>
      </c>
      <c r="K82" s="240"/>
      <c r="L82" s="241">
        <f t="shared" si="4"/>
        <v>0</v>
      </c>
      <c r="M82" s="73"/>
    </row>
    <row r="83" spans="1:13" ht="52.8" x14ac:dyDescent="0.25">
      <c r="A83" s="18">
        <v>74</v>
      </c>
      <c r="B83" s="242" t="s">
        <v>224</v>
      </c>
      <c r="C83" s="243" t="s">
        <v>227</v>
      </c>
      <c r="D83" s="251"/>
      <c r="E83" s="75"/>
      <c r="F83" s="35"/>
      <c r="G83" s="236" t="s">
        <v>56</v>
      </c>
      <c r="H83" s="237">
        <f>IF(G83='Priority Ratings'!$C$21,'Priority Ratings'!$B$21,IF(G83='Priority Ratings'!$C$22,'Priority Ratings'!$B$22,IF(G83='Priority Ratings'!$C$23,'Priority Ratings'!$B$23,IF(G83='Priority Ratings'!$C$24,'Priority Ratings'!$B$24,IF(G83='Priority Ratings'!$C$25,'Priority Ratings'!$B$25,IF(G83='Priority Ratings'!$C$26,'Priority Ratings'!$B$26,IF(G83='Priority Ratings'!$C$27,'Priority Ratings'!$B$27,"No Rating")))))))</f>
        <v>3</v>
      </c>
      <c r="I83" s="238">
        <f t="shared" si="3"/>
        <v>8.8757396449704144E-3</v>
      </c>
      <c r="J83" s="239" t="s">
        <v>135</v>
      </c>
      <c r="K83" s="240"/>
      <c r="L83" s="241">
        <f t="shared" si="4"/>
        <v>0</v>
      </c>
      <c r="M83" s="73"/>
    </row>
    <row r="84" spans="1:13" ht="52.8" x14ac:dyDescent="0.25">
      <c r="A84" s="3">
        <v>75</v>
      </c>
      <c r="B84" s="242" t="s">
        <v>224</v>
      </c>
      <c r="C84" s="243" t="s">
        <v>228</v>
      </c>
      <c r="D84" s="251"/>
      <c r="E84" s="75"/>
      <c r="F84" s="35"/>
      <c r="G84" s="236" t="s">
        <v>56</v>
      </c>
      <c r="H84" s="237">
        <f>IF(G84='Priority Ratings'!$C$21,'Priority Ratings'!$B$21,IF(G84='Priority Ratings'!$C$22,'Priority Ratings'!$B$22,IF(G84='Priority Ratings'!$C$23,'Priority Ratings'!$B$23,IF(G84='Priority Ratings'!$C$24,'Priority Ratings'!$B$24,IF(G84='Priority Ratings'!$C$25,'Priority Ratings'!$B$25,IF(G84='Priority Ratings'!$C$26,'Priority Ratings'!$B$26,IF(G84='Priority Ratings'!$C$27,'Priority Ratings'!$B$27,"No Rating")))))))</f>
        <v>3</v>
      </c>
      <c r="I84" s="238">
        <f t="shared" si="3"/>
        <v>8.8757396449704144E-3</v>
      </c>
      <c r="J84" s="239" t="s">
        <v>135</v>
      </c>
      <c r="K84" s="240"/>
      <c r="L84" s="241">
        <f t="shared" si="4"/>
        <v>0</v>
      </c>
      <c r="M84" s="73"/>
    </row>
    <row r="85" spans="1:13" ht="52.8" x14ac:dyDescent="0.25">
      <c r="A85" s="18">
        <v>76</v>
      </c>
      <c r="B85" s="242" t="s">
        <v>224</v>
      </c>
      <c r="C85" s="243" t="s">
        <v>229</v>
      </c>
      <c r="D85" s="251"/>
      <c r="E85" s="75"/>
      <c r="F85" s="35"/>
      <c r="G85" s="236" t="s">
        <v>56</v>
      </c>
      <c r="H85" s="237">
        <f>IF(G85='Priority Ratings'!$C$21,'Priority Ratings'!$B$21,IF(G85='Priority Ratings'!$C$22,'Priority Ratings'!$B$22,IF(G85='Priority Ratings'!$C$23,'Priority Ratings'!$B$23,IF(G85='Priority Ratings'!$C$24,'Priority Ratings'!$B$24,IF(G85='Priority Ratings'!$C$25,'Priority Ratings'!$B$25,IF(G85='Priority Ratings'!$C$26,'Priority Ratings'!$B$26,IF(G85='Priority Ratings'!$C$27,'Priority Ratings'!$B$27,"No Rating")))))))</f>
        <v>3</v>
      </c>
      <c r="I85" s="238">
        <f t="shared" si="3"/>
        <v>8.8757396449704144E-3</v>
      </c>
      <c r="J85" s="239" t="s">
        <v>135</v>
      </c>
      <c r="K85" s="240"/>
      <c r="L85" s="241">
        <f t="shared" si="4"/>
        <v>0</v>
      </c>
      <c r="M85" s="73"/>
    </row>
    <row r="86" spans="1:13" ht="132" x14ac:dyDescent="0.25">
      <c r="A86" s="3">
        <v>77</v>
      </c>
      <c r="B86" s="242" t="s">
        <v>230</v>
      </c>
      <c r="C86" s="243" t="s">
        <v>231</v>
      </c>
      <c r="D86" s="253"/>
      <c r="E86" s="75"/>
      <c r="F86" s="35"/>
      <c r="G86" s="236" t="s">
        <v>408</v>
      </c>
      <c r="H86" s="237">
        <f>IF(G86='Priority Ratings'!$C$21,'Priority Ratings'!$B$21,IF(G86='Priority Ratings'!$C$22,'Priority Ratings'!$B$22,IF(G86='Priority Ratings'!$C$23,'Priority Ratings'!$B$23,IF(G86='Priority Ratings'!$C$24,'Priority Ratings'!$B$24,IF(G86='Priority Ratings'!$C$25,'Priority Ratings'!$B$25,IF(G86='Priority Ratings'!$C$26,'Priority Ratings'!$B$26,IF(G86='Priority Ratings'!$C$27,'Priority Ratings'!$B$27,"No Rating")))))))</f>
        <v>5</v>
      </c>
      <c r="I86" s="238">
        <f t="shared" si="3"/>
        <v>1.4792899408284023E-2</v>
      </c>
      <c r="J86" s="239" t="s">
        <v>135</v>
      </c>
      <c r="K86" s="240"/>
      <c r="L86" s="241">
        <f t="shared" si="4"/>
        <v>0</v>
      </c>
      <c r="M86" s="73"/>
    </row>
    <row r="87" spans="1:13" ht="52.8" x14ac:dyDescent="0.25">
      <c r="A87" s="3">
        <v>79</v>
      </c>
      <c r="B87" s="242" t="s">
        <v>230</v>
      </c>
      <c r="C87" s="243" t="s">
        <v>232</v>
      </c>
      <c r="D87" s="250"/>
      <c r="E87" s="75"/>
      <c r="F87" s="35"/>
      <c r="G87" s="236" t="s">
        <v>408</v>
      </c>
      <c r="H87" s="237">
        <f>IF(G87='Priority Ratings'!$C$21,'Priority Ratings'!$B$21,IF(G87='Priority Ratings'!$C$22,'Priority Ratings'!$B$22,IF(G87='Priority Ratings'!$C$23,'Priority Ratings'!$B$23,IF(G87='Priority Ratings'!$C$24,'Priority Ratings'!$B$24,IF(G87='Priority Ratings'!$C$25,'Priority Ratings'!$B$25,IF(G87='Priority Ratings'!$C$26,'Priority Ratings'!$B$26,IF(G87='Priority Ratings'!$C$27,'Priority Ratings'!$B$27,"No Rating")))))))</f>
        <v>5</v>
      </c>
      <c r="I87" s="238">
        <f t="shared" si="3"/>
        <v>1.4792899408284023E-2</v>
      </c>
      <c r="J87" s="239" t="s">
        <v>135</v>
      </c>
      <c r="K87" s="240"/>
      <c r="L87" s="241">
        <f t="shared" si="4"/>
        <v>0</v>
      </c>
      <c r="M87" s="73"/>
    </row>
    <row r="88" spans="1:13" ht="52.8" x14ac:dyDescent="0.25">
      <c r="A88" s="18">
        <v>80</v>
      </c>
      <c r="B88" s="242" t="s">
        <v>230</v>
      </c>
      <c r="C88" s="243" t="s">
        <v>233</v>
      </c>
      <c r="D88" s="250"/>
      <c r="E88" s="75"/>
      <c r="F88" s="35"/>
      <c r="G88" s="236" t="s">
        <v>408</v>
      </c>
      <c r="H88" s="237">
        <f>IF(G88='Priority Ratings'!$C$21,'Priority Ratings'!$B$21,IF(G88='Priority Ratings'!$C$22,'Priority Ratings'!$B$22,IF(G88='Priority Ratings'!$C$23,'Priority Ratings'!$B$23,IF(G88='Priority Ratings'!$C$24,'Priority Ratings'!$B$24,IF(G88='Priority Ratings'!$C$25,'Priority Ratings'!$B$25,IF(G88='Priority Ratings'!$C$26,'Priority Ratings'!$B$26,IF(G88='Priority Ratings'!$C$27,'Priority Ratings'!$B$27,"No Rating")))))))</f>
        <v>5</v>
      </c>
      <c r="I88" s="238">
        <f t="shared" si="3"/>
        <v>1.4792899408284023E-2</v>
      </c>
      <c r="J88" s="239" t="s">
        <v>135</v>
      </c>
      <c r="K88" s="240"/>
      <c r="L88" s="241">
        <f t="shared" si="4"/>
        <v>0</v>
      </c>
      <c r="M88" s="73"/>
    </row>
    <row r="89" spans="1:13" ht="52.8" x14ac:dyDescent="0.25">
      <c r="A89" s="3">
        <v>81</v>
      </c>
      <c r="B89" s="242" t="s">
        <v>230</v>
      </c>
      <c r="C89" s="243" t="s">
        <v>234</v>
      </c>
      <c r="D89" s="250"/>
      <c r="E89" s="75"/>
      <c r="F89" s="35"/>
      <c r="G89" s="236" t="s">
        <v>408</v>
      </c>
      <c r="H89" s="237">
        <f>IF(G89='Priority Ratings'!$C$21,'Priority Ratings'!$B$21,IF(G89='Priority Ratings'!$C$22,'Priority Ratings'!$B$22,IF(G89='Priority Ratings'!$C$23,'Priority Ratings'!$B$23,IF(G89='Priority Ratings'!$C$24,'Priority Ratings'!$B$24,IF(G89='Priority Ratings'!$C$25,'Priority Ratings'!$B$25,IF(G89='Priority Ratings'!$C$26,'Priority Ratings'!$B$26,IF(G89='Priority Ratings'!$C$27,'Priority Ratings'!$B$27,"No Rating")))))))</f>
        <v>5</v>
      </c>
      <c r="I89" s="238">
        <f t="shared" si="3"/>
        <v>1.4792899408284023E-2</v>
      </c>
      <c r="J89" s="239" t="s">
        <v>135</v>
      </c>
      <c r="K89" s="240"/>
      <c r="L89" s="241">
        <f t="shared" si="4"/>
        <v>0</v>
      </c>
      <c r="M89" s="73"/>
    </row>
    <row r="90" spans="1:13" ht="66" x14ac:dyDescent="0.25">
      <c r="A90" s="18">
        <v>82</v>
      </c>
      <c r="B90" s="242" t="s">
        <v>230</v>
      </c>
      <c r="C90" s="243" t="s">
        <v>853</v>
      </c>
      <c r="D90" s="251"/>
      <c r="E90" s="75"/>
      <c r="F90" s="35"/>
      <c r="G90" s="236" t="s">
        <v>408</v>
      </c>
      <c r="H90" s="237">
        <f>IF(G90='Priority Ratings'!$C$21,'Priority Ratings'!$B$21,IF(G90='Priority Ratings'!$C$22,'Priority Ratings'!$B$22,IF(G90='Priority Ratings'!$C$23,'Priority Ratings'!$B$23,IF(G90='Priority Ratings'!$C$24,'Priority Ratings'!$B$24,IF(G90='Priority Ratings'!$C$25,'Priority Ratings'!$B$25,IF(G90='Priority Ratings'!$C$26,'Priority Ratings'!$B$26,IF(G90='Priority Ratings'!$C$27,'Priority Ratings'!$B$27,"No Rating")))))))</f>
        <v>5</v>
      </c>
      <c r="I90" s="238">
        <f t="shared" si="3"/>
        <v>1.4792899408284023E-2</v>
      </c>
      <c r="J90" s="239" t="s">
        <v>135</v>
      </c>
      <c r="K90" s="240"/>
      <c r="L90" s="241">
        <f t="shared" si="4"/>
        <v>0</v>
      </c>
      <c r="M90" s="73"/>
    </row>
    <row r="91" spans="1:13" ht="273.60000000000002" customHeight="1" x14ac:dyDescent="0.25">
      <c r="A91" s="3">
        <v>83</v>
      </c>
      <c r="B91" s="242" t="s">
        <v>235</v>
      </c>
      <c r="C91" s="254" t="s">
        <v>236</v>
      </c>
      <c r="D91" s="255"/>
      <c r="E91" s="75"/>
      <c r="F91" s="35"/>
      <c r="G91" s="236" t="s">
        <v>56</v>
      </c>
      <c r="H91" s="237">
        <f>IF(G91='Priority Ratings'!$C$21,'Priority Ratings'!$B$21,IF(G91='Priority Ratings'!$C$22,'Priority Ratings'!$B$22,IF(G91='Priority Ratings'!$C$23,'Priority Ratings'!$B$23,IF(G91='Priority Ratings'!$C$24,'Priority Ratings'!$B$24,IF(G91='Priority Ratings'!$C$25,'Priority Ratings'!$B$25,IF(G91='Priority Ratings'!$C$26,'Priority Ratings'!$B$26,IF(G91='Priority Ratings'!$C$27,'Priority Ratings'!$B$27,"No Rating")))))))</f>
        <v>3</v>
      </c>
      <c r="I91" s="238">
        <f t="shared" si="3"/>
        <v>8.8757396449704144E-3</v>
      </c>
      <c r="J91" s="239" t="s">
        <v>135</v>
      </c>
      <c r="K91" s="240"/>
      <c r="L91" s="241">
        <f t="shared" si="4"/>
        <v>0</v>
      </c>
      <c r="M91" s="73"/>
    </row>
    <row r="92" spans="1:13" ht="79.2" x14ac:dyDescent="0.25">
      <c r="A92" s="18">
        <v>84</v>
      </c>
      <c r="B92" s="242" t="s">
        <v>237</v>
      </c>
      <c r="C92" s="216" t="s">
        <v>238</v>
      </c>
      <c r="D92" s="255"/>
      <c r="E92" s="75"/>
      <c r="F92" s="35"/>
      <c r="G92" s="236" t="s">
        <v>56</v>
      </c>
      <c r="H92" s="237">
        <f>IF(G92='Priority Ratings'!$C$21,'Priority Ratings'!$B$21,IF(G92='Priority Ratings'!$C$22,'Priority Ratings'!$B$22,IF(G92='Priority Ratings'!$C$23,'Priority Ratings'!$B$23,IF(G92='Priority Ratings'!$C$24,'Priority Ratings'!$B$24,IF(G92='Priority Ratings'!$C$25,'Priority Ratings'!$B$25,IF(G92='Priority Ratings'!$C$26,'Priority Ratings'!$B$26,IF(G92='Priority Ratings'!$C$27,'Priority Ratings'!$B$27,"No Rating")))))))</f>
        <v>3</v>
      </c>
      <c r="I92" s="238">
        <f t="shared" si="3"/>
        <v>8.8757396449704144E-3</v>
      </c>
      <c r="J92" s="239" t="s">
        <v>135</v>
      </c>
      <c r="K92" s="240"/>
      <c r="L92" s="241">
        <f t="shared" si="4"/>
        <v>0</v>
      </c>
      <c r="M92" s="73"/>
    </row>
    <row r="93" spans="1:13" ht="158.4" x14ac:dyDescent="0.25">
      <c r="A93" s="3">
        <v>85</v>
      </c>
      <c r="B93" s="242" t="s">
        <v>239</v>
      </c>
      <c r="C93" s="216" t="s">
        <v>240</v>
      </c>
      <c r="D93" s="255"/>
      <c r="E93" s="75"/>
      <c r="F93" s="35"/>
      <c r="G93" s="236" t="s">
        <v>56</v>
      </c>
      <c r="H93" s="237">
        <f>IF(G93='Priority Ratings'!$C$21,'Priority Ratings'!$B$21,IF(G93='Priority Ratings'!$C$22,'Priority Ratings'!$B$22,IF(G93='Priority Ratings'!$C$23,'Priority Ratings'!$B$23,IF(G93='Priority Ratings'!$C$24,'Priority Ratings'!$B$24,IF(G93='Priority Ratings'!$C$25,'Priority Ratings'!$B$25,IF(G93='Priority Ratings'!$C$26,'Priority Ratings'!$B$26,IF(G93='Priority Ratings'!$C$27,'Priority Ratings'!$B$27,"No Rating")))))))</f>
        <v>3</v>
      </c>
      <c r="I93" s="238">
        <f t="shared" si="3"/>
        <v>8.8757396449704144E-3</v>
      </c>
      <c r="J93" s="239" t="s">
        <v>135</v>
      </c>
      <c r="K93" s="240"/>
      <c r="L93" s="241">
        <f t="shared" si="4"/>
        <v>0</v>
      </c>
      <c r="M93" s="73"/>
    </row>
    <row r="94" spans="1:13" ht="52.8" x14ac:dyDescent="0.25">
      <c r="A94" s="18">
        <v>86</v>
      </c>
      <c r="B94" s="242" t="s">
        <v>241</v>
      </c>
      <c r="C94" s="243" t="s">
        <v>242</v>
      </c>
      <c r="D94" s="245"/>
      <c r="E94" s="75"/>
      <c r="F94" s="35"/>
      <c r="G94" s="236" t="s">
        <v>56</v>
      </c>
      <c r="H94" s="237">
        <f>IF(G94='Priority Ratings'!$C$21,'Priority Ratings'!$B$21,IF(G94='Priority Ratings'!$C$22,'Priority Ratings'!$B$22,IF(G94='Priority Ratings'!$C$23,'Priority Ratings'!$B$23,IF(G94='Priority Ratings'!$C$24,'Priority Ratings'!$B$24,IF(G94='Priority Ratings'!$C$25,'Priority Ratings'!$B$25,IF(G94='Priority Ratings'!$C$26,'Priority Ratings'!$B$26,IF(G94='Priority Ratings'!$C$27,'Priority Ratings'!$B$27,"No Rating")))))))</f>
        <v>3</v>
      </c>
      <c r="I94" s="238">
        <f t="shared" si="3"/>
        <v>8.8757396449704144E-3</v>
      </c>
      <c r="J94" s="239" t="s">
        <v>135</v>
      </c>
      <c r="K94" s="240"/>
      <c r="L94" s="241">
        <f t="shared" si="4"/>
        <v>0</v>
      </c>
      <c r="M94" s="73"/>
    </row>
    <row r="95" spans="1:13" ht="52.8" x14ac:dyDescent="0.25">
      <c r="A95" s="3">
        <v>87</v>
      </c>
      <c r="B95" s="242" t="s">
        <v>241</v>
      </c>
      <c r="C95" s="243" t="s">
        <v>243</v>
      </c>
      <c r="D95" s="245"/>
      <c r="E95" s="75"/>
      <c r="F95" s="35"/>
      <c r="G95" s="236" t="s">
        <v>56</v>
      </c>
      <c r="H95" s="237">
        <f>IF(G95='Priority Ratings'!$C$21,'Priority Ratings'!$B$21,IF(G95='Priority Ratings'!$C$22,'Priority Ratings'!$B$22,IF(G95='Priority Ratings'!$C$23,'Priority Ratings'!$B$23,IF(G95='Priority Ratings'!$C$24,'Priority Ratings'!$B$24,IF(G95='Priority Ratings'!$C$25,'Priority Ratings'!$B$25,IF(G95='Priority Ratings'!$C$26,'Priority Ratings'!$B$26,IF(G95='Priority Ratings'!$C$27,'Priority Ratings'!$B$27,"No Rating")))))))</f>
        <v>3</v>
      </c>
      <c r="I95" s="238">
        <f t="shared" si="3"/>
        <v>8.8757396449704144E-3</v>
      </c>
      <c r="J95" s="239" t="s">
        <v>135</v>
      </c>
      <c r="K95" s="240"/>
      <c r="L95" s="241">
        <f t="shared" si="4"/>
        <v>0</v>
      </c>
      <c r="M95" s="73"/>
    </row>
    <row r="96" spans="1:13" ht="52.8" x14ac:dyDescent="0.25">
      <c r="A96" s="18">
        <v>88</v>
      </c>
      <c r="B96" s="242" t="s">
        <v>244</v>
      </c>
      <c r="C96" s="243" t="s">
        <v>245</v>
      </c>
      <c r="D96" s="244"/>
      <c r="E96" s="75"/>
      <c r="F96" s="35"/>
      <c r="G96" s="236" t="s">
        <v>408</v>
      </c>
      <c r="H96" s="237">
        <f>IF(G96='Priority Ratings'!$C$21,'Priority Ratings'!$B$21,IF(G96='Priority Ratings'!$C$22,'Priority Ratings'!$B$22,IF(G96='Priority Ratings'!$C$23,'Priority Ratings'!$B$23,IF(G96='Priority Ratings'!$C$24,'Priority Ratings'!$B$24,IF(G96='Priority Ratings'!$C$25,'Priority Ratings'!$B$25,IF(G96='Priority Ratings'!$C$26,'Priority Ratings'!$B$26,IF(G96='Priority Ratings'!$C$27,'Priority Ratings'!$B$27,"No Rating")))))))</f>
        <v>5</v>
      </c>
      <c r="I96" s="238">
        <f t="shared" si="3"/>
        <v>1.4792899408284023E-2</v>
      </c>
      <c r="J96" s="239" t="s">
        <v>135</v>
      </c>
      <c r="K96" s="240"/>
      <c r="L96" s="241">
        <f t="shared" si="4"/>
        <v>0</v>
      </c>
      <c r="M96" s="73"/>
    </row>
    <row r="97" spans="1:13" ht="52.8" x14ac:dyDescent="0.25">
      <c r="A97" s="3">
        <v>89</v>
      </c>
      <c r="B97" s="242" t="s">
        <v>244</v>
      </c>
      <c r="C97" s="243" t="s">
        <v>246</v>
      </c>
      <c r="D97" s="244"/>
      <c r="E97" s="75"/>
      <c r="F97" s="35"/>
      <c r="G97" s="236" t="s">
        <v>408</v>
      </c>
      <c r="H97" s="237">
        <f>IF(G97='Priority Ratings'!$C$21,'Priority Ratings'!$B$21,IF(G97='Priority Ratings'!$C$22,'Priority Ratings'!$B$22,IF(G97='Priority Ratings'!$C$23,'Priority Ratings'!$B$23,IF(G97='Priority Ratings'!$C$24,'Priority Ratings'!$B$24,IF(G97='Priority Ratings'!$C$25,'Priority Ratings'!$B$25,IF(G97='Priority Ratings'!$C$26,'Priority Ratings'!$B$26,IF(G97='Priority Ratings'!$C$27,'Priority Ratings'!$B$27,"No Rating")))))))</f>
        <v>5</v>
      </c>
      <c r="I97" s="238">
        <f t="shared" si="3"/>
        <v>1.4792899408284023E-2</v>
      </c>
      <c r="J97" s="239" t="s">
        <v>135</v>
      </c>
      <c r="K97" s="240"/>
      <c r="L97" s="241">
        <f t="shared" si="4"/>
        <v>0</v>
      </c>
      <c r="M97" s="73"/>
    </row>
    <row r="98" spans="1:13" ht="52.8" x14ac:dyDescent="0.25">
      <c r="A98" s="18">
        <v>90</v>
      </c>
      <c r="B98" s="242" t="s">
        <v>244</v>
      </c>
      <c r="C98" s="243" t="s">
        <v>247</v>
      </c>
      <c r="D98" s="244"/>
      <c r="E98" s="75"/>
      <c r="F98" s="35"/>
      <c r="G98" s="236" t="s">
        <v>408</v>
      </c>
      <c r="H98" s="237">
        <f>IF(G98='Priority Ratings'!$C$21,'Priority Ratings'!$B$21,IF(G98='Priority Ratings'!$C$22,'Priority Ratings'!$B$22,IF(G98='Priority Ratings'!$C$23,'Priority Ratings'!$B$23,IF(G98='Priority Ratings'!$C$24,'Priority Ratings'!$B$24,IF(G98='Priority Ratings'!$C$25,'Priority Ratings'!$B$25,IF(G98='Priority Ratings'!$C$26,'Priority Ratings'!$B$26,IF(G98='Priority Ratings'!$C$27,'Priority Ratings'!$B$27,"No Rating")))))))</f>
        <v>5</v>
      </c>
      <c r="I98" s="238">
        <f t="shared" si="3"/>
        <v>1.4792899408284023E-2</v>
      </c>
      <c r="J98" s="239" t="s">
        <v>135</v>
      </c>
      <c r="K98" s="240"/>
      <c r="L98" s="241">
        <f t="shared" si="4"/>
        <v>0</v>
      </c>
      <c r="M98" s="73"/>
    </row>
    <row r="99" spans="1:13" ht="52.8" x14ac:dyDescent="0.25">
      <c r="A99" s="3">
        <v>91</v>
      </c>
      <c r="B99" s="242" t="s">
        <v>244</v>
      </c>
      <c r="C99" s="243" t="s">
        <v>248</v>
      </c>
      <c r="D99" s="244"/>
      <c r="E99" s="75"/>
      <c r="F99" s="35"/>
      <c r="G99" s="236" t="s">
        <v>408</v>
      </c>
      <c r="H99" s="237">
        <f>IF(G99='Priority Ratings'!$C$21,'Priority Ratings'!$B$21,IF(G99='Priority Ratings'!$C$22,'Priority Ratings'!$B$22,IF(G99='Priority Ratings'!$C$23,'Priority Ratings'!$B$23,IF(G99='Priority Ratings'!$C$24,'Priority Ratings'!$B$24,IF(G99='Priority Ratings'!$C$25,'Priority Ratings'!$B$25,IF(G99='Priority Ratings'!$C$26,'Priority Ratings'!$B$26,IF(G99='Priority Ratings'!$C$27,'Priority Ratings'!$B$27,"No Rating")))))))</f>
        <v>5</v>
      </c>
      <c r="I99" s="238">
        <f t="shared" si="3"/>
        <v>1.4792899408284023E-2</v>
      </c>
      <c r="J99" s="239" t="s">
        <v>135</v>
      </c>
      <c r="K99" s="240"/>
      <c r="L99" s="241">
        <f t="shared" si="4"/>
        <v>0</v>
      </c>
      <c r="M99" s="73"/>
    </row>
    <row r="100" spans="1:13" ht="52.8" x14ac:dyDescent="0.25">
      <c r="A100" s="18">
        <v>92</v>
      </c>
      <c r="B100" s="242" t="s">
        <v>244</v>
      </c>
      <c r="C100" s="243" t="s">
        <v>249</v>
      </c>
      <c r="D100" s="244"/>
      <c r="E100" s="75"/>
      <c r="F100" s="35"/>
      <c r="G100" s="236" t="s">
        <v>408</v>
      </c>
      <c r="H100" s="237">
        <f>IF(G100='Priority Ratings'!$C$21,'Priority Ratings'!$B$21,IF(G100='Priority Ratings'!$C$22,'Priority Ratings'!$B$22,IF(G100='Priority Ratings'!$C$23,'Priority Ratings'!$B$23,IF(G100='Priority Ratings'!$C$24,'Priority Ratings'!$B$24,IF(G100='Priority Ratings'!$C$25,'Priority Ratings'!$B$25,IF(G100='Priority Ratings'!$C$26,'Priority Ratings'!$B$26,IF(G100='Priority Ratings'!$C$27,'Priority Ratings'!$B$27,"No Rating")))))))</f>
        <v>5</v>
      </c>
      <c r="I100" s="238">
        <f t="shared" si="3"/>
        <v>1.4792899408284023E-2</v>
      </c>
      <c r="J100" s="239" t="s">
        <v>135</v>
      </c>
      <c r="K100" s="240"/>
      <c r="L100" s="241">
        <f t="shared" si="4"/>
        <v>0</v>
      </c>
      <c r="M100" s="73"/>
    </row>
    <row r="101" spans="1:13" ht="52.8" x14ac:dyDescent="0.25">
      <c r="A101" s="3">
        <v>93</v>
      </c>
      <c r="B101" s="242" t="s">
        <v>244</v>
      </c>
      <c r="C101" s="243" t="s">
        <v>250</v>
      </c>
      <c r="D101" s="244"/>
      <c r="E101" s="75"/>
      <c r="F101" s="35"/>
      <c r="G101" s="236" t="s">
        <v>408</v>
      </c>
      <c r="H101" s="237">
        <f>IF(G101='Priority Ratings'!$C$21,'Priority Ratings'!$B$21,IF(G101='Priority Ratings'!$C$22,'Priority Ratings'!$B$22,IF(G101='Priority Ratings'!$C$23,'Priority Ratings'!$B$23,IF(G101='Priority Ratings'!$C$24,'Priority Ratings'!$B$24,IF(G101='Priority Ratings'!$C$25,'Priority Ratings'!$B$25,IF(G101='Priority Ratings'!$C$26,'Priority Ratings'!$B$26,IF(G101='Priority Ratings'!$C$27,'Priority Ratings'!$B$27,"No Rating")))))))</f>
        <v>5</v>
      </c>
      <c r="I101" s="238">
        <f t="shared" si="3"/>
        <v>1.4792899408284023E-2</v>
      </c>
      <c r="J101" s="239" t="s">
        <v>135</v>
      </c>
      <c r="K101" s="240"/>
      <c r="L101" s="241">
        <f t="shared" si="4"/>
        <v>0</v>
      </c>
      <c r="M101" s="73"/>
    </row>
    <row r="102" spans="1:13" x14ac:dyDescent="0.25">
      <c r="A102" s="40"/>
      <c r="B102" s="70"/>
      <c r="C102" s="152"/>
      <c r="D102" s="40"/>
      <c r="E102" s="40"/>
      <c r="F102" s="40"/>
      <c r="G102" s="40"/>
      <c r="H102" s="54"/>
      <c r="I102" s="54"/>
      <c r="J102" s="54"/>
      <c r="K102" s="40"/>
      <c r="L102" s="72"/>
      <c r="M102" s="73"/>
    </row>
    <row r="103" spans="1:13" x14ac:dyDescent="0.25">
      <c r="A103" s="3"/>
      <c r="C103" s="9"/>
      <c r="D103" s="9"/>
      <c r="E103" s="9"/>
      <c r="F103" s="5" t="s">
        <v>251</v>
      </c>
      <c r="G103" s="49"/>
      <c r="H103" s="55">
        <f>SUM(H10:H101)</f>
        <v>338</v>
      </c>
      <c r="I103" s="57">
        <f>SUM(I10:I101)</f>
        <v>1.0000000000000009</v>
      </c>
      <c r="J103" s="61"/>
      <c r="K103" s="4"/>
      <c r="L103" s="63">
        <f>SUM(L10:L101)</f>
        <v>0</v>
      </c>
    </row>
  </sheetData>
  <sheetProtection algorithmName="SHA-512" hashValue="Dv1phLUFDSvjtOLofjqwtFWuvyDfbMB08zYVLMxnQMKctqppeBVgQ4wPAiwMyapPJTUAcF2IVx+/JJXwmgyf0g==" saltValue="uQYN6dStGJzfLzNoy6gbvg==" spinCount="100000" sheet="1" objects="1" scenarios="1"/>
  <autoFilter ref="A9:L101" xr:uid="{00000000-0009-0000-0000-000001000000}"/>
  <mergeCells count="2">
    <mergeCell ref="M8:M9"/>
    <mergeCell ref="F2:G3"/>
  </mergeCells>
  <dataValidations count="2">
    <dataValidation type="list" allowBlank="1" showInputMessage="1" showErrorMessage="1" sqref="G10:G101" xr:uid="{00000000-0002-0000-0100-000000000000}">
      <formula1>Priority</formula1>
    </dataValidation>
    <dataValidation type="list" allowBlank="1" showInputMessage="1" showErrorMessage="1" sqref="K10:K101" xr:uid="{5ACF51A6-2829-4F11-A340-CEA848FC92E5}">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1E124193-E1FC-4E2F-8BBD-99A0E0C6660C}">
          <x14:formula1>
            <xm:f>Config!$J$3:$J$5</xm:f>
          </x14:formula1>
          <xm:sqref>E10:E101</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M26"/>
  <sheetViews>
    <sheetView workbookViewId="0"/>
    <sheetView workbookViewId="1"/>
  </sheetViews>
  <sheetFormatPr defaultColWidth="9.33203125" defaultRowHeight="13.2" x14ac:dyDescent="0.25"/>
  <cols>
    <col min="1" max="1" width="7.44140625" style="2" bestFit="1" customWidth="1"/>
    <col min="2" max="2" width="28" style="10" bestFit="1" customWidth="1"/>
    <col min="3" max="3" width="28" style="10" customWidth="1"/>
    <col min="4" max="4" width="42.6640625" style="10" bestFit="1" customWidth="1"/>
    <col min="5" max="5" width="29.6640625" style="10" bestFit="1" customWidth="1"/>
    <col min="6" max="6" width="61" style="10" customWidth="1"/>
    <col min="7" max="7" width="21" style="2" customWidth="1"/>
    <col min="8" max="8" width="21.5546875" style="45" customWidth="1"/>
    <col min="9" max="9" width="11.44140625" style="45" customWidth="1"/>
    <col min="10" max="10" width="14.33203125" style="45" customWidth="1"/>
    <col min="11" max="11" width="34.6640625" style="58" customWidth="1"/>
    <col min="12" max="12" width="14.6640625" style="2" customWidth="1"/>
    <col min="13" max="13" width="15.33203125" style="45" customWidth="1"/>
    <col min="14" max="16384" width="9.33203125" style="1"/>
  </cols>
  <sheetData>
    <row r="1" spans="1:13" x14ac:dyDescent="0.25">
      <c r="A1" s="41" t="s">
        <v>252</v>
      </c>
      <c r="B1" s="41"/>
      <c r="C1" s="41"/>
      <c r="D1" s="41"/>
      <c r="E1" s="25"/>
      <c r="F1" s="12"/>
    </row>
    <row r="2" spans="1:13" x14ac:dyDescent="0.25">
      <c r="A2" s="38" t="s">
        <v>253</v>
      </c>
      <c r="B2" s="39"/>
      <c r="C2" s="39"/>
      <c r="D2" s="77"/>
      <c r="E2" s="79"/>
      <c r="F2" s="78"/>
      <c r="L2" s="51" t="s">
        <v>254</v>
      </c>
    </row>
    <row r="3" spans="1:13" x14ac:dyDescent="0.25">
      <c r="A3" s="38" t="s">
        <v>255</v>
      </c>
      <c r="B3" s="39"/>
      <c r="C3" s="39"/>
      <c r="D3" s="6"/>
      <c r="E3" s="26"/>
      <c r="F3" s="13"/>
      <c r="L3" s="50" t="s">
        <v>256</v>
      </c>
    </row>
    <row r="4" spans="1:13" x14ac:dyDescent="0.25">
      <c r="A4" s="38" t="s">
        <v>257</v>
      </c>
      <c r="B4" s="39"/>
      <c r="C4" s="39"/>
      <c r="D4" s="6"/>
      <c r="E4" s="26"/>
      <c r="F4" s="13"/>
      <c r="L4" s="50" t="s">
        <v>258</v>
      </c>
    </row>
    <row r="5" spans="1:13" x14ac:dyDescent="0.25">
      <c r="L5" s="50" t="s">
        <v>259</v>
      </c>
    </row>
    <row r="6" spans="1:13" x14ac:dyDescent="0.25">
      <c r="A6" s="42" t="s">
        <v>260</v>
      </c>
      <c r="B6" s="43"/>
      <c r="C6" s="43"/>
      <c r="D6" s="44"/>
      <c r="E6" s="7"/>
      <c r="F6" s="14"/>
    </row>
    <row r="7" spans="1:13" ht="13.2" customHeight="1" x14ac:dyDescent="0.25">
      <c r="A7" s="11"/>
      <c r="B7" s="7"/>
      <c r="C7" s="7"/>
      <c r="D7" s="8"/>
      <c r="E7" s="8"/>
      <c r="F7" s="8"/>
      <c r="H7" s="46"/>
      <c r="I7" s="65" t="s">
        <v>120</v>
      </c>
      <c r="J7" s="67"/>
      <c r="K7" s="64" t="s">
        <v>121</v>
      </c>
      <c r="L7" s="68" t="s">
        <v>29</v>
      </c>
      <c r="M7" s="69"/>
    </row>
    <row r="8" spans="1:13" ht="26.4" x14ac:dyDescent="0.25">
      <c r="A8" s="15" t="s">
        <v>123</v>
      </c>
      <c r="B8" s="16" t="s">
        <v>261</v>
      </c>
      <c r="C8" s="16" t="s">
        <v>262</v>
      </c>
      <c r="D8" s="16" t="s">
        <v>263</v>
      </c>
      <c r="E8" s="17" t="s">
        <v>264</v>
      </c>
      <c r="F8" s="17" t="s">
        <v>265</v>
      </c>
      <c r="G8" s="23" t="s">
        <v>266</v>
      </c>
      <c r="H8" s="47" t="s">
        <v>23</v>
      </c>
      <c r="I8" s="66" t="s">
        <v>129</v>
      </c>
      <c r="J8" s="66" t="s">
        <v>130</v>
      </c>
      <c r="K8" s="59" t="s">
        <v>110</v>
      </c>
      <c r="L8" s="52" t="s">
        <v>131</v>
      </c>
      <c r="M8" s="59" t="s">
        <v>132</v>
      </c>
    </row>
    <row r="9" spans="1:13" ht="71.25" customHeight="1" x14ac:dyDescent="0.25">
      <c r="A9" s="18">
        <v>1</v>
      </c>
      <c r="B9" s="19" t="s">
        <v>267</v>
      </c>
      <c r="C9" s="19" t="s">
        <v>268</v>
      </c>
      <c r="D9" s="19" t="s">
        <v>269</v>
      </c>
      <c r="E9" s="32" t="s">
        <v>270</v>
      </c>
      <c r="F9" s="36" t="s">
        <v>271</v>
      </c>
      <c r="G9" s="20"/>
      <c r="H9" s="48" t="s">
        <v>272</v>
      </c>
      <c r="I9" s="53">
        <f>IF(H9='Priority Ratings'!$C$21,'Priority Ratings'!$B$21,IF(H9='Priority Ratings'!$C$22,'Priority Ratings'!$B$22,IF(H9='Priority Ratings'!$C$23,'Priority Ratings'!$B$23,IF(H9='Priority Ratings'!$C$24,'Priority Ratings'!$B$24,IF(H9='Priority Ratings'!$C$25,'Priority Ratings'!$B$25,IF(H9='Priority Ratings'!$C$26,'Priority Ratings'!$B$26,IF(H9='Priority Ratings'!$C$27,'Priority Ratings'!$B$27,"No Rating")))))))</f>
        <v>4</v>
      </c>
      <c r="J9" s="56">
        <f t="shared" ref="J9:J24" si="0">I9/I$26</f>
        <v>7.6923076923076927E-2</v>
      </c>
      <c r="K9" s="60" t="s">
        <v>135</v>
      </c>
      <c r="L9" s="21">
        <v>0</v>
      </c>
      <c r="M9" s="56">
        <f t="shared" ref="M9:M24" si="1">J9*L9</f>
        <v>0</v>
      </c>
    </row>
    <row r="10" spans="1:13" ht="114" customHeight="1" x14ac:dyDescent="0.25">
      <c r="A10" s="18">
        <v>2</v>
      </c>
      <c r="B10" s="19" t="s">
        <v>267</v>
      </c>
      <c r="C10" s="19" t="s">
        <v>273</v>
      </c>
      <c r="D10" s="19" t="s">
        <v>274</v>
      </c>
      <c r="E10" s="32" t="s">
        <v>270</v>
      </c>
      <c r="F10" s="32" t="s">
        <v>275</v>
      </c>
      <c r="G10" s="20"/>
      <c r="H10" s="48" t="s">
        <v>272</v>
      </c>
      <c r="I10" s="53">
        <f>IF(H10='Priority Ratings'!$C$21,'Priority Ratings'!$B$21,IF(H10='Priority Ratings'!$C$22,'Priority Ratings'!$B$22,IF(H10='Priority Ratings'!$C$23,'Priority Ratings'!$B$23,IF(H10='Priority Ratings'!$C$24,'Priority Ratings'!$B$24,IF(H10='Priority Ratings'!$C$25,'Priority Ratings'!$B$25,IF(H10='Priority Ratings'!$C$26,'Priority Ratings'!$B$26,IF(H10='Priority Ratings'!$C$27,'Priority Ratings'!$B$27,"No Rating")))))))</f>
        <v>4</v>
      </c>
      <c r="J10" s="56">
        <f t="shared" si="0"/>
        <v>7.6923076923076927E-2</v>
      </c>
      <c r="K10" s="60" t="s">
        <v>135</v>
      </c>
      <c r="L10" s="21">
        <v>0</v>
      </c>
      <c r="M10" s="56">
        <f t="shared" si="1"/>
        <v>0</v>
      </c>
    </row>
    <row r="11" spans="1:13" ht="111.75" customHeight="1" x14ac:dyDescent="0.25">
      <c r="A11" s="18">
        <v>3</v>
      </c>
      <c r="B11" s="19" t="s">
        <v>267</v>
      </c>
      <c r="C11" s="19" t="s">
        <v>268</v>
      </c>
      <c r="D11" s="19" t="s">
        <v>276</v>
      </c>
      <c r="E11" s="32" t="s">
        <v>270</v>
      </c>
      <c r="F11" s="32" t="s">
        <v>277</v>
      </c>
      <c r="G11" s="20"/>
      <c r="H11" s="48" t="s">
        <v>272</v>
      </c>
      <c r="I11" s="53">
        <f>IF(H11='Priority Ratings'!$C$21,'Priority Ratings'!$B$21,IF(H11='Priority Ratings'!$C$22,'Priority Ratings'!$B$22,IF(H11='Priority Ratings'!$C$23,'Priority Ratings'!$B$23,IF(H11='Priority Ratings'!$C$24,'Priority Ratings'!$B$24,IF(H11='Priority Ratings'!$C$25,'Priority Ratings'!$B$25,IF(H11='Priority Ratings'!$C$26,'Priority Ratings'!$B$26,IF(H11='Priority Ratings'!$C$27,'Priority Ratings'!$B$27,"No Rating")))))))</f>
        <v>4</v>
      </c>
      <c r="J11" s="56">
        <f t="shared" si="0"/>
        <v>7.6923076923076927E-2</v>
      </c>
      <c r="K11" s="60" t="s">
        <v>135</v>
      </c>
      <c r="L11" s="21">
        <v>0</v>
      </c>
      <c r="M11" s="56">
        <f t="shared" si="1"/>
        <v>0</v>
      </c>
    </row>
    <row r="12" spans="1:13" ht="59.25" customHeight="1" x14ac:dyDescent="0.25">
      <c r="A12" s="18">
        <v>4</v>
      </c>
      <c r="B12" s="19" t="s">
        <v>267</v>
      </c>
      <c r="C12" s="19" t="s">
        <v>273</v>
      </c>
      <c r="D12" s="19" t="s">
        <v>276</v>
      </c>
      <c r="E12" s="32" t="s">
        <v>270</v>
      </c>
      <c r="F12" s="32" t="s">
        <v>278</v>
      </c>
      <c r="G12" s="20"/>
      <c r="H12" s="48" t="s">
        <v>272</v>
      </c>
      <c r="I12" s="53">
        <f>IF(H12='Priority Ratings'!$C$21,'Priority Ratings'!$B$21,IF(H12='Priority Ratings'!$C$22,'Priority Ratings'!$B$22,IF(H12='Priority Ratings'!$C$23,'Priority Ratings'!$B$23,IF(H12='Priority Ratings'!$C$24,'Priority Ratings'!$B$24,IF(H12='Priority Ratings'!$C$25,'Priority Ratings'!$B$25,IF(H12='Priority Ratings'!$C$26,'Priority Ratings'!$B$26,IF(H12='Priority Ratings'!$C$27,'Priority Ratings'!$B$27,"No Rating")))))))</f>
        <v>4</v>
      </c>
      <c r="J12" s="56">
        <f t="shared" si="0"/>
        <v>7.6923076923076927E-2</v>
      </c>
      <c r="K12" s="60" t="s">
        <v>135</v>
      </c>
      <c r="L12" s="21">
        <v>0</v>
      </c>
      <c r="M12" s="56">
        <f t="shared" si="1"/>
        <v>0</v>
      </c>
    </row>
    <row r="13" spans="1:13" ht="92.4" x14ac:dyDescent="0.25">
      <c r="A13" s="18">
        <v>5</v>
      </c>
      <c r="B13" s="19" t="s">
        <v>267</v>
      </c>
      <c r="C13" s="19" t="s">
        <v>273</v>
      </c>
      <c r="D13" s="19" t="s">
        <v>279</v>
      </c>
      <c r="E13" s="32" t="s">
        <v>280</v>
      </c>
      <c r="F13" s="32" t="s">
        <v>281</v>
      </c>
      <c r="G13" s="20"/>
      <c r="H13" s="48" t="s">
        <v>56</v>
      </c>
      <c r="I13" s="53">
        <f>IF(H13='Priority Ratings'!$C$21,'Priority Ratings'!$B$21,IF(H13='Priority Ratings'!$C$22,'Priority Ratings'!$B$22,IF(H13='Priority Ratings'!$C$23,'Priority Ratings'!$B$23,IF(H13='Priority Ratings'!$C$24,'Priority Ratings'!$B$24,IF(H13='Priority Ratings'!$C$25,'Priority Ratings'!$B$25,IF(H13='Priority Ratings'!$C$26,'Priority Ratings'!$B$26,IF(H13='Priority Ratings'!$C$27,'Priority Ratings'!$B$27,"No Rating")))))))</f>
        <v>3</v>
      </c>
      <c r="J13" s="56">
        <f t="shared" si="0"/>
        <v>5.7692307692307696E-2</v>
      </c>
      <c r="K13" s="60" t="s">
        <v>135</v>
      </c>
      <c r="L13" s="21">
        <v>0</v>
      </c>
      <c r="M13" s="56">
        <f>J13*L13</f>
        <v>0</v>
      </c>
    </row>
    <row r="14" spans="1:13" ht="96.75" customHeight="1" x14ac:dyDescent="0.25">
      <c r="A14" s="18">
        <v>6</v>
      </c>
      <c r="B14" s="19" t="s">
        <v>267</v>
      </c>
      <c r="C14" s="19" t="s">
        <v>273</v>
      </c>
      <c r="D14" s="19" t="s">
        <v>282</v>
      </c>
      <c r="E14" s="32" t="s">
        <v>283</v>
      </c>
      <c r="F14" s="32" t="s">
        <v>284</v>
      </c>
      <c r="G14" s="20"/>
      <c r="H14" s="48" t="s">
        <v>272</v>
      </c>
      <c r="I14" s="53">
        <f>IF(H14='Priority Ratings'!$C$21,'Priority Ratings'!$B$21,IF(H14='Priority Ratings'!$C$22,'Priority Ratings'!$B$22,IF(H14='Priority Ratings'!$C$23,'Priority Ratings'!$B$23,IF(H14='Priority Ratings'!$C$24,'Priority Ratings'!$B$24,IF(H14='Priority Ratings'!$C$25,'Priority Ratings'!$B$25,IF(H14='Priority Ratings'!$C$26,'Priority Ratings'!$B$26,IF(H14='Priority Ratings'!$C$27,'Priority Ratings'!$B$27,"No Rating")))))))</f>
        <v>4</v>
      </c>
      <c r="J14" s="56">
        <f t="shared" si="0"/>
        <v>7.6923076923076927E-2</v>
      </c>
      <c r="K14" s="60" t="s">
        <v>135</v>
      </c>
      <c r="L14" s="21">
        <v>0</v>
      </c>
      <c r="M14" s="56">
        <f>J14*L14</f>
        <v>0</v>
      </c>
    </row>
    <row r="15" spans="1:13" ht="95.7" customHeight="1" x14ac:dyDescent="0.25">
      <c r="A15" s="18">
        <v>7</v>
      </c>
      <c r="B15" s="19" t="s">
        <v>267</v>
      </c>
      <c r="C15" s="19" t="s">
        <v>273</v>
      </c>
      <c r="D15" s="19" t="s">
        <v>285</v>
      </c>
      <c r="E15" s="32" t="s">
        <v>283</v>
      </c>
      <c r="F15" s="32" t="s">
        <v>286</v>
      </c>
      <c r="G15" s="20"/>
      <c r="H15" s="48" t="s">
        <v>272</v>
      </c>
      <c r="I15" s="53">
        <f>IF(H15='Priority Ratings'!$C$21,'Priority Ratings'!$B$21,IF(H15='Priority Ratings'!$C$22,'Priority Ratings'!$B$22,IF(H15='Priority Ratings'!$C$23,'Priority Ratings'!$B$23,IF(H15='Priority Ratings'!$C$24,'Priority Ratings'!$B$24,IF(H15='Priority Ratings'!$C$25,'Priority Ratings'!$B$25,IF(H15='Priority Ratings'!$C$26,'Priority Ratings'!$B$26,IF(H15='Priority Ratings'!$C$27,'Priority Ratings'!$B$27,"No Rating")))))))</f>
        <v>4</v>
      </c>
      <c r="J15" s="56">
        <f t="shared" si="0"/>
        <v>7.6923076923076927E-2</v>
      </c>
      <c r="K15" s="60" t="s">
        <v>135</v>
      </c>
      <c r="L15" s="21">
        <v>0</v>
      </c>
      <c r="M15" s="56">
        <f>J15*L15</f>
        <v>0</v>
      </c>
    </row>
    <row r="16" spans="1:13" ht="105" customHeight="1" x14ac:dyDescent="0.25">
      <c r="A16" s="18">
        <v>8</v>
      </c>
      <c r="B16" s="19" t="s">
        <v>267</v>
      </c>
      <c r="C16" s="19" t="s">
        <v>273</v>
      </c>
      <c r="D16" s="19" t="s">
        <v>287</v>
      </c>
      <c r="E16" s="32" t="s">
        <v>288</v>
      </c>
      <c r="F16" s="32" t="s">
        <v>289</v>
      </c>
      <c r="G16" s="31"/>
      <c r="H16" s="48" t="s">
        <v>56</v>
      </c>
      <c r="I16" s="53">
        <f>IF(H16='Priority Ratings'!$C$21,'Priority Ratings'!$B$21,IF(H16='Priority Ratings'!$C$22,'Priority Ratings'!$B$22,IF(H16='Priority Ratings'!$C$23,'Priority Ratings'!$B$23,IF(H16='Priority Ratings'!$C$24,'Priority Ratings'!$B$24,IF(H16='Priority Ratings'!$C$25,'Priority Ratings'!$B$25,IF(H16='Priority Ratings'!$C$26,'Priority Ratings'!$B$26,IF(H16='Priority Ratings'!$C$27,'Priority Ratings'!$B$27,"No Rating")))))))</f>
        <v>3</v>
      </c>
      <c r="J16" s="56">
        <f t="shared" si="0"/>
        <v>5.7692307692307696E-2</v>
      </c>
      <c r="K16" s="60" t="s">
        <v>135</v>
      </c>
      <c r="L16" s="21">
        <v>0</v>
      </c>
      <c r="M16" s="56">
        <f t="shared" si="1"/>
        <v>0</v>
      </c>
    </row>
    <row r="17" spans="1:13" ht="105" customHeight="1" x14ac:dyDescent="0.25">
      <c r="A17" s="18">
        <v>9</v>
      </c>
      <c r="B17" s="19" t="s">
        <v>267</v>
      </c>
      <c r="C17" s="19" t="s">
        <v>268</v>
      </c>
      <c r="D17" s="19" t="s">
        <v>290</v>
      </c>
      <c r="E17" s="32" t="s">
        <v>291</v>
      </c>
      <c r="F17" s="32" t="s">
        <v>292</v>
      </c>
      <c r="G17" s="31"/>
      <c r="H17" s="48" t="s">
        <v>272</v>
      </c>
      <c r="I17" s="53"/>
      <c r="J17" s="56">
        <f t="shared" si="0"/>
        <v>0</v>
      </c>
      <c r="K17" s="60" t="s">
        <v>135</v>
      </c>
      <c r="L17" s="21">
        <v>0</v>
      </c>
      <c r="M17" s="56"/>
    </row>
    <row r="18" spans="1:13" ht="79.2" x14ac:dyDescent="0.25">
      <c r="A18" s="18">
        <v>10</v>
      </c>
      <c r="B18" s="19" t="s">
        <v>267</v>
      </c>
      <c r="C18" s="19" t="s">
        <v>273</v>
      </c>
      <c r="D18" s="19" t="s">
        <v>293</v>
      </c>
      <c r="E18" s="32" t="s">
        <v>294</v>
      </c>
      <c r="F18" s="32" t="s">
        <v>295</v>
      </c>
      <c r="G18" s="20"/>
      <c r="H18" s="48" t="s">
        <v>56</v>
      </c>
      <c r="I18" s="53">
        <f>IF(H18='Priority Ratings'!$C$21,'Priority Ratings'!$B$21,IF(H18='Priority Ratings'!$C$22,'Priority Ratings'!$B$22,IF(H18='Priority Ratings'!$C$23,'Priority Ratings'!$B$23,IF(H18='Priority Ratings'!$C$24,'Priority Ratings'!$B$24,IF(H18='Priority Ratings'!$C$25,'Priority Ratings'!$B$25,IF(H18='Priority Ratings'!$C$26,'Priority Ratings'!$B$26,IF(H18='Priority Ratings'!$C$27,'Priority Ratings'!$B$27,"No Rating")))))))</f>
        <v>3</v>
      </c>
      <c r="J18" s="56">
        <f t="shared" si="0"/>
        <v>5.7692307692307696E-2</v>
      </c>
      <c r="K18" s="60" t="s">
        <v>135</v>
      </c>
      <c r="L18" s="21">
        <v>0</v>
      </c>
      <c r="M18" s="56">
        <f t="shared" si="1"/>
        <v>0</v>
      </c>
    </row>
    <row r="19" spans="1:13" ht="66" x14ac:dyDescent="0.25">
      <c r="A19" s="18">
        <v>11</v>
      </c>
      <c r="B19" s="19" t="s">
        <v>267</v>
      </c>
      <c r="C19" s="19" t="s">
        <v>273</v>
      </c>
      <c r="D19" s="19" t="s">
        <v>296</v>
      </c>
      <c r="E19" s="32" t="s">
        <v>294</v>
      </c>
      <c r="F19" s="32" t="s">
        <v>297</v>
      </c>
      <c r="G19" s="20"/>
      <c r="H19" s="48" t="s">
        <v>56</v>
      </c>
      <c r="I19" s="53">
        <f>IF(H19='Priority Ratings'!$C$21,'Priority Ratings'!$B$21,IF(H19='Priority Ratings'!$C$22,'Priority Ratings'!$B$22,IF(H19='Priority Ratings'!$C$23,'Priority Ratings'!$B$23,IF(H19='Priority Ratings'!$C$24,'Priority Ratings'!$B$24,IF(H19='Priority Ratings'!$C$25,'Priority Ratings'!$B$25,IF(H19='Priority Ratings'!$C$26,'Priority Ratings'!$B$26,IF(H19='Priority Ratings'!$C$27,'Priority Ratings'!$B$27,"No Rating")))))))</f>
        <v>3</v>
      </c>
      <c r="J19" s="56">
        <f t="shared" si="0"/>
        <v>5.7692307692307696E-2</v>
      </c>
      <c r="K19" s="60" t="s">
        <v>135</v>
      </c>
      <c r="L19" s="21">
        <v>0</v>
      </c>
      <c r="M19" s="56">
        <f t="shared" si="1"/>
        <v>0</v>
      </c>
    </row>
    <row r="20" spans="1:13" ht="79.2" x14ac:dyDescent="0.25">
      <c r="A20" s="18">
        <v>12</v>
      </c>
      <c r="B20" s="19" t="s">
        <v>267</v>
      </c>
      <c r="C20" s="19" t="s">
        <v>273</v>
      </c>
      <c r="D20" s="19" t="s">
        <v>298</v>
      </c>
      <c r="E20" s="32" t="s">
        <v>294</v>
      </c>
      <c r="F20" s="32" t="s">
        <v>299</v>
      </c>
      <c r="G20" s="20"/>
      <c r="H20" s="48" t="s">
        <v>56</v>
      </c>
      <c r="I20" s="53">
        <f>IF(H20='Priority Ratings'!$C$21,'Priority Ratings'!$B$21,IF(H20='Priority Ratings'!$C$22,'Priority Ratings'!$B$22,IF(H20='Priority Ratings'!$C$23,'Priority Ratings'!$B$23,IF(H20='Priority Ratings'!$C$24,'Priority Ratings'!$B$24,IF(H20='Priority Ratings'!$C$25,'Priority Ratings'!$B$25,IF(H20='Priority Ratings'!$C$26,'Priority Ratings'!$B$26,IF(H20='Priority Ratings'!$C$27,'Priority Ratings'!$B$27,"No Rating")))))))</f>
        <v>3</v>
      </c>
      <c r="J20" s="56">
        <f t="shared" si="0"/>
        <v>5.7692307692307696E-2</v>
      </c>
      <c r="K20" s="60" t="s">
        <v>135</v>
      </c>
      <c r="L20" s="21">
        <v>0</v>
      </c>
      <c r="M20" s="56">
        <f t="shared" si="1"/>
        <v>0</v>
      </c>
    </row>
    <row r="21" spans="1:13" ht="52.8" x14ac:dyDescent="0.25">
      <c r="A21" s="18">
        <v>13</v>
      </c>
      <c r="B21" s="19" t="s">
        <v>267</v>
      </c>
      <c r="C21" s="19" t="s">
        <v>300</v>
      </c>
      <c r="D21" s="19" t="s">
        <v>301</v>
      </c>
      <c r="E21" s="32" t="s">
        <v>294</v>
      </c>
      <c r="F21" s="32" t="s">
        <v>302</v>
      </c>
      <c r="G21" s="20"/>
      <c r="H21" s="48" t="s">
        <v>272</v>
      </c>
      <c r="I21" s="53">
        <f>IF(H21='Priority Ratings'!$C$21,'Priority Ratings'!$B$21,IF(H21='Priority Ratings'!$C$22,'Priority Ratings'!$B$22,IF(H21='Priority Ratings'!$C$23,'Priority Ratings'!$B$23,IF(H21='Priority Ratings'!$C$24,'Priority Ratings'!$B$24,IF(H21='Priority Ratings'!$C$25,'Priority Ratings'!$B$25,IF(H21='Priority Ratings'!$C$26,'Priority Ratings'!$B$26,IF(H21='Priority Ratings'!$C$27,'Priority Ratings'!$B$27,"No Rating")))))))</f>
        <v>4</v>
      </c>
      <c r="J21" s="56">
        <f t="shared" si="0"/>
        <v>7.6923076923076927E-2</v>
      </c>
      <c r="K21" s="60" t="s">
        <v>135</v>
      </c>
      <c r="L21" s="21">
        <v>0</v>
      </c>
      <c r="M21" s="56">
        <f t="shared" si="1"/>
        <v>0</v>
      </c>
    </row>
    <row r="22" spans="1:13" ht="79.2" x14ac:dyDescent="0.25">
      <c r="A22" s="18">
        <v>14</v>
      </c>
      <c r="B22" s="19" t="s">
        <v>267</v>
      </c>
      <c r="C22" s="19" t="s">
        <v>273</v>
      </c>
      <c r="D22" s="24" t="s">
        <v>303</v>
      </c>
      <c r="E22" s="24" t="s">
        <v>304</v>
      </c>
      <c r="F22" s="32" t="s">
        <v>305</v>
      </c>
      <c r="G22" s="20"/>
      <c r="H22" s="48" t="s">
        <v>56</v>
      </c>
      <c r="I22" s="53">
        <f>IF(H22='Priority Ratings'!$C$21,'Priority Ratings'!$B$21,IF(H22='Priority Ratings'!$C$22,'Priority Ratings'!$B$22,IF(H22='Priority Ratings'!$C$23,'Priority Ratings'!$B$23,IF(H22='Priority Ratings'!$C$24,'Priority Ratings'!$B$24,IF(H22='Priority Ratings'!$C$25,'Priority Ratings'!$B$25,IF(H22='Priority Ratings'!$C$26,'Priority Ratings'!$B$26,IF(H22='Priority Ratings'!$C$27,'Priority Ratings'!$B$27,"No Rating")))))))</f>
        <v>3</v>
      </c>
      <c r="J22" s="56">
        <f t="shared" si="0"/>
        <v>5.7692307692307696E-2</v>
      </c>
      <c r="K22" s="60" t="s">
        <v>135</v>
      </c>
      <c r="L22" s="21">
        <v>0</v>
      </c>
      <c r="M22" s="62">
        <f t="shared" si="1"/>
        <v>0</v>
      </c>
    </row>
    <row r="23" spans="1:13" ht="79.2" x14ac:dyDescent="0.25">
      <c r="A23" s="18">
        <v>15</v>
      </c>
      <c r="B23" s="19" t="s">
        <v>267</v>
      </c>
      <c r="C23" s="19" t="s">
        <v>273</v>
      </c>
      <c r="D23" s="80" t="s">
        <v>306</v>
      </c>
      <c r="E23" s="24" t="s">
        <v>307</v>
      </c>
      <c r="F23" s="32" t="s">
        <v>308</v>
      </c>
      <c r="G23" s="20"/>
      <c r="H23" s="48" t="s">
        <v>56</v>
      </c>
      <c r="I23" s="53">
        <f>IF(H23='Priority Ratings'!$C$21,'Priority Ratings'!$B$21,IF(H23='Priority Ratings'!$C$22,'Priority Ratings'!$B$22,IF(H23='Priority Ratings'!$C$23,'Priority Ratings'!$B$23,IF(H23='Priority Ratings'!$C$24,'Priority Ratings'!$B$24,IF(H23='Priority Ratings'!$C$25,'Priority Ratings'!$B$25,IF(H23='Priority Ratings'!$C$26,'Priority Ratings'!$B$26,IF(H23='Priority Ratings'!$C$27,'Priority Ratings'!$B$27,"No Rating")))))))</f>
        <v>3</v>
      </c>
      <c r="J23" s="56">
        <f t="shared" si="0"/>
        <v>5.7692307692307696E-2</v>
      </c>
      <c r="K23" s="60" t="s">
        <v>135</v>
      </c>
      <c r="L23" s="21">
        <v>0</v>
      </c>
      <c r="M23" s="62">
        <f t="shared" si="1"/>
        <v>0</v>
      </c>
    </row>
    <row r="24" spans="1:13" ht="52.8" x14ac:dyDescent="0.25">
      <c r="A24" s="18">
        <v>16</v>
      </c>
      <c r="B24" s="19" t="s">
        <v>267</v>
      </c>
      <c r="C24" s="19" t="s">
        <v>273</v>
      </c>
      <c r="D24" s="33" t="s">
        <v>309</v>
      </c>
      <c r="E24" s="32" t="s">
        <v>310</v>
      </c>
      <c r="F24" s="32" t="s">
        <v>311</v>
      </c>
      <c r="G24" s="20"/>
      <c r="H24" s="48" t="s">
        <v>56</v>
      </c>
      <c r="I24" s="53">
        <f>IF(H24='Priority Ratings'!$C$21,'Priority Ratings'!$B$21,IF(H24='Priority Ratings'!$C$22,'Priority Ratings'!$B$22,IF(H24='Priority Ratings'!$C$23,'Priority Ratings'!$B$23,IF(H24='Priority Ratings'!$C$24,'Priority Ratings'!$B$24,IF(H24='Priority Ratings'!$C$25,'Priority Ratings'!$B$25,IF(H24='Priority Ratings'!$C$26,'Priority Ratings'!$B$26,IF(H24='Priority Ratings'!$C$27,'Priority Ratings'!$B$27,"No Rating")))))))</f>
        <v>3</v>
      </c>
      <c r="J24" s="56">
        <f t="shared" si="0"/>
        <v>5.7692307692307696E-2</v>
      </c>
      <c r="K24" s="60" t="s">
        <v>135</v>
      </c>
      <c r="L24" s="21">
        <v>0</v>
      </c>
      <c r="M24" s="62">
        <f t="shared" si="1"/>
        <v>0</v>
      </c>
    </row>
    <row r="25" spans="1:13" x14ac:dyDescent="0.25">
      <c r="A25" s="40"/>
      <c r="B25" s="40"/>
      <c r="C25" s="40"/>
      <c r="D25" s="40"/>
      <c r="E25" s="40"/>
      <c r="F25" s="40"/>
      <c r="G25" s="40"/>
      <c r="H25" s="54"/>
      <c r="I25" s="54"/>
      <c r="J25" s="54"/>
      <c r="K25" s="54"/>
      <c r="L25" s="40"/>
      <c r="M25" s="54"/>
    </row>
    <row r="26" spans="1:13" x14ac:dyDescent="0.25">
      <c r="A26" s="3"/>
      <c r="B26" s="9"/>
      <c r="C26" s="9"/>
      <c r="D26" s="9"/>
      <c r="E26" s="9"/>
      <c r="F26" s="9"/>
      <c r="G26" s="5" t="s">
        <v>251</v>
      </c>
      <c r="H26" s="49"/>
      <c r="I26" s="55">
        <f>SUM(I9:I24)</f>
        <v>52</v>
      </c>
      <c r="J26" s="57">
        <f>SUM(J9:J24)</f>
        <v>1.0000000000000002</v>
      </c>
      <c r="K26" s="61"/>
      <c r="L26" s="4"/>
      <c r="M26" s="63">
        <f>SUM(M9:M24)</f>
        <v>0</v>
      </c>
    </row>
  </sheetData>
  <autoFilter ref="A8:M24" xr:uid="{00000000-0009-0000-0000-000002000000}"/>
  <customSheetViews>
    <customSheetView guid="{0B0F6DEC-D23F-4278-910B-F2780CC5E1BF}" scale="110" fitToPage="1" topLeftCell="A16">
      <selection activeCell="D23" sqref="D23"/>
      <pageMargins left="0" right="0" top="0" bottom="0" header="0" footer="0"/>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phoneticPr fontId="0" type="noConversion"/>
  <dataValidations count="1">
    <dataValidation type="list" allowBlank="1" showInputMessage="1" showErrorMessage="1" sqref="C9:C24" xr:uid="{00000000-0002-0000-0200-000000000000}">
      <formula1>Solution</formula1>
    </dataValidation>
  </dataValidations>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drawing r:id="rId3"/>
  <legacyDrawing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Config!$E$3:$E$9</xm:f>
          </x14:formula1>
          <xm:sqref>H9:H24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BDD41-46BB-486C-9723-3EF5A041CF98}">
  <sheetPr codeName="Sheet6">
    <tabColor rgb="FF003896"/>
    <pageSetUpPr fitToPage="1"/>
  </sheetPr>
  <dimension ref="A1:M76"/>
  <sheetViews>
    <sheetView topLeftCell="A2" zoomScaleNormal="100" workbookViewId="0">
      <selection activeCell="C10" sqref="C10"/>
    </sheetView>
    <sheetView workbookViewId="1"/>
  </sheetViews>
  <sheetFormatPr defaultColWidth="9.109375" defaultRowHeight="13.2" x14ac:dyDescent="0.25"/>
  <cols>
    <col min="1" max="1" width="7.44140625" style="2" bestFit="1" customWidth="1"/>
    <col min="2" max="2" width="28.5546875" style="9" customWidth="1"/>
    <col min="3" max="3" width="53.88671875" style="10" customWidth="1"/>
    <col min="4" max="4" width="34.5546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77"/>
      <c r="E2" s="25"/>
      <c r="F2" s="398" t="s">
        <v>106</v>
      </c>
      <c r="G2" s="399"/>
      <c r="H2" s="2"/>
      <c r="I2" s="2"/>
      <c r="J2" s="3"/>
      <c r="L2" s="2"/>
    </row>
    <row r="3" spans="1:13" ht="13.8" x14ac:dyDescent="0.25">
      <c r="A3" s="25"/>
      <c r="B3" s="170" t="s">
        <v>81</v>
      </c>
      <c r="C3" s="172" t="str">
        <f>'Scoring Summary'!C3</f>
        <v>&lt;insert before tender publication&gt;</v>
      </c>
      <c r="D3" s="277"/>
      <c r="E3" s="79"/>
      <c r="F3" s="400"/>
      <c r="G3" s="401"/>
      <c r="H3" s="2"/>
      <c r="I3" s="2"/>
      <c r="J3" s="3"/>
      <c r="K3" s="51"/>
      <c r="L3" s="2"/>
    </row>
    <row r="4" spans="1:13" ht="27.6" x14ac:dyDescent="0.3">
      <c r="A4" s="25"/>
      <c r="B4" s="170" t="s">
        <v>82</v>
      </c>
      <c r="C4" s="172" t="str">
        <f>'Scoring Summary'!C4</f>
        <v>&lt;Evaluator to complete&gt;</v>
      </c>
      <c r="D4" s="277"/>
      <c r="E4" s="25"/>
      <c r="F4" s="223" t="s">
        <v>312</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78" t="s">
        <v>116</v>
      </c>
      <c r="E8" s="279" t="s">
        <v>117</v>
      </c>
      <c r="F8" s="280" t="s">
        <v>118</v>
      </c>
      <c r="G8" s="260" t="s">
        <v>119</v>
      </c>
      <c r="H8" s="261" t="s">
        <v>120</v>
      </c>
      <c r="I8" s="262"/>
      <c r="J8" s="263" t="s">
        <v>121</v>
      </c>
      <c r="K8" s="263" t="s">
        <v>29</v>
      </c>
      <c r="L8" s="264"/>
      <c r="M8" s="397" t="s">
        <v>122</v>
      </c>
    </row>
    <row r="9" spans="1:13" ht="26.4" x14ac:dyDescent="0.25">
      <c r="A9" s="281" t="s">
        <v>123</v>
      </c>
      <c r="B9" s="282" t="s">
        <v>124</v>
      </c>
      <c r="C9" s="283" t="s">
        <v>125</v>
      </c>
      <c r="D9" s="284" t="s">
        <v>126</v>
      </c>
      <c r="E9" s="285" t="s">
        <v>127</v>
      </c>
      <c r="F9" s="23" t="s">
        <v>128</v>
      </c>
      <c r="G9" s="286" t="s">
        <v>23</v>
      </c>
      <c r="H9" s="287" t="s">
        <v>129</v>
      </c>
      <c r="I9" s="287" t="s">
        <v>130</v>
      </c>
      <c r="J9" s="52" t="s">
        <v>110</v>
      </c>
      <c r="K9" s="52" t="s">
        <v>131</v>
      </c>
      <c r="L9" s="288" t="s">
        <v>132</v>
      </c>
      <c r="M9" s="397"/>
    </row>
    <row r="10" spans="1:13" ht="52.8" x14ac:dyDescent="0.25">
      <c r="A10" s="18">
        <v>1</v>
      </c>
      <c r="B10" s="216" t="s">
        <v>313</v>
      </c>
      <c r="C10" s="243" t="s">
        <v>314</v>
      </c>
      <c r="D10" s="243"/>
      <c r="E10" s="75"/>
      <c r="F10" s="71"/>
      <c r="G10" s="274" t="s">
        <v>56</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3</v>
      </c>
      <c r="I10" s="238">
        <f t="shared" ref="I10:I41" si="0">H10/H$76</f>
        <v>1.4423076923076924E-2</v>
      </c>
      <c r="J10" s="239" t="s">
        <v>135</v>
      </c>
      <c r="K10" s="240"/>
      <c r="L10" s="241">
        <f t="shared" ref="L10:L72" si="1">I10*K10</f>
        <v>0</v>
      </c>
      <c r="M10" s="73"/>
    </row>
    <row r="11" spans="1:13" ht="52.8" x14ac:dyDescent="0.25">
      <c r="A11" s="275">
        <v>2</v>
      </c>
      <c r="B11" s="216" t="s">
        <v>313</v>
      </c>
      <c r="C11" s="243" t="s">
        <v>315</v>
      </c>
      <c r="D11" s="243"/>
      <c r="E11" s="75"/>
      <c r="F11" s="71"/>
      <c r="G11" s="274" t="s">
        <v>56</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3</v>
      </c>
      <c r="I11" s="238">
        <f t="shared" si="0"/>
        <v>1.4423076923076924E-2</v>
      </c>
      <c r="J11" s="239" t="s">
        <v>135</v>
      </c>
      <c r="K11" s="240"/>
      <c r="L11" s="241">
        <f t="shared" si="1"/>
        <v>0</v>
      </c>
      <c r="M11" s="73"/>
    </row>
    <row r="12" spans="1:13" ht="52.8" x14ac:dyDescent="0.25">
      <c r="A12" s="18">
        <v>3</v>
      </c>
      <c r="B12" s="216" t="s">
        <v>313</v>
      </c>
      <c r="C12" s="243" t="s">
        <v>316</v>
      </c>
      <c r="D12" s="243"/>
      <c r="E12" s="75"/>
      <c r="F12" s="71"/>
      <c r="G12" s="274" t="s">
        <v>56</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3</v>
      </c>
      <c r="I12" s="238">
        <f t="shared" si="0"/>
        <v>1.4423076923076924E-2</v>
      </c>
      <c r="J12" s="239" t="s">
        <v>135</v>
      </c>
      <c r="K12" s="240"/>
      <c r="L12" s="241">
        <f t="shared" si="1"/>
        <v>0</v>
      </c>
      <c r="M12" s="73"/>
    </row>
    <row r="13" spans="1:13" ht="52.8" x14ac:dyDescent="0.25">
      <c r="A13" s="275">
        <v>4</v>
      </c>
      <c r="B13" s="216" t="s">
        <v>317</v>
      </c>
      <c r="C13" s="243" t="s">
        <v>318</v>
      </c>
      <c r="D13" s="243"/>
      <c r="E13" s="75"/>
      <c r="F13" s="71"/>
      <c r="G13" s="274" t="s">
        <v>56</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3</v>
      </c>
      <c r="I13" s="238">
        <f t="shared" si="0"/>
        <v>1.4423076923076924E-2</v>
      </c>
      <c r="J13" s="239" t="s">
        <v>135</v>
      </c>
      <c r="K13" s="240"/>
      <c r="L13" s="241">
        <f t="shared" si="1"/>
        <v>0</v>
      </c>
      <c r="M13" s="73"/>
    </row>
    <row r="14" spans="1:13" ht="52.8" x14ac:dyDescent="0.25">
      <c r="A14" s="18">
        <v>5</v>
      </c>
      <c r="B14" s="216" t="s">
        <v>319</v>
      </c>
      <c r="C14" s="243" t="s">
        <v>320</v>
      </c>
      <c r="D14" s="243"/>
      <c r="E14" s="75"/>
      <c r="F14" s="71"/>
      <c r="G14" s="274" t="s">
        <v>56</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3</v>
      </c>
      <c r="I14" s="238">
        <f t="shared" si="0"/>
        <v>1.4423076923076924E-2</v>
      </c>
      <c r="J14" s="239" t="s">
        <v>135</v>
      </c>
      <c r="K14" s="240"/>
      <c r="L14" s="241">
        <f t="shared" si="1"/>
        <v>0</v>
      </c>
      <c r="M14" s="73"/>
    </row>
    <row r="15" spans="1:13" ht="66" x14ac:dyDescent="0.25">
      <c r="A15" s="275">
        <v>6</v>
      </c>
      <c r="B15" s="216" t="s">
        <v>317</v>
      </c>
      <c r="C15" s="243" t="s">
        <v>321</v>
      </c>
      <c r="D15" s="243"/>
      <c r="E15" s="75"/>
      <c r="F15" s="71"/>
      <c r="G15" s="274" t="s">
        <v>56</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3</v>
      </c>
      <c r="I15" s="238">
        <f t="shared" si="0"/>
        <v>1.4423076923076924E-2</v>
      </c>
      <c r="J15" s="239" t="s">
        <v>135</v>
      </c>
      <c r="K15" s="240"/>
      <c r="L15" s="241">
        <f t="shared" si="1"/>
        <v>0</v>
      </c>
      <c r="M15" s="73"/>
    </row>
    <row r="16" spans="1:13" ht="66" x14ac:dyDescent="0.25">
      <c r="A16" s="18">
        <v>7</v>
      </c>
      <c r="B16" s="216" t="s">
        <v>317</v>
      </c>
      <c r="C16" s="243" t="s">
        <v>322</v>
      </c>
      <c r="D16" s="243"/>
      <c r="E16" s="75"/>
      <c r="F16" s="71"/>
      <c r="G16" s="274" t="s">
        <v>56</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3</v>
      </c>
      <c r="I16" s="238">
        <f t="shared" si="0"/>
        <v>1.4423076923076924E-2</v>
      </c>
      <c r="J16" s="239" t="s">
        <v>135</v>
      </c>
      <c r="K16" s="240"/>
      <c r="L16" s="241">
        <f t="shared" si="1"/>
        <v>0</v>
      </c>
      <c r="M16" s="73"/>
    </row>
    <row r="17" spans="1:13" ht="52.8" x14ac:dyDescent="0.25">
      <c r="A17" s="275">
        <v>8</v>
      </c>
      <c r="B17" s="216" t="s">
        <v>323</v>
      </c>
      <c r="C17" s="243" t="s">
        <v>324</v>
      </c>
      <c r="D17" s="243"/>
      <c r="E17" s="75"/>
      <c r="F17" s="71"/>
      <c r="G17" s="274" t="s">
        <v>56</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3</v>
      </c>
      <c r="I17" s="238">
        <f t="shared" si="0"/>
        <v>1.4423076923076924E-2</v>
      </c>
      <c r="J17" s="239" t="s">
        <v>135</v>
      </c>
      <c r="K17" s="240"/>
      <c r="L17" s="241">
        <f t="shared" si="1"/>
        <v>0</v>
      </c>
      <c r="M17" s="73"/>
    </row>
    <row r="18" spans="1:13" ht="93" customHeight="1" x14ac:dyDescent="0.25">
      <c r="A18" s="18">
        <v>9</v>
      </c>
      <c r="B18" s="216" t="s">
        <v>323</v>
      </c>
      <c r="C18" s="243" t="s">
        <v>325</v>
      </c>
      <c r="D18" s="243"/>
      <c r="E18" s="75"/>
      <c r="F18" s="71"/>
      <c r="G18" s="274" t="s">
        <v>56</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3</v>
      </c>
      <c r="I18" s="238">
        <f t="shared" si="0"/>
        <v>1.4423076923076924E-2</v>
      </c>
      <c r="J18" s="239" t="s">
        <v>135</v>
      </c>
      <c r="K18" s="240"/>
      <c r="L18" s="241">
        <f t="shared" si="1"/>
        <v>0</v>
      </c>
      <c r="M18" s="73"/>
    </row>
    <row r="19" spans="1:13" ht="52.8" x14ac:dyDescent="0.25">
      <c r="A19" s="275">
        <v>10</v>
      </c>
      <c r="B19" s="216" t="s">
        <v>326</v>
      </c>
      <c r="C19" s="243" t="s">
        <v>327</v>
      </c>
      <c r="D19" s="243"/>
      <c r="E19" s="75"/>
      <c r="F19" s="71"/>
      <c r="G19" s="274" t="s">
        <v>56</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3</v>
      </c>
      <c r="I19" s="238">
        <f t="shared" si="0"/>
        <v>1.4423076923076924E-2</v>
      </c>
      <c r="J19" s="239" t="s">
        <v>135</v>
      </c>
      <c r="K19" s="240"/>
      <c r="L19" s="241">
        <f t="shared" si="1"/>
        <v>0</v>
      </c>
      <c r="M19" s="73"/>
    </row>
    <row r="20" spans="1:13" ht="52.8" x14ac:dyDescent="0.25">
      <c r="A20" s="18">
        <v>11</v>
      </c>
      <c r="B20" s="216" t="s">
        <v>326</v>
      </c>
      <c r="C20" s="243" t="s">
        <v>328</v>
      </c>
      <c r="D20" s="243"/>
      <c r="E20" s="75"/>
      <c r="F20" s="71"/>
      <c r="G20" s="274" t="s">
        <v>56</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3</v>
      </c>
      <c r="I20" s="238">
        <f t="shared" si="0"/>
        <v>1.4423076923076924E-2</v>
      </c>
      <c r="J20" s="239" t="s">
        <v>135</v>
      </c>
      <c r="K20" s="240"/>
      <c r="L20" s="241">
        <f t="shared" si="1"/>
        <v>0</v>
      </c>
      <c r="M20" s="73"/>
    </row>
    <row r="21" spans="1:13" ht="52.8" x14ac:dyDescent="0.25">
      <c r="A21" s="275">
        <v>12</v>
      </c>
      <c r="B21" s="216" t="s">
        <v>329</v>
      </c>
      <c r="C21" s="243" t="s">
        <v>330</v>
      </c>
      <c r="D21" s="243"/>
      <c r="E21" s="75"/>
      <c r="F21" s="71"/>
      <c r="G21" s="274" t="s">
        <v>56</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3</v>
      </c>
      <c r="I21" s="238">
        <f t="shared" si="0"/>
        <v>1.4423076923076924E-2</v>
      </c>
      <c r="J21" s="239" t="s">
        <v>135</v>
      </c>
      <c r="K21" s="240"/>
      <c r="L21" s="241">
        <f t="shared" si="1"/>
        <v>0</v>
      </c>
      <c r="M21" s="73"/>
    </row>
    <row r="22" spans="1:13" ht="92.4" x14ac:dyDescent="0.25">
      <c r="A22" s="18">
        <v>13</v>
      </c>
      <c r="B22" s="216" t="s">
        <v>329</v>
      </c>
      <c r="C22" s="243" t="s">
        <v>331</v>
      </c>
      <c r="D22" s="243"/>
      <c r="E22" s="75"/>
      <c r="F22" s="71"/>
      <c r="G22" s="274" t="s">
        <v>56</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3</v>
      </c>
      <c r="I22" s="238">
        <f t="shared" si="0"/>
        <v>1.4423076923076924E-2</v>
      </c>
      <c r="J22" s="239" t="s">
        <v>135</v>
      </c>
      <c r="K22" s="240"/>
      <c r="L22" s="241">
        <f t="shared" si="1"/>
        <v>0</v>
      </c>
      <c r="M22" s="73"/>
    </row>
    <row r="23" spans="1:13" ht="66" x14ac:dyDescent="0.25">
      <c r="A23" s="275">
        <v>14</v>
      </c>
      <c r="B23" s="216" t="s">
        <v>332</v>
      </c>
      <c r="C23" s="243" t="s">
        <v>333</v>
      </c>
      <c r="D23" s="243"/>
      <c r="E23" s="75"/>
      <c r="F23" s="71"/>
      <c r="G23" s="274" t="s">
        <v>56</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38">
        <f t="shared" si="0"/>
        <v>1.4423076923076924E-2</v>
      </c>
      <c r="J23" s="239" t="s">
        <v>135</v>
      </c>
      <c r="K23" s="240"/>
      <c r="L23" s="241">
        <f t="shared" si="1"/>
        <v>0</v>
      </c>
      <c r="M23" s="73"/>
    </row>
    <row r="24" spans="1:13" ht="66" x14ac:dyDescent="0.25">
      <c r="A24" s="18">
        <v>15</v>
      </c>
      <c r="B24" s="216" t="s">
        <v>334</v>
      </c>
      <c r="C24" s="243" t="s">
        <v>335</v>
      </c>
      <c r="D24" s="243"/>
      <c r="E24" s="75"/>
      <c r="F24" s="71"/>
      <c r="G24" s="274" t="s">
        <v>408</v>
      </c>
      <c r="H24" s="2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238">
        <f t="shared" si="0"/>
        <v>2.403846153846154E-2</v>
      </c>
      <c r="J24" s="239" t="s">
        <v>135</v>
      </c>
      <c r="K24" s="240"/>
      <c r="L24" s="241">
        <f t="shared" si="1"/>
        <v>0</v>
      </c>
      <c r="M24" s="73"/>
    </row>
    <row r="25" spans="1:13" ht="52.8" x14ac:dyDescent="0.25">
      <c r="A25" s="275">
        <v>16</v>
      </c>
      <c r="B25" s="216" t="s">
        <v>334</v>
      </c>
      <c r="C25" s="243" t="s">
        <v>336</v>
      </c>
      <c r="D25" s="243"/>
      <c r="E25" s="75"/>
      <c r="F25" s="71"/>
      <c r="G25" s="274" t="s">
        <v>408</v>
      </c>
      <c r="H25" s="2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238">
        <f t="shared" si="0"/>
        <v>2.403846153846154E-2</v>
      </c>
      <c r="J25" s="239" t="s">
        <v>135</v>
      </c>
      <c r="K25" s="240"/>
      <c r="L25" s="241">
        <f t="shared" si="1"/>
        <v>0</v>
      </c>
      <c r="M25" s="73"/>
    </row>
    <row r="26" spans="1:13" ht="93" customHeight="1" x14ac:dyDescent="0.25">
      <c r="A26" s="18">
        <v>17</v>
      </c>
      <c r="B26" s="216" t="s">
        <v>334</v>
      </c>
      <c r="C26" s="243" t="s">
        <v>337</v>
      </c>
      <c r="D26" s="243"/>
      <c r="E26" s="75"/>
      <c r="F26" s="71"/>
      <c r="G26" s="274" t="s">
        <v>56</v>
      </c>
      <c r="H26" s="2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3</v>
      </c>
      <c r="I26" s="238">
        <f t="shared" si="0"/>
        <v>1.4423076923076924E-2</v>
      </c>
      <c r="J26" s="239" t="s">
        <v>135</v>
      </c>
      <c r="K26" s="240"/>
      <c r="L26" s="241">
        <f t="shared" si="1"/>
        <v>0</v>
      </c>
      <c r="M26" s="73"/>
    </row>
    <row r="27" spans="1:13" ht="52.8" x14ac:dyDescent="0.25">
      <c r="A27" s="275">
        <v>18</v>
      </c>
      <c r="B27" s="216" t="s">
        <v>334</v>
      </c>
      <c r="C27" s="243" t="s">
        <v>338</v>
      </c>
      <c r="D27" s="243"/>
      <c r="E27" s="75"/>
      <c r="F27" s="71"/>
      <c r="G27" s="276" t="s">
        <v>56</v>
      </c>
      <c r="H27" s="2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3</v>
      </c>
      <c r="I27" s="238">
        <f t="shared" si="0"/>
        <v>1.4423076923076924E-2</v>
      </c>
      <c r="J27" s="239" t="s">
        <v>135</v>
      </c>
      <c r="K27" s="240"/>
      <c r="L27" s="241">
        <f t="shared" si="1"/>
        <v>0</v>
      </c>
      <c r="M27" s="73"/>
    </row>
    <row r="28" spans="1:13" ht="52.8" x14ac:dyDescent="0.25">
      <c r="A28" s="18">
        <v>19</v>
      </c>
      <c r="B28" s="216" t="s">
        <v>334</v>
      </c>
      <c r="C28" s="243" t="s">
        <v>339</v>
      </c>
      <c r="D28" s="243"/>
      <c r="E28" s="75"/>
      <c r="F28" s="71"/>
      <c r="G28" s="276" t="s">
        <v>56</v>
      </c>
      <c r="H28" s="237">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3</v>
      </c>
      <c r="I28" s="238">
        <f t="shared" si="0"/>
        <v>1.4423076923076924E-2</v>
      </c>
      <c r="J28" s="239" t="s">
        <v>135</v>
      </c>
      <c r="K28" s="240"/>
      <c r="L28" s="241">
        <f t="shared" si="1"/>
        <v>0</v>
      </c>
      <c r="M28" s="73"/>
    </row>
    <row r="29" spans="1:13" ht="52.8" x14ac:dyDescent="0.25">
      <c r="A29" s="275">
        <v>20</v>
      </c>
      <c r="B29" s="216" t="s">
        <v>334</v>
      </c>
      <c r="C29" s="243" t="s">
        <v>340</v>
      </c>
      <c r="D29" s="243"/>
      <c r="E29" s="75"/>
      <c r="F29" s="71"/>
      <c r="G29" s="276" t="s">
        <v>56</v>
      </c>
      <c r="H29" s="237">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3</v>
      </c>
      <c r="I29" s="238">
        <f t="shared" si="0"/>
        <v>1.4423076923076924E-2</v>
      </c>
      <c r="J29" s="239" t="s">
        <v>135</v>
      </c>
      <c r="K29" s="240"/>
      <c r="L29" s="241">
        <f t="shared" si="1"/>
        <v>0</v>
      </c>
      <c r="M29" s="73"/>
    </row>
    <row r="30" spans="1:13" ht="52.8" x14ac:dyDescent="0.25">
      <c r="A30" s="18">
        <v>21</v>
      </c>
      <c r="B30" s="216" t="s">
        <v>334</v>
      </c>
      <c r="C30" s="243" t="s">
        <v>341</v>
      </c>
      <c r="D30" s="243"/>
      <c r="E30" s="75"/>
      <c r="F30" s="71"/>
      <c r="G30" s="276" t="s">
        <v>56</v>
      </c>
      <c r="H30" s="237">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3</v>
      </c>
      <c r="I30" s="238">
        <f t="shared" si="0"/>
        <v>1.4423076923076924E-2</v>
      </c>
      <c r="J30" s="239" t="s">
        <v>135</v>
      </c>
      <c r="K30" s="240"/>
      <c r="L30" s="241">
        <f t="shared" si="1"/>
        <v>0</v>
      </c>
      <c r="M30" s="73"/>
    </row>
    <row r="31" spans="1:13" ht="52.8" x14ac:dyDescent="0.25">
      <c r="A31" s="275">
        <v>22</v>
      </c>
      <c r="B31" s="216" t="s">
        <v>334</v>
      </c>
      <c r="C31" s="243" t="s">
        <v>342</v>
      </c>
      <c r="D31" s="243"/>
      <c r="E31" s="75"/>
      <c r="F31" s="71"/>
      <c r="G31" s="276" t="s">
        <v>56</v>
      </c>
      <c r="H31" s="237">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3</v>
      </c>
      <c r="I31" s="238">
        <f t="shared" si="0"/>
        <v>1.4423076923076924E-2</v>
      </c>
      <c r="J31" s="239" t="s">
        <v>135</v>
      </c>
      <c r="K31" s="240"/>
      <c r="L31" s="241">
        <f t="shared" si="1"/>
        <v>0</v>
      </c>
      <c r="M31" s="73"/>
    </row>
    <row r="32" spans="1:13" ht="66" x14ac:dyDescent="0.25">
      <c r="A32" s="18">
        <v>23</v>
      </c>
      <c r="B32" s="216" t="s">
        <v>343</v>
      </c>
      <c r="C32" s="243" t="s">
        <v>344</v>
      </c>
      <c r="D32" s="243"/>
      <c r="E32" s="75"/>
      <c r="F32" s="71"/>
      <c r="G32" s="274" t="s">
        <v>408</v>
      </c>
      <c r="H32" s="237">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5</v>
      </c>
      <c r="I32" s="238">
        <f t="shared" si="0"/>
        <v>2.403846153846154E-2</v>
      </c>
      <c r="J32" s="239" t="s">
        <v>135</v>
      </c>
      <c r="K32" s="240"/>
      <c r="L32" s="241">
        <f t="shared" si="1"/>
        <v>0</v>
      </c>
      <c r="M32" s="73"/>
    </row>
    <row r="33" spans="1:13" ht="66" x14ac:dyDescent="0.25">
      <c r="A33" s="275">
        <v>24</v>
      </c>
      <c r="B33" s="216" t="s">
        <v>343</v>
      </c>
      <c r="C33" s="243" t="s">
        <v>345</v>
      </c>
      <c r="D33" s="243"/>
      <c r="E33" s="75"/>
      <c r="F33" s="71"/>
      <c r="G33" s="274" t="s">
        <v>56</v>
      </c>
      <c r="H33" s="237">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3</v>
      </c>
      <c r="I33" s="238">
        <f t="shared" si="0"/>
        <v>1.4423076923076924E-2</v>
      </c>
      <c r="J33" s="239" t="s">
        <v>135</v>
      </c>
      <c r="K33" s="240"/>
      <c r="L33" s="241">
        <f t="shared" si="1"/>
        <v>0</v>
      </c>
      <c r="M33" s="73"/>
    </row>
    <row r="34" spans="1:13" ht="66" x14ac:dyDescent="0.25">
      <c r="A34" s="18">
        <v>25</v>
      </c>
      <c r="B34" s="216" t="s">
        <v>343</v>
      </c>
      <c r="C34" s="243" t="s">
        <v>346</v>
      </c>
      <c r="D34" s="243"/>
      <c r="E34" s="75"/>
      <c r="F34" s="71"/>
      <c r="G34" s="274" t="s">
        <v>56</v>
      </c>
      <c r="H34" s="237">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3</v>
      </c>
      <c r="I34" s="238">
        <f t="shared" si="0"/>
        <v>1.4423076923076924E-2</v>
      </c>
      <c r="J34" s="239" t="s">
        <v>135</v>
      </c>
      <c r="K34" s="240"/>
      <c r="L34" s="241">
        <f t="shared" si="1"/>
        <v>0</v>
      </c>
      <c r="M34" s="73"/>
    </row>
    <row r="35" spans="1:13" ht="66" x14ac:dyDescent="0.25">
      <c r="A35" s="275">
        <v>26</v>
      </c>
      <c r="B35" s="216" t="s">
        <v>343</v>
      </c>
      <c r="C35" s="243" t="s">
        <v>347</v>
      </c>
      <c r="D35" s="243"/>
      <c r="E35" s="75"/>
      <c r="F35" s="71"/>
      <c r="G35" s="274" t="s">
        <v>56</v>
      </c>
      <c r="H35" s="237">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3</v>
      </c>
      <c r="I35" s="238">
        <f t="shared" si="0"/>
        <v>1.4423076923076924E-2</v>
      </c>
      <c r="J35" s="239" t="s">
        <v>135</v>
      </c>
      <c r="K35" s="240"/>
      <c r="L35" s="241">
        <f t="shared" si="1"/>
        <v>0</v>
      </c>
      <c r="M35" s="73"/>
    </row>
    <row r="36" spans="1:13" ht="52.8" x14ac:dyDescent="0.25">
      <c r="A36" s="18">
        <v>27</v>
      </c>
      <c r="B36" s="216" t="s">
        <v>343</v>
      </c>
      <c r="C36" s="243" t="s">
        <v>348</v>
      </c>
      <c r="D36" s="243"/>
      <c r="E36" s="75"/>
      <c r="F36" s="71"/>
      <c r="G36" s="274" t="s">
        <v>56</v>
      </c>
      <c r="H36" s="237">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38">
        <f t="shared" si="0"/>
        <v>1.4423076923076924E-2</v>
      </c>
      <c r="J36" s="239" t="s">
        <v>135</v>
      </c>
      <c r="K36" s="240"/>
      <c r="L36" s="241">
        <f t="shared" si="1"/>
        <v>0</v>
      </c>
      <c r="M36" s="73"/>
    </row>
    <row r="37" spans="1:13" ht="66" x14ac:dyDescent="0.25">
      <c r="A37" s="275">
        <v>28</v>
      </c>
      <c r="B37" s="216" t="s">
        <v>343</v>
      </c>
      <c r="C37" s="243" t="s">
        <v>349</v>
      </c>
      <c r="D37" s="243"/>
      <c r="E37" s="75"/>
      <c r="F37" s="29"/>
      <c r="G37" s="274" t="s">
        <v>56</v>
      </c>
      <c r="H37" s="237">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38">
        <f t="shared" si="0"/>
        <v>1.4423076923076924E-2</v>
      </c>
      <c r="J37" s="239" t="s">
        <v>135</v>
      </c>
      <c r="K37" s="240"/>
      <c r="L37" s="241">
        <f t="shared" si="1"/>
        <v>0</v>
      </c>
      <c r="M37" s="73"/>
    </row>
    <row r="38" spans="1:13" ht="66" x14ac:dyDescent="0.25">
      <c r="A38" s="18">
        <v>29</v>
      </c>
      <c r="B38" s="216" t="s">
        <v>343</v>
      </c>
      <c r="C38" s="243" t="s">
        <v>350</v>
      </c>
      <c r="D38" s="243"/>
      <c r="E38" s="75"/>
      <c r="F38" s="29"/>
      <c r="G38" s="274" t="s">
        <v>56</v>
      </c>
      <c r="H38" s="237">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38">
        <f t="shared" si="0"/>
        <v>1.4423076923076924E-2</v>
      </c>
      <c r="J38" s="239" t="s">
        <v>135</v>
      </c>
      <c r="K38" s="240"/>
      <c r="L38" s="241">
        <f t="shared" si="1"/>
        <v>0</v>
      </c>
      <c r="M38" s="73"/>
    </row>
    <row r="39" spans="1:13" ht="52.8" x14ac:dyDescent="0.25">
      <c r="A39" s="275">
        <v>30</v>
      </c>
      <c r="B39" s="216" t="s">
        <v>343</v>
      </c>
      <c r="C39" s="243" t="s">
        <v>351</v>
      </c>
      <c r="D39" s="243"/>
      <c r="E39" s="75"/>
      <c r="F39" s="74"/>
      <c r="G39" s="274" t="s">
        <v>56</v>
      </c>
      <c r="H39" s="237">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3</v>
      </c>
      <c r="I39" s="238">
        <f t="shared" si="0"/>
        <v>1.4423076923076924E-2</v>
      </c>
      <c r="J39" s="239" t="s">
        <v>135</v>
      </c>
      <c r="K39" s="240"/>
      <c r="L39" s="241">
        <f t="shared" si="1"/>
        <v>0</v>
      </c>
      <c r="M39" s="73"/>
    </row>
    <row r="40" spans="1:13" ht="52.8" x14ac:dyDescent="0.25">
      <c r="A40" s="18">
        <v>31</v>
      </c>
      <c r="B40" s="216" t="s">
        <v>343</v>
      </c>
      <c r="C40" s="243" t="s">
        <v>352</v>
      </c>
      <c r="D40" s="243"/>
      <c r="E40" s="75"/>
      <c r="F40" s="74"/>
      <c r="G40" s="274" t="s">
        <v>56</v>
      </c>
      <c r="H40" s="237">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3</v>
      </c>
      <c r="I40" s="238">
        <f t="shared" si="0"/>
        <v>1.4423076923076924E-2</v>
      </c>
      <c r="J40" s="239" t="s">
        <v>135</v>
      </c>
      <c r="K40" s="240"/>
      <c r="L40" s="241">
        <f t="shared" si="1"/>
        <v>0</v>
      </c>
      <c r="M40" s="73"/>
    </row>
    <row r="41" spans="1:13" ht="52.8" x14ac:dyDescent="0.25">
      <c r="A41" s="18">
        <v>33</v>
      </c>
      <c r="B41" s="216" t="s">
        <v>343</v>
      </c>
      <c r="C41" s="219" t="s">
        <v>353</v>
      </c>
      <c r="D41" s="243"/>
      <c r="E41" s="75"/>
      <c r="F41" s="35"/>
      <c r="G41" s="274" t="s">
        <v>56</v>
      </c>
      <c r="H41" s="237">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3</v>
      </c>
      <c r="I41" s="238">
        <f t="shared" si="0"/>
        <v>1.4423076923076924E-2</v>
      </c>
      <c r="J41" s="239" t="s">
        <v>135</v>
      </c>
      <c r="K41" s="240"/>
      <c r="L41" s="241">
        <f t="shared" si="1"/>
        <v>0</v>
      </c>
      <c r="M41" s="73"/>
    </row>
    <row r="42" spans="1:13" ht="52.8" x14ac:dyDescent="0.25">
      <c r="A42" s="275">
        <v>34</v>
      </c>
      <c r="B42" s="216" t="s">
        <v>343</v>
      </c>
      <c r="C42" s="219" t="s">
        <v>354</v>
      </c>
      <c r="D42" s="243"/>
      <c r="E42" s="75"/>
      <c r="F42" s="35"/>
      <c r="G42" s="274" t="s">
        <v>56</v>
      </c>
      <c r="H42" s="237">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3</v>
      </c>
      <c r="I42" s="238">
        <f t="shared" ref="I42:I71" si="2">H42/H$76</f>
        <v>1.4423076923076924E-2</v>
      </c>
      <c r="J42" s="239" t="s">
        <v>135</v>
      </c>
      <c r="K42" s="240"/>
      <c r="L42" s="241">
        <f t="shared" si="1"/>
        <v>0</v>
      </c>
      <c r="M42" s="73"/>
    </row>
    <row r="43" spans="1:13" ht="52.8" x14ac:dyDescent="0.25">
      <c r="A43" s="18">
        <v>35</v>
      </c>
      <c r="B43" s="216" t="s">
        <v>343</v>
      </c>
      <c r="C43" s="219" t="s">
        <v>355</v>
      </c>
      <c r="D43" s="243"/>
      <c r="E43" s="75"/>
      <c r="F43" s="35"/>
      <c r="G43" s="274" t="s">
        <v>56</v>
      </c>
      <c r="H43" s="237">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3</v>
      </c>
      <c r="I43" s="238">
        <f t="shared" si="2"/>
        <v>1.4423076923076924E-2</v>
      </c>
      <c r="J43" s="239" t="s">
        <v>135</v>
      </c>
      <c r="K43" s="240"/>
      <c r="L43" s="241">
        <f t="shared" si="1"/>
        <v>0</v>
      </c>
      <c r="M43" s="73"/>
    </row>
    <row r="44" spans="1:13" ht="52.8" x14ac:dyDescent="0.25">
      <c r="A44" s="275">
        <v>36</v>
      </c>
      <c r="B44" s="216" t="s">
        <v>343</v>
      </c>
      <c r="C44" s="219" t="s">
        <v>356</v>
      </c>
      <c r="D44" s="243"/>
      <c r="E44" s="75"/>
      <c r="F44" s="35"/>
      <c r="G44" s="274" t="s">
        <v>56</v>
      </c>
      <c r="H44" s="237">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3</v>
      </c>
      <c r="I44" s="238">
        <f t="shared" si="2"/>
        <v>1.4423076923076924E-2</v>
      </c>
      <c r="J44" s="239" t="s">
        <v>135</v>
      </c>
      <c r="K44" s="240"/>
      <c r="L44" s="241">
        <f t="shared" si="1"/>
        <v>0</v>
      </c>
      <c r="M44" s="73"/>
    </row>
    <row r="45" spans="1:13" ht="52.8" x14ac:dyDescent="0.25">
      <c r="A45" s="18">
        <v>37</v>
      </c>
      <c r="B45" s="216" t="s">
        <v>343</v>
      </c>
      <c r="C45" s="219" t="s">
        <v>357</v>
      </c>
      <c r="D45" s="243"/>
      <c r="E45" s="75"/>
      <c r="F45" s="35"/>
      <c r="G45" s="274" t="s">
        <v>56</v>
      </c>
      <c r="H45" s="237">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3</v>
      </c>
      <c r="I45" s="238">
        <f t="shared" si="2"/>
        <v>1.4423076923076924E-2</v>
      </c>
      <c r="J45" s="239" t="s">
        <v>135</v>
      </c>
      <c r="K45" s="240"/>
      <c r="L45" s="241">
        <f t="shared" si="1"/>
        <v>0</v>
      </c>
      <c r="M45" s="73"/>
    </row>
    <row r="46" spans="1:13" ht="52.8" x14ac:dyDescent="0.25">
      <c r="A46" s="275">
        <v>38</v>
      </c>
      <c r="B46" s="216" t="s">
        <v>343</v>
      </c>
      <c r="C46" s="243" t="s">
        <v>358</v>
      </c>
      <c r="D46" s="243"/>
      <c r="E46" s="75"/>
      <c r="F46" s="35"/>
      <c r="G46" s="274" t="s">
        <v>56</v>
      </c>
      <c r="H46" s="237">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3</v>
      </c>
      <c r="I46" s="238">
        <f t="shared" si="2"/>
        <v>1.4423076923076924E-2</v>
      </c>
      <c r="J46" s="239" t="s">
        <v>135</v>
      </c>
      <c r="K46" s="240"/>
      <c r="L46" s="241">
        <f t="shared" si="1"/>
        <v>0</v>
      </c>
      <c r="M46" s="73"/>
    </row>
    <row r="47" spans="1:13" ht="79.2" x14ac:dyDescent="0.25">
      <c r="A47" s="18">
        <v>39</v>
      </c>
      <c r="B47" s="216" t="s">
        <v>359</v>
      </c>
      <c r="C47" s="243" t="s">
        <v>360</v>
      </c>
      <c r="D47" s="243"/>
      <c r="E47" s="75"/>
      <c r="F47" s="35"/>
      <c r="G47" s="274" t="s">
        <v>56</v>
      </c>
      <c r="H47" s="237">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3</v>
      </c>
      <c r="I47" s="238">
        <f t="shared" si="2"/>
        <v>1.4423076923076924E-2</v>
      </c>
      <c r="J47" s="239" t="s">
        <v>135</v>
      </c>
      <c r="K47" s="240"/>
      <c r="L47" s="241">
        <f t="shared" si="1"/>
        <v>0</v>
      </c>
      <c r="M47" s="73"/>
    </row>
    <row r="48" spans="1:13" ht="184.8" x14ac:dyDescent="0.25">
      <c r="A48" s="275">
        <v>40</v>
      </c>
      <c r="B48" s="216" t="s">
        <v>359</v>
      </c>
      <c r="C48" s="243" t="s">
        <v>361</v>
      </c>
      <c r="D48" s="243"/>
      <c r="E48" s="75"/>
      <c r="F48" s="35"/>
      <c r="G48" s="274" t="s">
        <v>56</v>
      </c>
      <c r="H48" s="237">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3</v>
      </c>
      <c r="I48" s="238">
        <f t="shared" si="2"/>
        <v>1.4423076923076924E-2</v>
      </c>
      <c r="J48" s="239" t="s">
        <v>135</v>
      </c>
      <c r="K48" s="240"/>
      <c r="L48" s="241">
        <f t="shared" si="1"/>
        <v>0</v>
      </c>
      <c r="M48" s="73"/>
    </row>
    <row r="49" spans="1:13" ht="52.8" x14ac:dyDescent="0.25">
      <c r="A49" s="18">
        <v>41</v>
      </c>
      <c r="B49" s="216" t="s">
        <v>362</v>
      </c>
      <c r="C49" s="243" t="s">
        <v>363</v>
      </c>
      <c r="D49" s="243"/>
      <c r="E49" s="75"/>
      <c r="F49" s="35"/>
      <c r="G49" s="274" t="s">
        <v>56</v>
      </c>
      <c r="H49" s="237">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3</v>
      </c>
      <c r="I49" s="238">
        <f t="shared" si="2"/>
        <v>1.4423076923076924E-2</v>
      </c>
      <c r="J49" s="239" t="s">
        <v>135</v>
      </c>
      <c r="K49" s="240"/>
      <c r="L49" s="241">
        <f t="shared" si="1"/>
        <v>0</v>
      </c>
      <c r="M49" s="73"/>
    </row>
    <row r="50" spans="1:13" ht="66" x14ac:dyDescent="0.25">
      <c r="A50" s="275">
        <v>42</v>
      </c>
      <c r="B50" s="216" t="s">
        <v>364</v>
      </c>
      <c r="C50" s="243" t="s">
        <v>365</v>
      </c>
      <c r="D50" s="243"/>
      <c r="E50" s="75"/>
      <c r="F50" s="35"/>
      <c r="G50" s="274" t="s">
        <v>56</v>
      </c>
      <c r="H50" s="237">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3</v>
      </c>
      <c r="I50" s="238">
        <f t="shared" si="2"/>
        <v>1.4423076923076924E-2</v>
      </c>
      <c r="J50" s="239" t="s">
        <v>135</v>
      </c>
      <c r="K50" s="240"/>
      <c r="L50" s="241">
        <f t="shared" si="1"/>
        <v>0</v>
      </c>
      <c r="M50" s="73"/>
    </row>
    <row r="51" spans="1:13" ht="66" x14ac:dyDescent="0.25">
      <c r="A51" s="18">
        <v>43</v>
      </c>
      <c r="B51" s="216" t="s">
        <v>366</v>
      </c>
      <c r="C51" s="243" t="s">
        <v>367</v>
      </c>
      <c r="D51" s="243"/>
      <c r="E51" s="75"/>
      <c r="F51" s="35"/>
      <c r="G51" s="274" t="s">
        <v>56</v>
      </c>
      <c r="H51" s="237">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3</v>
      </c>
      <c r="I51" s="238">
        <f t="shared" si="2"/>
        <v>1.4423076923076924E-2</v>
      </c>
      <c r="J51" s="239" t="s">
        <v>135</v>
      </c>
      <c r="K51" s="240"/>
      <c r="L51" s="241">
        <f t="shared" si="1"/>
        <v>0</v>
      </c>
      <c r="M51" s="73"/>
    </row>
    <row r="52" spans="1:13" ht="79.2" x14ac:dyDescent="0.25">
      <c r="A52" s="275">
        <v>44</v>
      </c>
      <c r="B52" s="216" t="s">
        <v>366</v>
      </c>
      <c r="C52" s="219" t="s">
        <v>368</v>
      </c>
      <c r="D52" s="243"/>
      <c r="E52" s="75"/>
      <c r="F52" s="35"/>
      <c r="G52" s="274" t="s">
        <v>56</v>
      </c>
      <c r="H52" s="237">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3</v>
      </c>
      <c r="I52" s="238">
        <f t="shared" si="2"/>
        <v>1.4423076923076924E-2</v>
      </c>
      <c r="J52" s="239" t="s">
        <v>135</v>
      </c>
      <c r="K52" s="240"/>
      <c r="L52" s="241">
        <f t="shared" si="1"/>
        <v>0</v>
      </c>
      <c r="M52" s="73"/>
    </row>
    <row r="53" spans="1:13" ht="92.4" x14ac:dyDescent="0.25">
      <c r="A53" s="18">
        <v>45</v>
      </c>
      <c r="B53" s="216" t="s">
        <v>366</v>
      </c>
      <c r="C53" s="243" t="s">
        <v>369</v>
      </c>
      <c r="D53" s="243"/>
      <c r="E53" s="75"/>
      <c r="F53" s="35"/>
      <c r="G53" s="274" t="s">
        <v>56</v>
      </c>
      <c r="H53" s="237">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3</v>
      </c>
      <c r="I53" s="238">
        <f t="shared" si="2"/>
        <v>1.4423076923076924E-2</v>
      </c>
      <c r="J53" s="239" t="s">
        <v>135</v>
      </c>
      <c r="K53" s="240"/>
      <c r="L53" s="241">
        <f t="shared" si="1"/>
        <v>0</v>
      </c>
      <c r="M53" s="73"/>
    </row>
    <row r="54" spans="1:13" ht="52.8" x14ac:dyDescent="0.25">
      <c r="A54" s="275">
        <v>46</v>
      </c>
      <c r="B54" s="216" t="s">
        <v>370</v>
      </c>
      <c r="C54" s="243" t="s">
        <v>371</v>
      </c>
      <c r="D54" s="243"/>
      <c r="E54" s="75"/>
      <c r="F54" s="35"/>
      <c r="G54" s="274" t="s">
        <v>56</v>
      </c>
      <c r="H54" s="237">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38">
        <f t="shared" si="2"/>
        <v>1.4423076923076924E-2</v>
      </c>
      <c r="J54" s="239" t="s">
        <v>135</v>
      </c>
      <c r="K54" s="240"/>
      <c r="L54" s="241">
        <f t="shared" si="1"/>
        <v>0</v>
      </c>
      <c r="M54" s="73"/>
    </row>
    <row r="55" spans="1:13" ht="66" x14ac:dyDescent="0.25">
      <c r="A55" s="18">
        <v>47</v>
      </c>
      <c r="B55" s="216" t="s">
        <v>370</v>
      </c>
      <c r="C55" s="243" t="s">
        <v>372</v>
      </c>
      <c r="D55" s="243"/>
      <c r="E55" s="75"/>
      <c r="F55" s="35"/>
      <c r="G55" s="274" t="s">
        <v>56</v>
      </c>
      <c r="H55" s="237">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3</v>
      </c>
      <c r="I55" s="238">
        <f t="shared" si="2"/>
        <v>1.4423076923076924E-2</v>
      </c>
      <c r="J55" s="239" t="s">
        <v>135</v>
      </c>
      <c r="K55" s="240"/>
      <c r="L55" s="241">
        <f t="shared" si="1"/>
        <v>0</v>
      </c>
      <c r="M55" s="73"/>
    </row>
    <row r="56" spans="1:13" ht="52.8" x14ac:dyDescent="0.25">
      <c r="A56" s="275">
        <v>48</v>
      </c>
      <c r="B56" s="216" t="s">
        <v>370</v>
      </c>
      <c r="C56" s="243" t="s">
        <v>373</v>
      </c>
      <c r="D56" s="243"/>
      <c r="E56" s="75"/>
      <c r="F56" s="35"/>
      <c r="G56" s="274" t="s">
        <v>56</v>
      </c>
      <c r="H56" s="237">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3</v>
      </c>
      <c r="I56" s="238">
        <f t="shared" si="2"/>
        <v>1.4423076923076924E-2</v>
      </c>
      <c r="J56" s="239" t="s">
        <v>135</v>
      </c>
      <c r="K56" s="240"/>
      <c r="L56" s="241">
        <f t="shared" si="1"/>
        <v>0</v>
      </c>
      <c r="M56" s="73"/>
    </row>
    <row r="57" spans="1:13" ht="52.8" x14ac:dyDescent="0.25">
      <c r="A57" s="18">
        <v>49</v>
      </c>
      <c r="B57" s="216" t="s">
        <v>374</v>
      </c>
      <c r="C57" s="243" t="s">
        <v>375</v>
      </c>
      <c r="D57" s="243"/>
      <c r="E57" s="75"/>
      <c r="F57" s="35"/>
      <c r="G57" s="274" t="s">
        <v>408</v>
      </c>
      <c r="H57" s="237">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5</v>
      </c>
      <c r="I57" s="238">
        <f t="shared" si="2"/>
        <v>2.403846153846154E-2</v>
      </c>
      <c r="J57" s="239" t="s">
        <v>135</v>
      </c>
      <c r="K57" s="240"/>
      <c r="L57" s="241">
        <f t="shared" si="1"/>
        <v>0</v>
      </c>
      <c r="M57" s="73"/>
    </row>
    <row r="58" spans="1:13" ht="66" x14ac:dyDescent="0.25">
      <c r="A58" s="275">
        <v>50</v>
      </c>
      <c r="B58" s="216" t="s">
        <v>374</v>
      </c>
      <c r="C58" s="219" t="s">
        <v>376</v>
      </c>
      <c r="D58" s="243"/>
      <c r="E58" s="75"/>
      <c r="F58" s="35"/>
      <c r="G58" s="274" t="s">
        <v>408</v>
      </c>
      <c r="H58" s="237">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5</v>
      </c>
      <c r="I58" s="238">
        <f t="shared" si="2"/>
        <v>2.403846153846154E-2</v>
      </c>
      <c r="J58" s="239" t="s">
        <v>135</v>
      </c>
      <c r="K58" s="240"/>
      <c r="L58" s="241">
        <f t="shared" si="1"/>
        <v>0</v>
      </c>
      <c r="M58" s="73"/>
    </row>
    <row r="59" spans="1:13" ht="52.8" x14ac:dyDescent="0.25">
      <c r="A59" s="18">
        <v>51</v>
      </c>
      <c r="B59" s="216" t="s">
        <v>374</v>
      </c>
      <c r="C59" s="243" t="s">
        <v>377</v>
      </c>
      <c r="D59" s="243"/>
      <c r="E59" s="75"/>
      <c r="F59" s="35"/>
      <c r="G59" s="274" t="s">
        <v>56</v>
      </c>
      <c r="H59" s="237">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3</v>
      </c>
      <c r="I59" s="238">
        <f t="shared" si="2"/>
        <v>1.4423076923076924E-2</v>
      </c>
      <c r="J59" s="239" t="s">
        <v>135</v>
      </c>
      <c r="K59" s="240"/>
      <c r="L59" s="241">
        <f t="shared" si="1"/>
        <v>0</v>
      </c>
      <c r="M59" s="73"/>
    </row>
    <row r="60" spans="1:13" ht="52.8" x14ac:dyDescent="0.25">
      <c r="A60" s="275">
        <v>52</v>
      </c>
      <c r="B60" s="216" t="s">
        <v>374</v>
      </c>
      <c r="C60" s="243" t="s">
        <v>378</v>
      </c>
      <c r="D60" s="243"/>
      <c r="E60" s="75"/>
      <c r="F60" s="35"/>
      <c r="G60" s="274" t="s">
        <v>56</v>
      </c>
      <c r="H60" s="237">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3</v>
      </c>
      <c r="I60" s="238">
        <f t="shared" si="2"/>
        <v>1.4423076923076924E-2</v>
      </c>
      <c r="J60" s="239" t="s">
        <v>135</v>
      </c>
      <c r="K60" s="240"/>
      <c r="L60" s="241">
        <f t="shared" si="1"/>
        <v>0</v>
      </c>
      <c r="M60" s="73"/>
    </row>
    <row r="61" spans="1:13" ht="52.8" x14ac:dyDescent="0.25">
      <c r="A61" s="18">
        <v>53</v>
      </c>
      <c r="B61" s="216" t="s">
        <v>374</v>
      </c>
      <c r="C61" s="243" t="s">
        <v>379</v>
      </c>
      <c r="D61" s="243"/>
      <c r="E61" s="75"/>
      <c r="F61" s="35"/>
      <c r="G61" s="274" t="s">
        <v>56</v>
      </c>
      <c r="H61" s="237">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3</v>
      </c>
      <c r="I61" s="238">
        <f t="shared" si="2"/>
        <v>1.4423076923076924E-2</v>
      </c>
      <c r="J61" s="239" t="s">
        <v>135</v>
      </c>
      <c r="K61" s="240"/>
      <c r="L61" s="241">
        <f t="shared" si="1"/>
        <v>0</v>
      </c>
      <c r="M61" s="73"/>
    </row>
    <row r="62" spans="1:13" ht="52.8" x14ac:dyDescent="0.25">
      <c r="A62" s="275">
        <v>54</v>
      </c>
      <c r="B62" s="216" t="s">
        <v>374</v>
      </c>
      <c r="C62" s="243" t="s">
        <v>380</v>
      </c>
      <c r="D62" s="243"/>
      <c r="E62" s="75"/>
      <c r="F62" s="35"/>
      <c r="G62" s="274" t="s">
        <v>56</v>
      </c>
      <c r="H62" s="237">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3</v>
      </c>
      <c r="I62" s="238">
        <f t="shared" si="2"/>
        <v>1.4423076923076924E-2</v>
      </c>
      <c r="J62" s="239" t="s">
        <v>135</v>
      </c>
      <c r="K62" s="240"/>
      <c r="L62" s="241">
        <f t="shared" si="1"/>
        <v>0</v>
      </c>
      <c r="M62" s="73"/>
    </row>
    <row r="63" spans="1:13" ht="52.8" x14ac:dyDescent="0.25">
      <c r="A63" s="18">
        <v>55</v>
      </c>
      <c r="B63" s="216" t="s">
        <v>374</v>
      </c>
      <c r="C63" s="243" t="s">
        <v>381</v>
      </c>
      <c r="D63" s="243"/>
      <c r="E63" s="75"/>
      <c r="F63" s="35"/>
      <c r="G63" s="274" t="s">
        <v>56</v>
      </c>
      <c r="H63" s="237">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3</v>
      </c>
      <c r="I63" s="238">
        <f t="shared" si="2"/>
        <v>1.4423076923076924E-2</v>
      </c>
      <c r="J63" s="239" t="s">
        <v>135</v>
      </c>
      <c r="K63" s="240"/>
      <c r="L63" s="241">
        <f t="shared" si="1"/>
        <v>0</v>
      </c>
      <c r="M63" s="73"/>
    </row>
    <row r="64" spans="1:13" ht="52.8" x14ac:dyDescent="0.25">
      <c r="A64" s="275">
        <v>56</v>
      </c>
      <c r="B64" s="216" t="s">
        <v>382</v>
      </c>
      <c r="C64" s="243" t="s">
        <v>216</v>
      </c>
      <c r="D64" s="243"/>
      <c r="E64" s="75"/>
      <c r="F64" s="35"/>
      <c r="G64" s="274" t="s">
        <v>408</v>
      </c>
      <c r="H64" s="237">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5</v>
      </c>
      <c r="I64" s="238">
        <f t="shared" si="2"/>
        <v>2.403846153846154E-2</v>
      </c>
      <c r="J64" s="239" t="s">
        <v>135</v>
      </c>
      <c r="K64" s="240"/>
      <c r="L64" s="241">
        <f t="shared" si="1"/>
        <v>0</v>
      </c>
      <c r="M64" s="73"/>
    </row>
    <row r="65" spans="1:13" ht="52.8" x14ac:dyDescent="0.25">
      <c r="A65" s="18">
        <v>57</v>
      </c>
      <c r="B65" s="216" t="s">
        <v>382</v>
      </c>
      <c r="C65" s="243" t="s">
        <v>383</v>
      </c>
      <c r="D65" s="243"/>
      <c r="E65" s="75"/>
      <c r="F65" s="35"/>
      <c r="G65" s="274" t="s">
        <v>56</v>
      </c>
      <c r="H65" s="237">
        <f>IF(G65='Priority Ratings'!$C$21,'Priority Ratings'!$B$21,IF(G65='Priority Ratings'!$C$22,'Priority Ratings'!$B$22,IF(G65='Priority Ratings'!$C$23,'Priority Ratings'!$B$23,IF(G65='Priority Ratings'!$C$24,'Priority Ratings'!$B$24,IF(G65='Priority Ratings'!$C$25,'Priority Ratings'!$B$25,IF(G65='Priority Ratings'!$C$26,'Priority Ratings'!$B$26,IF(G65='Priority Ratings'!$C$27,'Priority Ratings'!$B$27,"No Rating")))))))</f>
        <v>3</v>
      </c>
      <c r="I65" s="238">
        <f t="shared" si="2"/>
        <v>1.4423076923076924E-2</v>
      </c>
      <c r="J65" s="239" t="s">
        <v>135</v>
      </c>
      <c r="K65" s="240"/>
      <c r="L65" s="241">
        <f t="shared" si="1"/>
        <v>0</v>
      </c>
      <c r="M65" s="73"/>
    </row>
    <row r="66" spans="1:13" ht="66" x14ac:dyDescent="0.25">
      <c r="A66" s="275">
        <v>58</v>
      </c>
      <c r="B66" s="216" t="s">
        <v>382</v>
      </c>
      <c r="C66" s="243" t="s">
        <v>384</v>
      </c>
      <c r="D66" s="243"/>
      <c r="E66" s="75"/>
      <c r="F66" s="35"/>
      <c r="G66" s="274" t="s">
        <v>56</v>
      </c>
      <c r="H66" s="237">
        <f>IF(G66='Priority Ratings'!$C$21,'Priority Ratings'!$B$21,IF(G66='Priority Ratings'!$C$22,'Priority Ratings'!$B$22,IF(G66='Priority Ratings'!$C$23,'Priority Ratings'!$B$23,IF(G66='Priority Ratings'!$C$24,'Priority Ratings'!$B$24,IF(G66='Priority Ratings'!$C$25,'Priority Ratings'!$B$25,IF(G66='Priority Ratings'!$C$26,'Priority Ratings'!$B$26,IF(G66='Priority Ratings'!$C$27,'Priority Ratings'!$B$27,"No Rating")))))))</f>
        <v>3</v>
      </c>
      <c r="I66" s="238">
        <f t="shared" si="2"/>
        <v>1.4423076923076924E-2</v>
      </c>
      <c r="J66" s="239" t="s">
        <v>135</v>
      </c>
      <c r="K66" s="240"/>
      <c r="L66" s="241">
        <f t="shared" si="1"/>
        <v>0</v>
      </c>
      <c r="M66" s="73"/>
    </row>
    <row r="67" spans="1:13" ht="52.8" x14ac:dyDescent="0.25">
      <c r="A67" s="18">
        <v>59</v>
      </c>
      <c r="B67" s="216" t="s">
        <v>382</v>
      </c>
      <c r="C67" s="243" t="s">
        <v>385</v>
      </c>
      <c r="D67" s="243"/>
      <c r="E67" s="75"/>
      <c r="F67" s="35"/>
      <c r="G67" s="274" t="s">
        <v>56</v>
      </c>
      <c r="H67" s="237">
        <f>IF(G67='Priority Ratings'!$C$21,'Priority Ratings'!$B$21,IF(G67='Priority Ratings'!$C$22,'Priority Ratings'!$B$22,IF(G67='Priority Ratings'!$C$23,'Priority Ratings'!$B$23,IF(G67='Priority Ratings'!$C$24,'Priority Ratings'!$B$24,IF(G67='Priority Ratings'!$C$25,'Priority Ratings'!$B$25,IF(G67='Priority Ratings'!$C$26,'Priority Ratings'!$B$26,IF(G67='Priority Ratings'!$C$27,'Priority Ratings'!$B$27,"No Rating")))))))</f>
        <v>3</v>
      </c>
      <c r="I67" s="238">
        <f t="shared" si="2"/>
        <v>1.4423076923076924E-2</v>
      </c>
      <c r="J67" s="239" t="s">
        <v>135</v>
      </c>
      <c r="K67" s="240"/>
      <c r="L67" s="241">
        <f t="shared" si="1"/>
        <v>0</v>
      </c>
      <c r="M67" s="73"/>
    </row>
    <row r="68" spans="1:13" ht="79.2" x14ac:dyDescent="0.25">
      <c r="A68" s="275">
        <v>60</v>
      </c>
      <c r="B68" s="216" t="s">
        <v>382</v>
      </c>
      <c r="C68" s="243" t="s">
        <v>386</v>
      </c>
      <c r="D68" s="243"/>
      <c r="E68" s="75"/>
      <c r="F68" s="35"/>
      <c r="G68" s="274" t="s">
        <v>56</v>
      </c>
      <c r="H68" s="237">
        <f>IF(G68='Priority Ratings'!$C$21,'Priority Ratings'!$B$21,IF(G68='Priority Ratings'!$C$22,'Priority Ratings'!$B$22,IF(G68='Priority Ratings'!$C$23,'Priority Ratings'!$B$23,IF(G68='Priority Ratings'!$C$24,'Priority Ratings'!$B$24,IF(G68='Priority Ratings'!$C$25,'Priority Ratings'!$B$25,IF(G68='Priority Ratings'!$C$26,'Priority Ratings'!$B$26,IF(G68='Priority Ratings'!$C$27,'Priority Ratings'!$B$27,"No Rating")))))))</f>
        <v>3</v>
      </c>
      <c r="I68" s="238">
        <f t="shared" si="2"/>
        <v>1.4423076923076924E-2</v>
      </c>
      <c r="J68" s="239" t="s">
        <v>135</v>
      </c>
      <c r="K68" s="240"/>
      <c r="L68" s="241">
        <f t="shared" si="1"/>
        <v>0</v>
      </c>
      <c r="M68" s="73"/>
    </row>
    <row r="69" spans="1:13" ht="52.8" x14ac:dyDescent="0.25">
      <c r="A69" s="18">
        <v>61</v>
      </c>
      <c r="B69" s="216" t="s">
        <v>382</v>
      </c>
      <c r="C69" s="243" t="s">
        <v>387</v>
      </c>
      <c r="D69" s="243"/>
      <c r="E69" s="75"/>
      <c r="F69" s="35"/>
      <c r="G69" s="274" t="s">
        <v>408</v>
      </c>
      <c r="H69" s="237">
        <f>IF(G69='Priority Ratings'!$C$21,'Priority Ratings'!$B$21,IF(G69='Priority Ratings'!$C$22,'Priority Ratings'!$B$22,IF(G69='Priority Ratings'!$C$23,'Priority Ratings'!$B$23,IF(G69='Priority Ratings'!$C$24,'Priority Ratings'!$B$24,IF(G69='Priority Ratings'!$C$25,'Priority Ratings'!$B$25,IF(G69='Priority Ratings'!$C$26,'Priority Ratings'!$B$26,IF(G69='Priority Ratings'!$C$27,'Priority Ratings'!$B$27,"No Rating")))))))</f>
        <v>5</v>
      </c>
      <c r="I69" s="238">
        <f t="shared" si="2"/>
        <v>2.403846153846154E-2</v>
      </c>
      <c r="J69" s="239" t="s">
        <v>135</v>
      </c>
      <c r="K69" s="240"/>
      <c r="L69" s="241">
        <f t="shared" si="1"/>
        <v>0</v>
      </c>
      <c r="M69" s="73"/>
    </row>
    <row r="70" spans="1:13" ht="52.8" x14ac:dyDescent="0.25">
      <c r="A70" s="275">
        <v>62</v>
      </c>
      <c r="B70" s="216" t="s">
        <v>382</v>
      </c>
      <c r="C70" s="243" t="s">
        <v>388</v>
      </c>
      <c r="D70" s="243"/>
      <c r="E70" s="75"/>
      <c r="F70" s="35"/>
      <c r="G70" s="274" t="s">
        <v>408</v>
      </c>
      <c r="H70" s="237">
        <f>IF(G70='Priority Ratings'!$C$21,'Priority Ratings'!$B$21,IF(G70='Priority Ratings'!$C$22,'Priority Ratings'!$B$22,IF(G70='Priority Ratings'!$C$23,'Priority Ratings'!$B$23,IF(G70='Priority Ratings'!$C$24,'Priority Ratings'!$B$24,IF(G70='Priority Ratings'!$C$25,'Priority Ratings'!$B$25,IF(G70='Priority Ratings'!$C$26,'Priority Ratings'!$B$26,IF(G70='Priority Ratings'!$C$27,'Priority Ratings'!$B$27,"No Rating")))))))</f>
        <v>5</v>
      </c>
      <c r="I70" s="238">
        <f t="shared" si="2"/>
        <v>2.403846153846154E-2</v>
      </c>
      <c r="J70" s="239" t="s">
        <v>135</v>
      </c>
      <c r="K70" s="240"/>
      <c r="L70" s="241">
        <f t="shared" si="1"/>
        <v>0</v>
      </c>
      <c r="M70" s="73"/>
    </row>
    <row r="71" spans="1:13" ht="127.2" customHeight="1" x14ac:dyDescent="0.25">
      <c r="A71" s="18">
        <v>63</v>
      </c>
      <c r="B71" s="216" t="s">
        <v>389</v>
      </c>
      <c r="C71" s="243" t="s">
        <v>390</v>
      </c>
      <c r="D71" s="243"/>
      <c r="E71" s="75"/>
      <c r="F71" s="35"/>
      <c r="G71" s="274" t="s">
        <v>56</v>
      </c>
      <c r="H71" s="237">
        <f>IF(G71='Priority Ratings'!$C$21,'Priority Ratings'!$B$21,IF(G71='Priority Ratings'!$C$22,'Priority Ratings'!$B$22,IF(G71='Priority Ratings'!$C$23,'Priority Ratings'!$B$23,IF(G71='Priority Ratings'!$C$24,'Priority Ratings'!$B$24,IF(G71='Priority Ratings'!$C$25,'Priority Ratings'!$B$25,IF(G71='Priority Ratings'!$C$26,'Priority Ratings'!$B$26,IF(G71='Priority Ratings'!$C$27,'Priority Ratings'!$B$27,"No Rating")))))))</f>
        <v>3</v>
      </c>
      <c r="I71" s="238">
        <f t="shared" si="2"/>
        <v>1.4423076923076924E-2</v>
      </c>
      <c r="J71" s="239" t="s">
        <v>135</v>
      </c>
      <c r="K71" s="240"/>
      <c r="L71" s="241">
        <f t="shared" si="1"/>
        <v>0</v>
      </c>
      <c r="M71" s="73"/>
    </row>
    <row r="72" spans="1:13" ht="52.8" x14ac:dyDescent="0.25">
      <c r="A72" s="275">
        <v>64</v>
      </c>
      <c r="B72" s="216" t="s">
        <v>389</v>
      </c>
      <c r="C72" s="243" t="s">
        <v>391</v>
      </c>
      <c r="D72" s="243"/>
      <c r="E72" s="75"/>
      <c r="F72" s="35"/>
      <c r="G72" s="274" t="s">
        <v>56</v>
      </c>
      <c r="H72" s="237">
        <f>IF(G72='Priority Ratings'!$C$21,'Priority Ratings'!$B$21,IF(G72='Priority Ratings'!$C$22,'Priority Ratings'!$B$22,IF(G72='Priority Ratings'!$C$23,'Priority Ratings'!$B$23,IF(G72='Priority Ratings'!$C$24,'Priority Ratings'!$B$24,IF(G72='Priority Ratings'!$C$25,'Priority Ratings'!$B$25,IF(G72='Priority Ratings'!$C$26,'Priority Ratings'!$B$26,IF(G72='Priority Ratings'!$C$27,'Priority Ratings'!$B$27,"No Rating")))))))</f>
        <v>3</v>
      </c>
      <c r="I72" s="238">
        <f t="shared" ref="I72:I74" si="3">H72/H$76</f>
        <v>1.4423076923076924E-2</v>
      </c>
      <c r="J72" s="239" t="s">
        <v>135</v>
      </c>
      <c r="K72" s="240"/>
      <c r="L72" s="241">
        <f t="shared" si="1"/>
        <v>0</v>
      </c>
      <c r="M72" s="73"/>
    </row>
    <row r="73" spans="1:13" ht="52.8" x14ac:dyDescent="0.25">
      <c r="A73" s="18">
        <v>65</v>
      </c>
      <c r="B73" s="36" t="s">
        <v>389</v>
      </c>
      <c r="C73" s="219" t="s">
        <v>392</v>
      </c>
      <c r="D73" s="243"/>
      <c r="E73" s="75"/>
      <c r="F73" s="35"/>
      <c r="G73" s="274" t="s">
        <v>56</v>
      </c>
      <c r="H73" s="237">
        <f>IF(G73='Priority Ratings'!$C$21,'Priority Ratings'!$B$21,IF(G73='Priority Ratings'!$C$22,'Priority Ratings'!$B$22,IF(G73='Priority Ratings'!$C$23,'Priority Ratings'!$B$23,IF(G73='Priority Ratings'!$C$24,'Priority Ratings'!$B$24,IF(G73='Priority Ratings'!$C$25,'Priority Ratings'!$B$25,IF(G73='Priority Ratings'!$C$26,'Priority Ratings'!$B$26,IF(G73='Priority Ratings'!$C$27,'Priority Ratings'!$B$27,"No Rating")))))))</f>
        <v>3</v>
      </c>
      <c r="I73" s="238">
        <f t="shared" si="3"/>
        <v>1.4423076923076924E-2</v>
      </c>
      <c r="J73" s="239" t="s">
        <v>135</v>
      </c>
      <c r="K73" s="240"/>
      <c r="L73" s="241">
        <f t="shared" ref="L73" si="4">I73*K73</f>
        <v>0</v>
      </c>
      <c r="M73" s="73"/>
    </row>
    <row r="74" spans="1:13" ht="52.8" x14ac:dyDescent="0.25">
      <c r="A74" s="275">
        <v>66</v>
      </c>
      <c r="B74" s="36" t="s">
        <v>389</v>
      </c>
      <c r="C74" s="219" t="s">
        <v>393</v>
      </c>
      <c r="D74" s="243"/>
      <c r="E74" s="75"/>
      <c r="F74" s="29"/>
      <c r="G74" s="274" t="s">
        <v>272</v>
      </c>
      <c r="H74" s="237">
        <f>IF(G74='Priority Ratings'!$C$21,'Priority Ratings'!$B$21,IF(G74='Priority Ratings'!$C$22,'Priority Ratings'!$B$22,IF(G74='Priority Ratings'!$C$23,'Priority Ratings'!$B$23,IF(G74='Priority Ratings'!$C$24,'Priority Ratings'!$B$24,IF(G74='Priority Ratings'!$C$25,'Priority Ratings'!$B$25,IF(G74='Priority Ratings'!$C$26,'Priority Ratings'!$B$26,IF(G74='Priority Ratings'!$C$27,'Priority Ratings'!$B$27,"No Rating")))))))</f>
        <v>4</v>
      </c>
      <c r="I74" s="238">
        <f t="shared" si="3"/>
        <v>1.9230769230769232E-2</v>
      </c>
      <c r="J74" s="239" t="s">
        <v>135</v>
      </c>
      <c r="K74" s="240"/>
      <c r="L74" s="241">
        <f t="shared" ref="L74" si="5">I74*K74</f>
        <v>0</v>
      </c>
      <c r="M74" s="73"/>
    </row>
    <row r="75" spans="1:13" x14ac:dyDescent="0.25">
      <c r="A75" s="40"/>
      <c r="B75" s="70"/>
      <c r="C75" s="40"/>
      <c r="D75" s="40"/>
      <c r="E75" s="40"/>
      <c r="F75" s="40"/>
      <c r="G75" s="40"/>
      <c r="H75" s="54"/>
      <c r="I75" s="54"/>
      <c r="J75" s="54"/>
      <c r="K75" s="40"/>
      <c r="L75" s="72"/>
      <c r="M75" s="73"/>
    </row>
    <row r="76" spans="1:13" x14ac:dyDescent="0.25">
      <c r="A76" s="3"/>
      <c r="C76" s="9"/>
      <c r="D76" s="9"/>
      <c r="E76" s="9"/>
      <c r="F76" s="5" t="s">
        <v>251</v>
      </c>
      <c r="G76" s="49"/>
      <c r="H76" s="55">
        <f>SUM(H10:H73)</f>
        <v>208</v>
      </c>
      <c r="I76" s="57">
        <f>SUM(I10:I73)</f>
        <v>0.99999999999999889</v>
      </c>
      <c r="J76" s="61"/>
      <c r="K76" s="4"/>
      <c r="L76" s="63">
        <f>SUM(L10:L73)</f>
        <v>0</v>
      </c>
    </row>
  </sheetData>
  <sheetProtection algorithmName="SHA-512" hashValue="BRWa+9ZZvyQ/AsiRcK0P/S5yZaEMbMgJCxiQIKAL6k1vLpxoPaDRhrHIx7KrBm6KC+WTlsoQVgWjnvZRq0PLOg==" saltValue="v9NqN2iXkNduC3KAGa6ZTA==" spinCount="100000" sheet="1" objects="1" scenarios="1"/>
  <autoFilter ref="A9:L74" xr:uid="{00000000-0009-0000-0000-000001000000}"/>
  <mergeCells count="2">
    <mergeCell ref="F2:G3"/>
    <mergeCell ref="M8:M9"/>
  </mergeCells>
  <dataValidations count="2">
    <dataValidation type="list" allowBlank="1" showInputMessage="1" showErrorMessage="1" sqref="G10:G74" xr:uid="{73B9551A-B355-4511-8B0B-AB3E734EF12C}">
      <formula1>Priority</formula1>
    </dataValidation>
    <dataValidation type="list" allowBlank="1" showInputMessage="1" showErrorMessage="1" sqref="K10:K74" xr:uid="{E19364A5-2917-4B5C-A037-320CD8ABD5D3}">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B542786-F7F4-4322-AA47-EE055E72574A}">
          <x14:formula1>
            <xm:f>Config!$J$3:$J$5</xm:f>
          </x14:formula1>
          <xm:sqref>E10:E74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DF678-E570-456D-AF8F-2F4D3C38B82D}">
  <sheetPr codeName="Sheet7">
    <tabColor rgb="FF003896"/>
    <pageSetUpPr fitToPage="1"/>
  </sheetPr>
  <dimension ref="A1:M66"/>
  <sheetViews>
    <sheetView zoomScale="90" zoomScaleNormal="90" workbookViewId="0">
      <selection activeCell="F11" sqref="F11"/>
    </sheetView>
    <sheetView workbookViewId="1"/>
  </sheetViews>
  <sheetFormatPr defaultColWidth="9.109375" defaultRowHeight="13.2" x14ac:dyDescent="0.25"/>
  <cols>
    <col min="1" max="1" width="7.44140625" style="2" bestFit="1" customWidth="1"/>
    <col min="2" max="2" width="28.5546875" style="9" customWidth="1"/>
    <col min="3" max="3" width="53.88671875" style="10" customWidth="1"/>
    <col min="4" max="4" width="37.332031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56"/>
      <c r="E2" s="25"/>
      <c r="F2" s="398" t="s">
        <v>106</v>
      </c>
      <c r="G2" s="399"/>
      <c r="H2" s="2"/>
      <c r="I2" s="2"/>
      <c r="J2" s="3"/>
      <c r="L2" s="2"/>
    </row>
    <row r="3" spans="1:13" ht="13.8" x14ac:dyDescent="0.25">
      <c r="A3" s="25"/>
      <c r="B3" s="170" t="s">
        <v>81</v>
      </c>
      <c r="C3" s="172" t="str">
        <f>'Scoring Summary'!C3</f>
        <v>&lt;insert before tender publication&gt;</v>
      </c>
      <c r="D3" s="256"/>
      <c r="E3" s="79"/>
      <c r="F3" s="400"/>
      <c r="G3" s="401"/>
      <c r="H3" s="2"/>
      <c r="I3" s="2"/>
      <c r="J3" s="3"/>
      <c r="K3" s="51"/>
      <c r="L3" s="2"/>
    </row>
    <row r="4" spans="1:13" ht="27.6" x14ac:dyDescent="0.3">
      <c r="A4" s="25"/>
      <c r="B4" s="170" t="s">
        <v>82</v>
      </c>
      <c r="C4" s="172" t="str">
        <f>'Scoring Summary'!C4</f>
        <v>&lt;Evaluator to complete&gt;</v>
      </c>
      <c r="D4" s="256"/>
      <c r="E4" s="25"/>
      <c r="F4" s="223" t="s">
        <v>394</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96" t="s">
        <v>116</v>
      </c>
      <c r="E8" s="279" t="s">
        <v>117</v>
      </c>
      <c r="F8" s="297" t="s">
        <v>118</v>
      </c>
      <c r="G8" s="260" t="s">
        <v>119</v>
      </c>
      <c r="H8" s="261" t="s">
        <v>120</v>
      </c>
      <c r="I8" s="262"/>
      <c r="J8" s="263" t="s">
        <v>121</v>
      </c>
      <c r="K8" s="263" t="s">
        <v>29</v>
      </c>
      <c r="L8" s="264"/>
      <c r="M8" s="397" t="s">
        <v>122</v>
      </c>
    </row>
    <row r="9" spans="1:13" ht="26.4" x14ac:dyDescent="0.25">
      <c r="A9" s="281" t="s">
        <v>123</v>
      </c>
      <c r="B9" s="282" t="s">
        <v>124</v>
      </c>
      <c r="C9" s="298" t="s">
        <v>125</v>
      </c>
      <c r="D9" s="284" t="s">
        <v>126</v>
      </c>
      <c r="E9" s="285" t="s">
        <v>127</v>
      </c>
      <c r="F9" s="23" t="s">
        <v>128</v>
      </c>
      <c r="G9" s="286" t="s">
        <v>23</v>
      </c>
      <c r="H9" s="287" t="s">
        <v>129</v>
      </c>
      <c r="I9" s="287" t="s">
        <v>130</v>
      </c>
      <c r="J9" s="52" t="s">
        <v>110</v>
      </c>
      <c r="K9" s="52" t="s">
        <v>131</v>
      </c>
      <c r="L9" s="288" t="s">
        <v>132</v>
      </c>
      <c r="M9" s="397"/>
    </row>
    <row r="10" spans="1:13" ht="52.8" x14ac:dyDescent="0.25">
      <c r="A10" s="275">
        <v>1</v>
      </c>
      <c r="B10" s="254" t="s">
        <v>395</v>
      </c>
      <c r="C10" s="292" t="s">
        <v>396</v>
      </c>
      <c r="D10" s="293" t="s">
        <v>397</v>
      </c>
      <c r="E10" s="75"/>
      <c r="F10" s="71"/>
      <c r="G10" s="236" t="s">
        <v>408</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238">
        <f>H10/H$66</f>
        <v>2.0746887966804978E-2</v>
      </c>
      <c r="J10" s="239" t="s">
        <v>135</v>
      </c>
      <c r="K10" s="240"/>
      <c r="L10" s="241">
        <f t="shared" ref="L10" si="0">I10*K10</f>
        <v>0</v>
      </c>
      <c r="M10" s="73"/>
    </row>
    <row r="11" spans="1:13" ht="132" x14ac:dyDescent="0.25">
      <c r="A11" s="275">
        <v>2</v>
      </c>
      <c r="B11" s="254" t="s">
        <v>395</v>
      </c>
      <c r="C11" s="292" t="s">
        <v>398</v>
      </c>
      <c r="D11" s="292" t="s">
        <v>399</v>
      </c>
      <c r="E11" s="75"/>
      <c r="F11" s="71"/>
      <c r="G11" s="236" t="s">
        <v>408</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238">
        <f>H11/H$66</f>
        <v>2.0746887966804978E-2</v>
      </c>
      <c r="J11" s="239" t="s">
        <v>135</v>
      </c>
      <c r="K11" s="240"/>
      <c r="L11" s="241">
        <f t="shared" ref="L11:L12" si="1">I11*K11</f>
        <v>0</v>
      </c>
      <c r="M11" s="73"/>
    </row>
    <row r="12" spans="1:13" ht="52.8" x14ac:dyDescent="0.25">
      <c r="A12" s="275">
        <v>3</v>
      </c>
      <c r="B12" s="254" t="s">
        <v>395</v>
      </c>
      <c r="C12" s="292" t="s">
        <v>400</v>
      </c>
      <c r="D12" s="292" t="s">
        <v>401</v>
      </c>
      <c r="E12" s="75"/>
      <c r="F12" s="71"/>
      <c r="G12" s="236" t="s">
        <v>272</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4</v>
      </c>
      <c r="I12" s="238">
        <f t="shared" ref="I12:I64" si="2">H12/H$66</f>
        <v>1.6597510373443983E-2</v>
      </c>
      <c r="J12" s="239" t="s">
        <v>135</v>
      </c>
      <c r="K12" s="240"/>
      <c r="L12" s="241">
        <f t="shared" si="1"/>
        <v>0</v>
      </c>
      <c r="M12" s="73"/>
    </row>
    <row r="13" spans="1:13" ht="52.8" x14ac:dyDescent="0.25">
      <c r="A13" s="275">
        <v>4</v>
      </c>
      <c r="B13" s="254" t="s">
        <v>395</v>
      </c>
      <c r="C13" s="292" t="s">
        <v>402</v>
      </c>
      <c r="D13" s="292" t="s">
        <v>403</v>
      </c>
      <c r="E13" s="75"/>
      <c r="F13" s="71"/>
      <c r="G13" s="236" t="s">
        <v>272</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4</v>
      </c>
      <c r="I13" s="238">
        <f t="shared" si="2"/>
        <v>1.6597510373443983E-2</v>
      </c>
      <c r="J13" s="239" t="s">
        <v>135</v>
      </c>
      <c r="K13" s="240"/>
      <c r="L13" s="241">
        <f t="shared" ref="L13:L64" si="3">I13*K13</f>
        <v>0</v>
      </c>
      <c r="M13" s="73"/>
    </row>
    <row r="14" spans="1:13" ht="66" x14ac:dyDescent="0.25">
      <c r="A14" s="275">
        <v>5</v>
      </c>
      <c r="B14" s="254" t="s">
        <v>404</v>
      </c>
      <c r="C14" s="292" t="s">
        <v>405</v>
      </c>
      <c r="D14" s="292" t="s">
        <v>406</v>
      </c>
      <c r="E14" s="75"/>
      <c r="F14" s="71"/>
      <c r="G14" s="236" t="s">
        <v>272</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4</v>
      </c>
      <c r="I14" s="238">
        <f t="shared" si="2"/>
        <v>1.6597510373443983E-2</v>
      </c>
      <c r="J14" s="239" t="s">
        <v>135</v>
      </c>
      <c r="K14" s="240"/>
      <c r="L14" s="241">
        <f t="shared" si="3"/>
        <v>0</v>
      </c>
      <c r="M14" s="73"/>
    </row>
    <row r="15" spans="1:13" ht="52.8" x14ac:dyDescent="0.25">
      <c r="A15" s="275">
        <v>6</v>
      </c>
      <c r="B15" s="254" t="s">
        <v>404</v>
      </c>
      <c r="C15" s="292" t="s">
        <v>407</v>
      </c>
      <c r="D15" s="292" t="s">
        <v>403</v>
      </c>
      <c r="E15" s="75"/>
      <c r="F15" s="71"/>
      <c r="G15" s="236" t="s">
        <v>408</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38">
        <f t="shared" si="2"/>
        <v>2.0746887966804978E-2</v>
      </c>
      <c r="J15" s="239" t="s">
        <v>135</v>
      </c>
      <c r="K15" s="240"/>
      <c r="L15" s="241">
        <f t="shared" si="3"/>
        <v>0</v>
      </c>
      <c r="M15" s="73"/>
    </row>
    <row r="16" spans="1:13" ht="79.2" x14ac:dyDescent="0.25">
      <c r="A16" s="275">
        <v>7</v>
      </c>
      <c r="B16" s="254" t="s">
        <v>404</v>
      </c>
      <c r="C16" s="292" t="s">
        <v>409</v>
      </c>
      <c r="D16" s="292" t="s">
        <v>410</v>
      </c>
      <c r="E16" s="75"/>
      <c r="F16" s="71"/>
      <c r="G16" s="236" t="s">
        <v>408</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38">
        <f t="shared" si="2"/>
        <v>2.0746887966804978E-2</v>
      </c>
      <c r="J16" s="239" t="s">
        <v>135</v>
      </c>
      <c r="K16" s="240"/>
      <c r="L16" s="241">
        <f t="shared" si="3"/>
        <v>0</v>
      </c>
      <c r="M16" s="73"/>
    </row>
    <row r="17" spans="1:13" ht="79.2" x14ac:dyDescent="0.25">
      <c r="A17" s="275">
        <v>8</v>
      </c>
      <c r="B17" s="254" t="s">
        <v>404</v>
      </c>
      <c r="C17" s="292" t="s">
        <v>411</v>
      </c>
      <c r="D17" s="292" t="s">
        <v>412</v>
      </c>
      <c r="E17" s="75"/>
      <c r="F17" s="71"/>
      <c r="G17" s="236" t="s">
        <v>408</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38">
        <f t="shared" si="2"/>
        <v>2.0746887966804978E-2</v>
      </c>
      <c r="J17" s="239" t="s">
        <v>135</v>
      </c>
      <c r="K17" s="240"/>
      <c r="L17" s="241">
        <f t="shared" si="3"/>
        <v>0</v>
      </c>
      <c r="M17" s="73"/>
    </row>
    <row r="18" spans="1:13" ht="52.8" x14ac:dyDescent="0.25">
      <c r="A18" s="275">
        <v>9</v>
      </c>
      <c r="B18" s="254" t="s">
        <v>404</v>
      </c>
      <c r="C18" s="292" t="s">
        <v>413</v>
      </c>
      <c r="D18" s="292" t="s">
        <v>414</v>
      </c>
      <c r="E18" s="75"/>
      <c r="F18" s="71"/>
      <c r="G18" s="236" t="s">
        <v>408</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38">
        <f t="shared" si="2"/>
        <v>2.0746887966804978E-2</v>
      </c>
      <c r="J18" s="239" t="s">
        <v>135</v>
      </c>
      <c r="K18" s="240"/>
      <c r="L18" s="241">
        <f t="shared" si="3"/>
        <v>0</v>
      </c>
      <c r="M18" s="73"/>
    </row>
    <row r="19" spans="1:13" ht="66" x14ac:dyDescent="0.25">
      <c r="A19" s="275">
        <v>10</v>
      </c>
      <c r="B19" s="254" t="s">
        <v>404</v>
      </c>
      <c r="C19" s="292" t="s">
        <v>415</v>
      </c>
      <c r="D19" s="292" t="s">
        <v>416</v>
      </c>
      <c r="E19" s="75"/>
      <c r="F19" s="71"/>
      <c r="G19" s="236" t="s">
        <v>408</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38">
        <f t="shared" si="2"/>
        <v>2.0746887966804978E-2</v>
      </c>
      <c r="J19" s="239" t="s">
        <v>135</v>
      </c>
      <c r="K19" s="240"/>
      <c r="L19" s="241">
        <f t="shared" si="3"/>
        <v>0</v>
      </c>
      <c r="M19" s="73"/>
    </row>
    <row r="20" spans="1:13" ht="52.8" x14ac:dyDescent="0.25">
      <c r="A20" s="275">
        <v>11</v>
      </c>
      <c r="B20" s="254" t="s">
        <v>404</v>
      </c>
      <c r="C20" s="292" t="s">
        <v>417</v>
      </c>
      <c r="D20" s="292" t="s">
        <v>414</v>
      </c>
      <c r="E20" s="75"/>
      <c r="F20" s="71"/>
      <c r="G20" s="236" t="s">
        <v>408</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38">
        <f t="shared" si="2"/>
        <v>2.0746887966804978E-2</v>
      </c>
      <c r="J20" s="239" t="s">
        <v>135</v>
      </c>
      <c r="K20" s="240"/>
      <c r="L20" s="241">
        <f t="shared" si="3"/>
        <v>0</v>
      </c>
      <c r="M20" s="73"/>
    </row>
    <row r="21" spans="1:13" ht="52.8" x14ac:dyDescent="0.25">
      <c r="A21" s="275">
        <v>12</v>
      </c>
      <c r="B21" s="254" t="s">
        <v>404</v>
      </c>
      <c r="C21" s="292" t="s">
        <v>418</v>
      </c>
      <c r="D21" s="292" t="s">
        <v>419</v>
      </c>
      <c r="E21" s="75"/>
      <c r="F21" s="71"/>
      <c r="G21" s="236" t="s">
        <v>408</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38">
        <f t="shared" si="2"/>
        <v>2.0746887966804978E-2</v>
      </c>
      <c r="J21" s="239" t="s">
        <v>135</v>
      </c>
      <c r="K21" s="240"/>
      <c r="L21" s="241">
        <f t="shared" si="3"/>
        <v>0</v>
      </c>
      <c r="M21" s="73"/>
    </row>
    <row r="22" spans="1:13" ht="105.6" x14ac:dyDescent="0.25">
      <c r="A22" s="275">
        <v>13</v>
      </c>
      <c r="B22" s="254" t="s">
        <v>404</v>
      </c>
      <c r="C22" s="293" t="s">
        <v>420</v>
      </c>
      <c r="D22" s="292" t="s">
        <v>421</v>
      </c>
      <c r="E22" s="75"/>
      <c r="F22" s="71"/>
      <c r="G22" s="236" t="s">
        <v>408</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38">
        <f t="shared" si="2"/>
        <v>2.0746887966804978E-2</v>
      </c>
      <c r="J22" s="239" t="s">
        <v>135</v>
      </c>
      <c r="K22" s="240"/>
      <c r="L22" s="241">
        <f t="shared" si="3"/>
        <v>0</v>
      </c>
      <c r="M22" s="73"/>
    </row>
    <row r="23" spans="1:13" ht="79.2" x14ac:dyDescent="0.25">
      <c r="A23" s="275">
        <v>14</v>
      </c>
      <c r="B23" s="254" t="s">
        <v>404</v>
      </c>
      <c r="C23" s="292" t="s">
        <v>422</v>
      </c>
      <c r="D23" s="292" t="s">
        <v>421</v>
      </c>
      <c r="E23" s="75"/>
      <c r="F23" s="71"/>
      <c r="G23" s="236" t="s">
        <v>408</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238">
        <f t="shared" si="2"/>
        <v>2.0746887966804978E-2</v>
      </c>
      <c r="J23" s="239" t="s">
        <v>135</v>
      </c>
      <c r="K23" s="240"/>
      <c r="L23" s="241">
        <f t="shared" si="3"/>
        <v>0</v>
      </c>
      <c r="M23" s="73"/>
    </row>
    <row r="24" spans="1:13" ht="66" x14ac:dyDescent="0.25">
      <c r="A24" s="275">
        <v>15</v>
      </c>
      <c r="B24" s="254" t="s">
        <v>404</v>
      </c>
      <c r="C24" s="292" t="s">
        <v>423</v>
      </c>
      <c r="D24" s="292" t="s">
        <v>424</v>
      </c>
      <c r="E24" s="75"/>
      <c r="F24" s="71"/>
      <c r="G24" s="236" t="s">
        <v>408</v>
      </c>
      <c r="H24" s="2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238">
        <f t="shared" si="2"/>
        <v>2.0746887966804978E-2</v>
      </c>
      <c r="J24" s="239" t="s">
        <v>135</v>
      </c>
      <c r="K24" s="240"/>
      <c r="L24" s="241">
        <f t="shared" si="3"/>
        <v>0</v>
      </c>
      <c r="M24" s="73"/>
    </row>
    <row r="25" spans="1:13" ht="105.6" x14ac:dyDescent="0.25">
      <c r="A25" s="275">
        <v>16</v>
      </c>
      <c r="B25" s="254" t="s">
        <v>404</v>
      </c>
      <c r="C25" s="292" t="s">
        <v>425</v>
      </c>
      <c r="D25" s="292" t="s">
        <v>426</v>
      </c>
      <c r="E25" s="75"/>
      <c r="F25" s="71"/>
      <c r="G25" s="236" t="s">
        <v>408</v>
      </c>
      <c r="H25" s="2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238">
        <f t="shared" si="2"/>
        <v>2.0746887966804978E-2</v>
      </c>
      <c r="J25" s="239" t="s">
        <v>135</v>
      </c>
      <c r="K25" s="240"/>
      <c r="L25" s="241">
        <f t="shared" si="3"/>
        <v>0</v>
      </c>
      <c r="M25" s="73"/>
    </row>
    <row r="26" spans="1:13" ht="105.6" x14ac:dyDescent="0.25">
      <c r="A26" s="275">
        <v>17</v>
      </c>
      <c r="B26" s="254" t="s">
        <v>404</v>
      </c>
      <c r="C26" s="292" t="s">
        <v>427</v>
      </c>
      <c r="D26" s="292" t="s">
        <v>428</v>
      </c>
      <c r="E26" s="75"/>
      <c r="F26" s="71"/>
      <c r="G26" s="236" t="s">
        <v>408</v>
      </c>
      <c r="H26" s="2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238">
        <f t="shared" si="2"/>
        <v>2.0746887966804978E-2</v>
      </c>
      <c r="J26" s="239" t="s">
        <v>135</v>
      </c>
      <c r="K26" s="240"/>
      <c r="L26" s="241">
        <f t="shared" si="3"/>
        <v>0</v>
      </c>
      <c r="M26" s="73"/>
    </row>
    <row r="27" spans="1:13" ht="52.8" x14ac:dyDescent="0.25">
      <c r="A27" s="275">
        <v>18</v>
      </c>
      <c r="B27" s="254" t="s">
        <v>404</v>
      </c>
      <c r="C27" s="292" t="s">
        <v>429</v>
      </c>
      <c r="D27" s="292" t="s">
        <v>430</v>
      </c>
      <c r="E27" s="75"/>
      <c r="F27" s="71"/>
      <c r="G27" s="236" t="s">
        <v>408</v>
      </c>
      <c r="H27" s="2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238">
        <f t="shared" si="2"/>
        <v>2.0746887966804978E-2</v>
      </c>
      <c r="J27" s="239" t="s">
        <v>135</v>
      </c>
      <c r="K27" s="240"/>
      <c r="L27" s="241">
        <f t="shared" si="3"/>
        <v>0</v>
      </c>
      <c r="M27" s="73"/>
    </row>
    <row r="28" spans="1:13" ht="105.6" x14ac:dyDescent="0.25">
      <c r="A28" s="275">
        <v>19</v>
      </c>
      <c r="B28" s="254" t="s">
        <v>404</v>
      </c>
      <c r="C28" s="292" t="s">
        <v>431</v>
      </c>
      <c r="D28" s="292" t="s">
        <v>432</v>
      </c>
      <c r="E28" s="75"/>
      <c r="F28" s="71"/>
      <c r="G28" s="236" t="s">
        <v>408</v>
      </c>
      <c r="H28" s="237">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5</v>
      </c>
      <c r="I28" s="238">
        <f t="shared" si="2"/>
        <v>2.0746887966804978E-2</v>
      </c>
      <c r="J28" s="239" t="s">
        <v>135</v>
      </c>
      <c r="K28" s="240"/>
      <c r="L28" s="241">
        <f t="shared" si="3"/>
        <v>0</v>
      </c>
      <c r="M28" s="73"/>
    </row>
    <row r="29" spans="1:13" ht="66" x14ac:dyDescent="0.25">
      <c r="A29" s="275">
        <v>20</v>
      </c>
      <c r="B29" s="254" t="s">
        <v>404</v>
      </c>
      <c r="C29" s="292" t="s">
        <v>433</v>
      </c>
      <c r="D29" s="292" t="s">
        <v>403</v>
      </c>
      <c r="E29" s="75"/>
      <c r="F29" s="71"/>
      <c r="G29" s="236" t="s">
        <v>408</v>
      </c>
      <c r="H29" s="237">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5</v>
      </c>
      <c r="I29" s="238">
        <f t="shared" si="2"/>
        <v>2.0746887966804978E-2</v>
      </c>
      <c r="J29" s="239" t="s">
        <v>135</v>
      </c>
      <c r="K29" s="240"/>
      <c r="L29" s="241">
        <f t="shared" si="3"/>
        <v>0</v>
      </c>
      <c r="M29" s="73"/>
    </row>
    <row r="30" spans="1:13" ht="105.6" x14ac:dyDescent="0.25">
      <c r="A30" s="275">
        <v>21</v>
      </c>
      <c r="B30" s="254" t="s">
        <v>404</v>
      </c>
      <c r="C30" s="292" t="s">
        <v>434</v>
      </c>
      <c r="D30" s="292" t="s">
        <v>435</v>
      </c>
      <c r="E30" s="75"/>
      <c r="F30" s="71"/>
      <c r="G30" s="236" t="s">
        <v>272</v>
      </c>
      <c r="H30" s="237">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4</v>
      </c>
      <c r="I30" s="238">
        <f t="shared" si="2"/>
        <v>1.6597510373443983E-2</v>
      </c>
      <c r="J30" s="239" t="s">
        <v>135</v>
      </c>
      <c r="K30" s="240"/>
      <c r="L30" s="241">
        <f t="shared" si="3"/>
        <v>0</v>
      </c>
      <c r="M30" s="73"/>
    </row>
    <row r="31" spans="1:13" ht="147.75" customHeight="1" x14ac:dyDescent="0.25">
      <c r="A31" s="275">
        <v>22</v>
      </c>
      <c r="B31" s="254" t="s">
        <v>436</v>
      </c>
      <c r="C31" s="292" t="s">
        <v>437</v>
      </c>
      <c r="D31" s="292" t="s">
        <v>438</v>
      </c>
      <c r="E31" s="75"/>
      <c r="F31" s="71"/>
      <c r="G31" s="236" t="s">
        <v>272</v>
      </c>
      <c r="H31" s="237">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4</v>
      </c>
      <c r="I31" s="238">
        <f t="shared" si="2"/>
        <v>1.6597510373443983E-2</v>
      </c>
      <c r="J31" s="239" t="s">
        <v>135</v>
      </c>
      <c r="K31" s="240"/>
      <c r="L31" s="241">
        <f t="shared" si="3"/>
        <v>0</v>
      </c>
      <c r="M31" s="73"/>
    </row>
    <row r="32" spans="1:13" ht="43.5" customHeight="1" x14ac:dyDescent="0.25">
      <c r="A32" s="275">
        <v>23</v>
      </c>
      <c r="B32" s="254" t="s">
        <v>436</v>
      </c>
      <c r="C32" s="292" t="s">
        <v>439</v>
      </c>
      <c r="D32" s="292" t="s">
        <v>403</v>
      </c>
      <c r="E32" s="75"/>
      <c r="F32" s="71"/>
      <c r="G32" s="236" t="s">
        <v>272</v>
      </c>
      <c r="H32" s="237">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4</v>
      </c>
      <c r="I32" s="238">
        <f t="shared" si="2"/>
        <v>1.6597510373443983E-2</v>
      </c>
      <c r="J32" s="239" t="s">
        <v>135</v>
      </c>
      <c r="K32" s="240"/>
      <c r="L32" s="241">
        <f t="shared" si="3"/>
        <v>0</v>
      </c>
      <c r="M32" s="73"/>
    </row>
    <row r="33" spans="1:13" ht="60" customHeight="1" x14ac:dyDescent="0.25">
      <c r="A33" s="275">
        <v>24</v>
      </c>
      <c r="B33" s="254" t="s">
        <v>436</v>
      </c>
      <c r="C33" s="292" t="s">
        <v>440</v>
      </c>
      <c r="D33" s="292" t="s">
        <v>441</v>
      </c>
      <c r="E33" s="75"/>
      <c r="F33" s="71"/>
      <c r="G33" s="236" t="s">
        <v>272</v>
      </c>
      <c r="H33" s="237">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4</v>
      </c>
      <c r="I33" s="238">
        <f t="shared" si="2"/>
        <v>1.6597510373443983E-2</v>
      </c>
      <c r="J33" s="239" t="s">
        <v>135</v>
      </c>
      <c r="K33" s="240"/>
      <c r="L33" s="241">
        <f t="shared" si="3"/>
        <v>0</v>
      </c>
      <c r="M33" s="73"/>
    </row>
    <row r="34" spans="1:13" ht="52.8" x14ac:dyDescent="0.25">
      <c r="A34" s="275">
        <v>25</v>
      </c>
      <c r="B34" s="254" t="s">
        <v>436</v>
      </c>
      <c r="C34" s="243" t="s">
        <v>442</v>
      </c>
      <c r="D34" s="292" t="s">
        <v>441</v>
      </c>
      <c r="E34" s="75"/>
      <c r="F34" s="71"/>
      <c r="G34" s="236" t="s">
        <v>272</v>
      </c>
      <c r="H34" s="237">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4</v>
      </c>
      <c r="I34" s="238">
        <f t="shared" si="2"/>
        <v>1.6597510373443983E-2</v>
      </c>
      <c r="J34" s="239" t="s">
        <v>135</v>
      </c>
      <c r="K34" s="240"/>
      <c r="L34" s="241">
        <f t="shared" si="3"/>
        <v>0</v>
      </c>
      <c r="M34" s="73"/>
    </row>
    <row r="35" spans="1:13" ht="99" customHeight="1" x14ac:dyDescent="0.25">
      <c r="A35" s="275">
        <v>26</v>
      </c>
      <c r="B35" s="254" t="s">
        <v>436</v>
      </c>
      <c r="C35" s="243" t="s">
        <v>443</v>
      </c>
      <c r="D35" s="292" t="s">
        <v>441</v>
      </c>
      <c r="E35" s="75"/>
      <c r="F35" s="71"/>
      <c r="G35" s="236" t="s">
        <v>272</v>
      </c>
      <c r="H35" s="237">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4</v>
      </c>
      <c r="I35" s="238">
        <f t="shared" si="2"/>
        <v>1.6597510373443983E-2</v>
      </c>
      <c r="J35" s="239" t="s">
        <v>135</v>
      </c>
      <c r="K35" s="240"/>
      <c r="L35" s="241">
        <f t="shared" si="3"/>
        <v>0</v>
      </c>
      <c r="M35" s="73"/>
    </row>
    <row r="36" spans="1:13" ht="52.8" x14ac:dyDescent="0.25">
      <c r="A36" s="275">
        <v>27</v>
      </c>
      <c r="B36" s="254" t="s">
        <v>436</v>
      </c>
      <c r="C36" s="294" t="s">
        <v>444</v>
      </c>
      <c r="D36" s="294" t="s">
        <v>445</v>
      </c>
      <c r="E36" s="75"/>
      <c r="F36" s="71"/>
      <c r="G36" s="236" t="s">
        <v>272</v>
      </c>
      <c r="H36" s="237">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4</v>
      </c>
      <c r="I36" s="238">
        <f t="shared" si="2"/>
        <v>1.6597510373443983E-2</v>
      </c>
      <c r="J36" s="239" t="s">
        <v>135</v>
      </c>
      <c r="K36" s="240"/>
      <c r="L36" s="241">
        <f t="shared" si="3"/>
        <v>0</v>
      </c>
      <c r="M36" s="73"/>
    </row>
    <row r="37" spans="1:13" ht="118.8" x14ac:dyDescent="0.25">
      <c r="A37" s="275">
        <v>28</v>
      </c>
      <c r="B37" s="254" t="s">
        <v>436</v>
      </c>
      <c r="C37" s="294" t="s">
        <v>446</v>
      </c>
      <c r="D37" s="292" t="s">
        <v>447</v>
      </c>
      <c r="E37" s="75"/>
      <c r="F37" s="71"/>
      <c r="G37" s="236" t="s">
        <v>272</v>
      </c>
      <c r="H37" s="237">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4</v>
      </c>
      <c r="I37" s="238">
        <f t="shared" si="2"/>
        <v>1.6597510373443983E-2</v>
      </c>
      <c r="J37" s="239" t="s">
        <v>135</v>
      </c>
      <c r="K37" s="240"/>
      <c r="L37" s="241">
        <f t="shared" si="3"/>
        <v>0</v>
      </c>
      <c r="M37" s="73"/>
    </row>
    <row r="38" spans="1:13" ht="92.4" x14ac:dyDescent="0.25">
      <c r="A38" s="275">
        <v>29</v>
      </c>
      <c r="B38" s="254" t="s">
        <v>448</v>
      </c>
      <c r="C38" s="294" t="s">
        <v>449</v>
      </c>
      <c r="D38" s="292" t="s">
        <v>450</v>
      </c>
      <c r="E38" s="75"/>
      <c r="F38" s="71"/>
      <c r="G38" s="236" t="s">
        <v>272</v>
      </c>
      <c r="H38" s="237">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4</v>
      </c>
      <c r="I38" s="238">
        <f t="shared" si="2"/>
        <v>1.6597510373443983E-2</v>
      </c>
      <c r="J38" s="239" t="s">
        <v>135</v>
      </c>
      <c r="K38" s="240"/>
      <c r="L38" s="241">
        <f t="shared" si="3"/>
        <v>0</v>
      </c>
      <c r="M38" s="73"/>
    </row>
    <row r="39" spans="1:13" ht="42.75" customHeight="1" x14ac:dyDescent="0.25">
      <c r="A39" s="275">
        <v>30</v>
      </c>
      <c r="B39" s="295" t="s">
        <v>451</v>
      </c>
      <c r="C39" s="217" t="s">
        <v>452</v>
      </c>
      <c r="D39" s="243" t="s">
        <v>453</v>
      </c>
      <c r="E39" s="75"/>
      <c r="F39" s="71"/>
      <c r="G39" s="236" t="s">
        <v>272</v>
      </c>
      <c r="H39" s="237">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4</v>
      </c>
      <c r="I39" s="238">
        <f t="shared" si="2"/>
        <v>1.6597510373443983E-2</v>
      </c>
      <c r="J39" s="239" t="s">
        <v>135</v>
      </c>
      <c r="K39" s="240"/>
      <c r="L39" s="241">
        <f t="shared" si="3"/>
        <v>0</v>
      </c>
      <c r="M39" s="73"/>
    </row>
    <row r="40" spans="1:13" ht="52.8" x14ac:dyDescent="0.25">
      <c r="A40" s="275">
        <v>31</v>
      </c>
      <c r="B40" s="254" t="s">
        <v>451</v>
      </c>
      <c r="C40" s="217" t="s">
        <v>454</v>
      </c>
      <c r="D40" s="243" t="s">
        <v>453</v>
      </c>
      <c r="E40" s="75"/>
      <c r="F40" s="71"/>
      <c r="G40" s="236" t="s">
        <v>272</v>
      </c>
      <c r="H40" s="237">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4</v>
      </c>
      <c r="I40" s="238">
        <f t="shared" si="2"/>
        <v>1.6597510373443983E-2</v>
      </c>
      <c r="J40" s="239" t="s">
        <v>135</v>
      </c>
      <c r="K40" s="240"/>
      <c r="L40" s="241">
        <f t="shared" si="3"/>
        <v>0</v>
      </c>
      <c r="M40" s="73"/>
    </row>
    <row r="41" spans="1:13" ht="27.75" customHeight="1" x14ac:dyDescent="0.25">
      <c r="A41" s="275">
        <v>32</v>
      </c>
      <c r="B41" s="254" t="s">
        <v>451</v>
      </c>
      <c r="C41" s="217" t="s">
        <v>455</v>
      </c>
      <c r="D41" s="292" t="s">
        <v>403</v>
      </c>
      <c r="E41" s="75"/>
      <c r="F41" s="71"/>
      <c r="G41" s="236" t="s">
        <v>272</v>
      </c>
      <c r="H41" s="237">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4</v>
      </c>
      <c r="I41" s="238">
        <f t="shared" si="2"/>
        <v>1.6597510373443983E-2</v>
      </c>
      <c r="J41" s="239" t="s">
        <v>135</v>
      </c>
      <c r="K41" s="240"/>
      <c r="L41" s="241">
        <f t="shared" si="3"/>
        <v>0</v>
      </c>
      <c r="M41" s="73"/>
    </row>
    <row r="42" spans="1:13" ht="40.5" customHeight="1" x14ac:dyDescent="0.25">
      <c r="A42" s="275">
        <v>33</v>
      </c>
      <c r="B42" s="254" t="s">
        <v>451</v>
      </c>
      <c r="C42" s="217" t="s">
        <v>456</v>
      </c>
      <c r="D42" s="243" t="s">
        <v>457</v>
      </c>
      <c r="E42" s="75"/>
      <c r="F42" s="71"/>
      <c r="G42" s="236" t="s">
        <v>272</v>
      </c>
      <c r="H42" s="237">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4</v>
      </c>
      <c r="I42" s="238">
        <f t="shared" si="2"/>
        <v>1.6597510373443983E-2</v>
      </c>
      <c r="J42" s="239" t="s">
        <v>135</v>
      </c>
      <c r="K42" s="240"/>
      <c r="L42" s="241">
        <f t="shared" si="3"/>
        <v>0</v>
      </c>
      <c r="M42" s="73"/>
    </row>
    <row r="43" spans="1:13" ht="40.5" customHeight="1" x14ac:dyDescent="0.25">
      <c r="A43" s="275">
        <v>34</v>
      </c>
      <c r="B43" s="254" t="s">
        <v>451</v>
      </c>
      <c r="C43" s="217" t="s">
        <v>458</v>
      </c>
      <c r="D43" s="243" t="s">
        <v>459</v>
      </c>
      <c r="E43" s="75"/>
      <c r="F43" s="71"/>
      <c r="G43" s="236" t="s">
        <v>272</v>
      </c>
      <c r="H43" s="237">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4</v>
      </c>
      <c r="I43" s="238">
        <f t="shared" si="2"/>
        <v>1.6597510373443983E-2</v>
      </c>
      <c r="J43" s="239" t="s">
        <v>135</v>
      </c>
      <c r="K43" s="240"/>
      <c r="L43" s="241">
        <f t="shared" si="3"/>
        <v>0</v>
      </c>
      <c r="M43" s="73"/>
    </row>
    <row r="44" spans="1:13" ht="171.6" x14ac:dyDescent="0.25">
      <c r="A44" s="275">
        <v>35</v>
      </c>
      <c r="B44" s="254" t="s">
        <v>451</v>
      </c>
      <c r="C44" s="217" t="s">
        <v>460</v>
      </c>
      <c r="D44" s="243" t="s">
        <v>461</v>
      </c>
      <c r="E44" s="75"/>
      <c r="F44" s="71"/>
      <c r="G44" s="236" t="s">
        <v>272</v>
      </c>
      <c r="H44" s="237">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4</v>
      </c>
      <c r="I44" s="238">
        <f t="shared" si="2"/>
        <v>1.6597510373443983E-2</v>
      </c>
      <c r="J44" s="239" t="s">
        <v>135</v>
      </c>
      <c r="K44" s="240"/>
      <c r="L44" s="241">
        <f t="shared" si="3"/>
        <v>0</v>
      </c>
      <c r="M44" s="73"/>
    </row>
    <row r="45" spans="1:13" ht="158.4" x14ac:dyDescent="0.25">
      <c r="A45" s="275">
        <v>36</v>
      </c>
      <c r="B45" s="254" t="s">
        <v>451</v>
      </c>
      <c r="C45" s="217" t="s">
        <v>462</v>
      </c>
      <c r="D45" s="243" t="s">
        <v>463</v>
      </c>
      <c r="E45" s="75"/>
      <c r="F45" s="71"/>
      <c r="G45" s="236" t="s">
        <v>272</v>
      </c>
      <c r="H45" s="237">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4</v>
      </c>
      <c r="I45" s="238">
        <f t="shared" si="2"/>
        <v>1.6597510373443983E-2</v>
      </c>
      <c r="J45" s="239" t="s">
        <v>135</v>
      </c>
      <c r="K45" s="240"/>
      <c r="L45" s="241">
        <f t="shared" si="3"/>
        <v>0</v>
      </c>
      <c r="M45" s="73"/>
    </row>
    <row r="46" spans="1:13" ht="52.8" x14ac:dyDescent="0.25">
      <c r="A46" s="275">
        <v>37</v>
      </c>
      <c r="B46" s="254" t="s">
        <v>451</v>
      </c>
      <c r="C46" s="217" t="s">
        <v>464</v>
      </c>
      <c r="D46" s="243" t="s">
        <v>465</v>
      </c>
      <c r="E46" s="75"/>
      <c r="F46" s="71"/>
      <c r="G46" s="236" t="s">
        <v>272</v>
      </c>
      <c r="H46" s="237">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4</v>
      </c>
      <c r="I46" s="238">
        <f t="shared" si="2"/>
        <v>1.6597510373443983E-2</v>
      </c>
      <c r="J46" s="239" t="s">
        <v>135</v>
      </c>
      <c r="K46" s="240"/>
      <c r="L46" s="241">
        <f t="shared" si="3"/>
        <v>0</v>
      </c>
      <c r="M46" s="73"/>
    </row>
    <row r="47" spans="1:13" ht="118.8" x14ac:dyDescent="0.25">
      <c r="A47" s="275">
        <v>38</v>
      </c>
      <c r="B47" s="254" t="s">
        <v>451</v>
      </c>
      <c r="C47" s="217" t="s">
        <v>466</v>
      </c>
      <c r="D47" s="243" t="s">
        <v>467</v>
      </c>
      <c r="E47" s="75"/>
      <c r="F47" s="71"/>
      <c r="G47" s="236" t="s">
        <v>272</v>
      </c>
      <c r="H47" s="237">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4</v>
      </c>
      <c r="I47" s="238">
        <f t="shared" si="2"/>
        <v>1.6597510373443983E-2</v>
      </c>
      <c r="J47" s="239" t="s">
        <v>135</v>
      </c>
      <c r="K47" s="240"/>
      <c r="L47" s="241">
        <f t="shared" si="3"/>
        <v>0</v>
      </c>
      <c r="M47" s="73"/>
    </row>
    <row r="48" spans="1:13" ht="118.8" x14ac:dyDescent="0.25">
      <c r="A48" s="275"/>
      <c r="B48" s="216" t="s">
        <v>451</v>
      </c>
      <c r="C48" s="217" t="s">
        <v>468</v>
      </c>
      <c r="D48" s="243" t="s">
        <v>469</v>
      </c>
      <c r="E48" s="75"/>
      <c r="F48" s="71"/>
      <c r="G48" s="236" t="s">
        <v>272</v>
      </c>
      <c r="H48" s="237">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4</v>
      </c>
      <c r="I48" s="238">
        <f t="shared" si="2"/>
        <v>1.6597510373443983E-2</v>
      </c>
      <c r="J48" s="239" t="s">
        <v>135</v>
      </c>
      <c r="K48" s="240"/>
      <c r="L48" s="241">
        <f t="shared" si="3"/>
        <v>0</v>
      </c>
      <c r="M48" s="73"/>
    </row>
    <row r="49" spans="1:13" ht="66" x14ac:dyDescent="0.25">
      <c r="A49" s="275"/>
      <c r="B49" s="216" t="s">
        <v>451</v>
      </c>
      <c r="C49" s="217" t="s">
        <v>470</v>
      </c>
      <c r="D49" s="243" t="s">
        <v>469</v>
      </c>
      <c r="E49" s="75"/>
      <c r="F49" s="71"/>
      <c r="G49" s="236" t="s">
        <v>272</v>
      </c>
      <c r="H49" s="237">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4</v>
      </c>
      <c r="I49" s="238">
        <f t="shared" si="2"/>
        <v>1.6597510373443983E-2</v>
      </c>
      <c r="J49" s="239" t="s">
        <v>135</v>
      </c>
      <c r="K49" s="240"/>
      <c r="L49" s="241">
        <f t="shared" si="3"/>
        <v>0</v>
      </c>
      <c r="M49" s="73"/>
    </row>
    <row r="50" spans="1:13" ht="92.4" x14ac:dyDescent="0.25">
      <c r="A50" s="275"/>
      <c r="B50" s="216" t="s">
        <v>451</v>
      </c>
      <c r="C50" s="217" t="s">
        <v>471</v>
      </c>
      <c r="D50" s="243" t="s">
        <v>469</v>
      </c>
      <c r="E50" s="75"/>
      <c r="F50" s="71"/>
      <c r="G50" s="236" t="s">
        <v>272</v>
      </c>
      <c r="H50" s="237">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4</v>
      </c>
      <c r="I50" s="238">
        <f t="shared" si="2"/>
        <v>1.6597510373443983E-2</v>
      </c>
      <c r="J50" s="239" t="s">
        <v>135</v>
      </c>
      <c r="K50" s="240"/>
      <c r="L50" s="241">
        <f t="shared" si="3"/>
        <v>0</v>
      </c>
      <c r="M50" s="73"/>
    </row>
    <row r="51" spans="1:13" ht="118.8" x14ac:dyDescent="0.25">
      <c r="A51" s="275"/>
      <c r="B51" s="216" t="s">
        <v>451</v>
      </c>
      <c r="C51" s="217" t="s">
        <v>472</v>
      </c>
      <c r="D51" s="243" t="s">
        <v>469</v>
      </c>
      <c r="E51" s="75"/>
      <c r="F51" s="71"/>
      <c r="G51" s="236" t="s">
        <v>272</v>
      </c>
      <c r="H51" s="237">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4</v>
      </c>
      <c r="I51" s="238">
        <f t="shared" si="2"/>
        <v>1.6597510373443983E-2</v>
      </c>
      <c r="J51" s="239" t="s">
        <v>135</v>
      </c>
      <c r="K51" s="240"/>
      <c r="L51" s="241">
        <f t="shared" si="3"/>
        <v>0</v>
      </c>
      <c r="M51" s="73"/>
    </row>
    <row r="52" spans="1:13" ht="92.4" x14ac:dyDescent="0.25">
      <c r="A52" s="275"/>
      <c r="B52" s="216" t="s">
        <v>451</v>
      </c>
      <c r="C52" s="217" t="s">
        <v>473</v>
      </c>
      <c r="D52" s="243" t="s">
        <v>469</v>
      </c>
      <c r="E52" s="75"/>
      <c r="F52" s="71"/>
      <c r="G52" s="236" t="s">
        <v>272</v>
      </c>
      <c r="H52" s="237">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4</v>
      </c>
      <c r="I52" s="238">
        <f t="shared" si="2"/>
        <v>1.6597510373443983E-2</v>
      </c>
      <c r="J52" s="239" t="s">
        <v>135</v>
      </c>
      <c r="K52" s="240"/>
      <c r="L52" s="241">
        <f t="shared" si="3"/>
        <v>0</v>
      </c>
      <c r="M52" s="73"/>
    </row>
    <row r="53" spans="1:13" ht="92.4" x14ac:dyDescent="0.25">
      <c r="A53" s="275"/>
      <c r="B53" s="216" t="s">
        <v>451</v>
      </c>
      <c r="C53" s="217" t="s">
        <v>474</v>
      </c>
      <c r="D53" s="243" t="s">
        <v>469</v>
      </c>
      <c r="E53" s="75"/>
      <c r="F53" s="71"/>
      <c r="G53" s="236" t="s">
        <v>272</v>
      </c>
      <c r="H53" s="237">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4</v>
      </c>
      <c r="I53" s="238">
        <f t="shared" si="2"/>
        <v>1.6597510373443983E-2</v>
      </c>
      <c r="J53" s="239" t="s">
        <v>135</v>
      </c>
      <c r="K53" s="240"/>
      <c r="L53" s="241">
        <f t="shared" si="3"/>
        <v>0</v>
      </c>
      <c r="M53" s="73"/>
    </row>
    <row r="54" spans="1:13" ht="79.2" x14ac:dyDescent="0.25">
      <c r="A54" s="275"/>
      <c r="B54" s="216" t="s">
        <v>451</v>
      </c>
      <c r="C54" s="217" t="s">
        <v>475</v>
      </c>
      <c r="D54" s="243" t="s">
        <v>469</v>
      </c>
      <c r="E54" s="75"/>
      <c r="F54" s="71"/>
      <c r="G54" s="236" t="s">
        <v>272</v>
      </c>
      <c r="H54" s="237">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4</v>
      </c>
      <c r="I54" s="238">
        <f t="shared" si="2"/>
        <v>1.6597510373443983E-2</v>
      </c>
      <c r="J54" s="239" t="s">
        <v>135</v>
      </c>
      <c r="K54" s="240"/>
      <c r="L54" s="241">
        <f t="shared" si="3"/>
        <v>0</v>
      </c>
      <c r="M54" s="73"/>
    </row>
    <row r="55" spans="1:13" ht="105.6" x14ac:dyDescent="0.25">
      <c r="A55" s="275"/>
      <c r="B55" s="216" t="s">
        <v>451</v>
      </c>
      <c r="C55" s="217" t="s">
        <v>476</v>
      </c>
      <c r="D55" s="243" t="s">
        <v>469</v>
      </c>
      <c r="E55" s="75"/>
      <c r="F55" s="71"/>
      <c r="G55" s="236" t="s">
        <v>272</v>
      </c>
      <c r="H55" s="237">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4</v>
      </c>
      <c r="I55" s="238">
        <f t="shared" si="2"/>
        <v>1.6597510373443983E-2</v>
      </c>
      <c r="J55" s="239" t="s">
        <v>135</v>
      </c>
      <c r="K55" s="240"/>
      <c r="L55" s="241">
        <f t="shared" si="3"/>
        <v>0</v>
      </c>
      <c r="M55" s="73"/>
    </row>
    <row r="56" spans="1:13" ht="105.6" x14ac:dyDescent="0.25">
      <c r="A56" s="275"/>
      <c r="B56" s="216" t="s">
        <v>451</v>
      </c>
      <c r="C56" s="217" t="s">
        <v>477</v>
      </c>
      <c r="D56" s="243" t="s">
        <v>469</v>
      </c>
      <c r="E56" s="75"/>
      <c r="F56" s="71"/>
      <c r="G56" s="236" t="s">
        <v>272</v>
      </c>
      <c r="H56" s="237">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4</v>
      </c>
      <c r="I56" s="238">
        <f t="shared" si="2"/>
        <v>1.6597510373443983E-2</v>
      </c>
      <c r="J56" s="239" t="s">
        <v>135</v>
      </c>
      <c r="K56" s="240"/>
      <c r="L56" s="241">
        <f t="shared" si="3"/>
        <v>0</v>
      </c>
      <c r="M56" s="73"/>
    </row>
    <row r="57" spans="1:13" ht="92.4" x14ac:dyDescent="0.25">
      <c r="A57" s="275"/>
      <c r="B57" s="216" t="s">
        <v>451</v>
      </c>
      <c r="C57" s="217" t="s">
        <v>478</v>
      </c>
      <c r="D57" s="243" t="s">
        <v>469</v>
      </c>
      <c r="E57" s="75"/>
      <c r="F57" s="71"/>
      <c r="G57" s="236" t="s">
        <v>272</v>
      </c>
      <c r="H57" s="237">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4</v>
      </c>
      <c r="I57" s="238">
        <f t="shared" si="2"/>
        <v>1.6597510373443983E-2</v>
      </c>
      <c r="J57" s="239" t="s">
        <v>135</v>
      </c>
      <c r="K57" s="240"/>
      <c r="L57" s="241">
        <f t="shared" si="3"/>
        <v>0</v>
      </c>
      <c r="M57" s="73"/>
    </row>
    <row r="58" spans="1:13" ht="105.6" x14ac:dyDescent="0.25">
      <c r="A58" s="275"/>
      <c r="B58" s="216" t="s">
        <v>451</v>
      </c>
      <c r="C58" s="217" t="s">
        <v>479</v>
      </c>
      <c r="D58" s="243" t="s">
        <v>469</v>
      </c>
      <c r="E58" s="75"/>
      <c r="F58" s="71"/>
      <c r="G58" s="236" t="s">
        <v>272</v>
      </c>
      <c r="H58" s="237">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4</v>
      </c>
      <c r="I58" s="238">
        <f t="shared" si="2"/>
        <v>1.6597510373443983E-2</v>
      </c>
      <c r="J58" s="239" t="s">
        <v>135</v>
      </c>
      <c r="K58" s="240"/>
      <c r="L58" s="241">
        <f t="shared" si="3"/>
        <v>0</v>
      </c>
      <c r="M58" s="73"/>
    </row>
    <row r="59" spans="1:13" ht="52.8" x14ac:dyDescent="0.25">
      <c r="A59" s="275">
        <v>40</v>
      </c>
      <c r="B59" s="289" t="s">
        <v>480</v>
      </c>
      <c r="C59" s="290" t="s">
        <v>481</v>
      </c>
      <c r="D59" s="291" t="s">
        <v>482</v>
      </c>
      <c r="E59" s="75"/>
      <c r="F59" s="71"/>
      <c r="G59" s="236" t="s">
        <v>272</v>
      </c>
      <c r="H59" s="237">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4</v>
      </c>
      <c r="I59" s="238">
        <f t="shared" si="2"/>
        <v>1.6597510373443983E-2</v>
      </c>
      <c r="J59" s="239" t="s">
        <v>135</v>
      </c>
      <c r="K59" s="240"/>
      <c r="L59" s="241">
        <f t="shared" si="3"/>
        <v>0</v>
      </c>
      <c r="M59" s="73"/>
    </row>
    <row r="60" spans="1:13" ht="52.8" x14ac:dyDescent="0.25">
      <c r="A60" s="275">
        <v>41</v>
      </c>
      <c r="B60" s="290" t="s">
        <v>483</v>
      </c>
      <c r="C60" s="290" t="s">
        <v>484</v>
      </c>
      <c r="D60" s="73" t="s">
        <v>403</v>
      </c>
      <c r="E60" s="75"/>
      <c r="F60" s="71"/>
      <c r="G60" s="236" t="s">
        <v>272</v>
      </c>
      <c r="H60" s="237">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4</v>
      </c>
      <c r="I60" s="238">
        <f t="shared" si="2"/>
        <v>1.6597510373443983E-2</v>
      </c>
      <c r="J60" s="239" t="s">
        <v>135</v>
      </c>
      <c r="K60" s="240"/>
      <c r="L60" s="241">
        <f t="shared" si="3"/>
        <v>0</v>
      </c>
      <c r="M60" s="73"/>
    </row>
    <row r="61" spans="1:13" ht="52.8" x14ac:dyDescent="0.25">
      <c r="A61" s="275">
        <v>42</v>
      </c>
      <c r="B61" s="290" t="s">
        <v>483</v>
      </c>
      <c r="C61" s="290" t="s">
        <v>485</v>
      </c>
      <c r="D61" s="73" t="s">
        <v>403</v>
      </c>
      <c r="E61" s="75"/>
      <c r="F61" s="71"/>
      <c r="G61" s="236" t="s">
        <v>408</v>
      </c>
      <c r="H61" s="237">
        <f>IF(G61='Priority Ratings'!$C$21,'Priority Ratings'!$B$21,IF(G61='Priority Ratings'!$C$22,'Priority Ratings'!$B$22,IF(G61='Priority Ratings'!$C$23,'Priority Ratings'!$B$23,IF(G61='Priority Ratings'!$C$24,'Priority Ratings'!$B$24,IF(G61='Priority Ratings'!$C$25,'Priority Ratings'!$B$25,IF(G61='Priority Ratings'!$C$26,'Priority Ratings'!$B$26,IF(G61='Priority Ratings'!$C$27,'Priority Ratings'!$B$27,"No Rating")))))))</f>
        <v>5</v>
      </c>
      <c r="I61" s="238">
        <f t="shared" si="2"/>
        <v>2.0746887966804978E-2</v>
      </c>
      <c r="J61" s="239" t="s">
        <v>135</v>
      </c>
      <c r="K61" s="240"/>
      <c r="L61" s="241">
        <f t="shared" si="3"/>
        <v>0</v>
      </c>
      <c r="M61" s="73"/>
    </row>
    <row r="62" spans="1:13" ht="52.8" x14ac:dyDescent="0.25">
      <c r="A62" s="275">
        <v>43</v>
      </c>
      <c r="B62" s="290" t="s">
        <v>483</v>
      </c>
      <c r="C62" s="290" t="s">
        <v>486</v>
      </c>
      <c r="D62" s="73" t="s">
        <v>403</v>
      </c>
      <c r="E62" s="75"/>
      <c r="F62" s="71"/>
      <c r="G62" s="236" t="s">
        <v>408</v>
      </c>
      <c r="H62" s="237">
        <f>IF(G62='Priority Ratings'!$C$21,'Priority Ratings'!$B$21,IF(G62='Priority Ratings'!$C$22,'Priority Ratings'!$B$22,IF(G62='Priority Ratings'!$C$23,'Priority Ratings'!$B$23,IF(G62='Priority Ratings'!$C$24,'Priority Ratings'!$B$24,IF(G62='Priority Ratings'!$C$25,'Priority Ratings'!$B$25,IF(G62='Priority Ratings'!$C$26,'Priority Ratings'!$B$26,IF(G62='Priority Ratings'!$C$27,'Priority Ratings'!$B$27,"No Rating")))))))</f>
        <v>5</v>
      </c>
      <c r="I62" s="238">
        <f t="shared" si="2"/>
        <v>2.0746887966804978E-2</v>
      </c>
      <c r="J62" s="239" t="s">
        <v>135</v>
      </c>
      <c r="K62" s="240"/>
      <c r="L62" s="241">
        <f t="shared" si="3"/>
        <v>0</v>
      </c>
      <c r="M62" s="73"/>
    </row>
    <row r="63" spans="1:13" ht="52.8" x14ac:dyDescent="0.25">
      <c r="A63" s="275">
        <v>44</v>
      </c>
      <c r="B63" s="290" t="s">
        <v>483</v>
      </c>
      <c r="C63" s="290" t="s">
        <v>487</v>
      </c>
      <c r="D63" s="73" t="s">
        <v>403</v>
      </c>
      <c r="E63" s="75"/>
      <c r="F63" s="71"/>
      <c r="G63" s="236" t="s">
        <v>408</v>
      </c>
      <c r="H63" s="237">
        <f>IF(G63='Priority Ratings'!$C$21,'Priority Ratings'!$B$21,IF(G63='Priority Ratings'!$C$22,'Priority Ratings'!$B$22,IF(G63='Priority Ratings'!$C$23,'Priority Ratings'!$B$23,IF(G63='Priority Ratings'!$C$24,'Priority Ratings'!$B$24,IF(G63='Priority Ratings'!$C$25,'Priority Ratings'!$B$25,IF(G63='Priority Ratings'!$C$26,'Priority Ratings'!$B$26,IF(G63='Priority Ratings'!$C$27,'Priority Ratings'!$B$27,"No Rating")))))))</f>
        <v>5</v>
      </c>
      <c r="I63" s="238">
        <f t="shared" si="2"/>
        <v>2.0746887966804978E-2</v>
      </c>
      <c r="J63" s="239" t="s">
        <v>135</v>
      </c>
      <c r="K63" s="240"/>
      <c r="L63" s="241">
        <f t="shared" si="3"/>
        <v>0</v>
      </c>
      <c r="M63" s="73"/>
    </row>
    <row r="64" spans="1:13" ht="52.8" x14ac:dyDescent="0.25">
      <c r="A64" s="275">
        <v>45</v>
      </c>
      <c r="B64" s="290" t="s">
        <v>483</v>
      </c>
      <c r="C64" s="290" t="s">
        <v>488</v>
      </c>
      <c r="D64" s="73" t="s">
        <v>403</v>
      </c>
      <c r="E64" s="75"/>
      <c r="F64" s="71"/>
      <c r="G64" s="236" t="s">
        <v>408</v>
      </c>
      <c r="H64" s="237">
        <f>IF(G64='Priority Ratings'!$C$21,'Priority Ratings'!$B$21,IF(G64='Priority Ratings'!$C$22,'Priority Ratings'!$B$22,IF(G64='Priority Ratings'!$C$23,'Priority Ratings'!$B$23,IF(G64='Priority Ratings'!$C$24,'Priority Ratings'!$B$24,IF(G64='Priority Ratings'!$C$25,'Priority Ratings'!$B$25,IF(G64='Priority Ratings'!$C$26,'Priority Ratings'!$B$26,IF(G64='Priority Ratings'!$C$27,'Priority Ratings'!$B$27,"No Rating")))))))</f>
        <v>5</v>
      </c>
      <c r="I64" s="238">
        <f t="shared" si="2"/>
        <v>2.0746887966804978E-2</v>
      </c>
      <c r="J64" s="239" t="s">
        <v>135</v>
      </c>
      <c r="K64" s="240"/>
      <c r="L64" s="241">
        <f t="shared" si="3"/>
        <v>0</v>
      </c>
      <c r="M64" s="73"/>
    </row>
    <row r="65" spans="1:13" x14ac:dyDescent="0.25">
      <c r="A65" s="40"/>
      <c r="B65" s="70"/>
      <c r="C65" s="40"/>
      <c r="D65" s="40"/>
      <c r="E65" s="40"/>
      <c r="F65" s="40"/>
      <c r="G65" s="40"/>
      <c r="H65" s="54"/>
      <c r="I65" s="54"/>
      <c r="J65" s="54"/>
      <c r="K65" s="40"/>
      <c r="L65" s="72"/>
      <c r="M65" s="73"/>
    </row>
    <row r="66" spans="1:13" x14ac:dyDescent="0.25">
      <c r="A66" s="3"/>
      <c r="C66" s="9"/>
      <c r="D66" s="9"/>
      <c r="E66" s="9"/>
      <c r="F66" s="5" t="s">
        <v>251</v>
      </c>
      <c r="G66" s="49"/>
      <c r="H66" s="55">
        <f>SUM(H10:H64)</f>
        <v>241</v>
      </c>
      <c r="I66" s="57">
        <f>SUM(I10:I64)</f>
        <v>1.0000000000000013</v>
      </c>
      <c r="J66" s="61"/>
      <c r="K66" s="4"/>
      <c r="L66" s="63">
        <f>SUM(L10:L64)</f>
        <v>0</v>
      </c>
    </row>
  </sheetData>
  <sheetProtection algorithmName="SHA-512" hashValue="9L+Vb/LAsG7XkXD3YJbQ33Lrn7LK5x/xBjSMbxWB57OWhVQaMjsivxpR9d/ZBJDlBTFOYlu02d0s0uD3GB1ygw==" saltValue="y/gU8Vao2VXVJdnCRxvnww==" spinCount="100000" sheet="1" objects="1" scenarios="1"/>
  <autoFilter ref="A9:L64" xr:uid="{00000000-0009-0000-0000-000001000000}"/>
  <mergeCells count="2">
    <mergeCell ref="F2:G3"/>
    <mergeCell ref="M8:M9"/>
  </mergeCells>
  <dataValidations count="2">
    <dataValidation type="list" allowBlank="1" showInputMessage="1" showErrorMessage="1" sqref="G10:G64" xr:uid="{6A7C712C-12A2-4F9F-AC22-C55E02D64F7F}">
      <formula1>Priority</formula1>
    </dataValidation>
    <dataValidation type="list" allowBlank="1" showInputMessage="1" showErrorMessage="1" sqref="K10:K64" xr:uid="{C02B029C-0AF9-4967-B3A2-D24C4C7CF985}">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6600F1B-D135-4C7E-8EFD-4DA2554691DF}">
          <x14:formula1>
            <xm:f>Config!$J$3:$J$5</xm:f>
          </x14:formula1>
          <xm:sqref>E10:E64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C5DD9-6E5F-4290-A687-50B6BD8BFDB9}">
  <sheetPr codeName="Sheet12">
    <tabColor rgb="FF92D050"/>
    <pageSetUpPr fitToPage="1"/>
  </sheetPr>
  <dimension ref="A1:M62"/>
  <sheetViews>
    <sheetView topLeftCell="A7" zoomScale="90" zoomScaleNormal="90" workbookViewId="0">
      <selection activeCell="G10" sqref="G10"/>
    </sheetView>
    <sheetView workbookViewId="1"/>
  </sheetViews>
  <sheetFormatPr defaultColWidth="9.109375" defaultRowHeight="13.2" x14ac:dyDescent="0.25"/>
  <cols>
    <col min="1" max="1" width="7.44140625" style="2" bestFit="1" customWidth="1"/>
    <col min="2" max="2" width="28.5546875" style="9" customWidth="1"/>
    <col min="3" max="4" width="53.88671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56"/>
      <c r="E2" s="25"/>
      <c r="F2" s="398" t="s">
        <v>106</v>
      </c>
      <c r="G2" s="399"/>
      <c r="H2" s="2"/>
      <c r="I2" s="2"/>
      <c r="J2" s="3"/>
      <c r="L2" s="2"/>
    </row>
    <row r="3" spans="1:13" ht="13.8" x14ac:dyDescent="0.25">
      <c r="A3" s="25"/>
      <c r="B3" s="170" t="s">
        <v>81</v>
      </c>
      <c r="C3" s="172" t="str">
        <f>'Scoring Summary'!C3</f>
        <v>&lt;insert before tender publication&gt;</v>
      </c>
      <c r="D3" s="256"/>
      <c r="E3" s="79"/>
      <c r="F3" s="400"/>
      <c r="G3" s="401"/>
      <c r="H3" s="2"/>
      <c r="I3" s="2"/>
      <c r="J3" s="3"/>
      <c r="K3" s="51"/>
      <c r="L3" s="2"/>
    </row>
    <row r="4" spans="1:13" ht="27.6" x14ac:dyDescent="0.3">
      <c r="A4" s="25"/>
      <c r="B4" s="170" t="s">
        <v>82</v>
      </c>
      <c r="C4" s="172" t="str">
        <f>'Scoring Summary'!C4</f>
        <v>&lt;Evaluator to complete&gt;</v>
      </c>
      <c r="D4" s="256"/>
      <c r="E4" s="25"/>
      <c r="F4" s="223" t="s">
        <v>71</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96" t="s">
        <v>116</v>
      </c>
      <c r="E8" s="279" t="s">
        <v>117</v>
      </c>
      <c r="F8" s="259" t="s">
        <v>118</v>
      </c>
      <c r="G8" s="260" t="s">
        <v>119</v>
      </c>
      <c r="H8" s="261" t="s">
        <v>120</v>
      </c>
      <c r="I8" s="262"/>
      <c r="J8" s="263" t="s">
        <v>121</v>
      </c>
      <c r="K8" s="263" t="s">
        <v>29</v>
      </c>
      <c r="L8" s="264"/>
      <c r="M8" s="397" t="s">
        <v>122</v>
      </c>
    </row>
    <row r="9" spans="1:13" ht="26.4" x14ac:dyDescent="0.25">
      <c r="A9" s="281" t="s">
        <v>123</v>
      </c>
      <c r="B9" s="282" t="s">
        <v>124</v>
      </c>
      <c r="C9" s="302" t="s">
        <v>125</v>
      </c>
      <c r="D9" s="284" t="s">
        <v>126</v>
      </c>
      <c r="E9" s="303" t="s">
        <v>127</v>
      </c>
      <c r="F9" s="23" t="s">
        <v>128</v>
      </c>
      <c r="G9" s="286" t="s">
        <v>23</v>
      </c>
      <c r="H9" s="287" t="s">
        <v>129</v>
      </c>
      <c r="I9" s="287" t="s">
        <v>130</v>
      </c>
      <c r="J9" s="52" t="s">
        <v>110</v>
      </c>
      <c r="K9" s="52" t="s">
        <v>131</v>
      </c>
      <c r="L9" s="288" t="s">
        <v>132</v>
      </c>
      <c r="M9" s="397"/>
    </row>
    <row r="10" spans="1:13" ht="59.4" customHeight="1" x14ac:dyDescent="0.25">
      <c r="A10" s="3">
        <v>1</v>
      </c>
      <c r="B10" s="216" t="s">
        <v>270</v>
      </c>
      <c r="C10" s="301" t="s">
        <v>489</v>
      </c>
      <c r="D10" s="243" t="s">
        <v>269</v>
      </c>
      <c r="E10" s="75"/>
      <c r="F10" s="71"/>
      <c r="G10" s="236" t="s">
        <v>56</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3</v>
      </c>
      <c r="I10" s="238">
        <f>H10/H$62</f>
        <v>1.3215859030837005E-2</v>
      </c>
      <c r="J10" s="239" t="s">
        <v>135</v>
      </c>
      <c r="K10" s="240"/>
      <c r="L10" s="241">
        <f t="shared" ref="L10:L57" si="0">I10*K10</f>
        <v>0</v>
      </c>
      <c r="M10" s="73"/>
    </row>
    <row r="11" spans="1:13" ht="111.6" customHeight="1" x14ac:dyDescent="0.25">
      <c r="A11" s="18">
        <v>2</v>
      </c>
      <c r="B11" s="216" t="s">
        <v>270</v>
      </c>
      <c r="C11" s="250" t="s">
        <v>490</v>
      </c>
      <c r="D11" s="243" t="s">
        <v>274</v>
      </c>
      <c r="E11" s="75"/>
      <c r="F11" s="71"/>
      <c r="G11" s="236" t="s">
        <v>56</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3</v>
      </c>
      <c r="I11" s="238">
        <f>H11/H$62</f>
        <v>1.3215859030837005E-2</v>
      </c>
      <c r="J11" s="239" t="s">
        <v>135</v>
      </c>
      <c r="K11" s="240"/>
      <c r="L11" s="241">
        <f t="shared" si="0"/>
        <v>0</v>
      </c>
      <c r="M11" s="73"/>
    </row>
    <row r="12" spans="1:13" ht="84" customHeight="1" x14ac:dyDescent="0.25">
      <c r="A12" s="3">
        <v>3</v>
      </c>
      <c r="B12" s="216" t="s">
        <v>270</v>
      </c>
      <c r="C12" s="250" t="s">
        <v>491</v>
      </c>
      <c r="D12" s="243" t="s">
        <v>276</v>
      </c>
      <c r="E12" s="75"/>
      <c r="F12" s="71"/>
      <c r="G12" s="236" t="s">
        <v>56</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3</v>
      </c>
      <c r="I12" s="238">
        <f>H12/H$62</f>
        <v>1.3215859030837005E-2</v>
      </c>
      <c r="J12" s="239" t="s">
        <v>135</v>
      </c>
      <c r="K12" s="240"/>
      <c r="L12" s="241">
        <f t="shared" si="0"/>
        <v>0</v>
      </c>
      <c r="M12" s="73"/>
    </row>
    <row r="13" spans="1:13" ht="52.8" x14ac:dyDescent="0.25">
      <c r="A13" s="18">
        <v>4</v>
      </c>
      <c r="B13" s="216" t="s">
        <v>270</v>
      </c>
      <c r="C13" s="250" t="s">
        <v>492</v>
      </c>
      <c r="D13" s="243" t="s">
        <v>276</v>
      </c>
      <c r="E13" s="75"/>
      <c r="F13" s="71"/>
      <c r="G13" s="236" t="s">
        <v>56</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3</v>
      </c>
      <c r="I13" s="238">
        <f>H13/H$62</f>
        <v>1.3215859030837005E-2</v>
      </c>
      <c r="J13" s="239" t="s">
        <v>135</v>
      </c>
      <c r="K13" s="240"/>
      <c r="L13" s="241">
        <f t="shared" si="0"/>
        <v>0</v>
      </c>
      <c r="M13" s="73"/>
    </row>
    <row r="14" spans="1:13" ht="82.95" customHeight="1" x14ac:dyDescent="0.25">
      <c r="A14" s="3">
        <v>5</v>
      </c>
      <c r="B14" s="216" t="s">
        <v>493</v>
      </c>
      <c r="C14" s="300" t="s">
        <v>494</v>
      </c>
      <c r="D14" s="243" t="s">
        <v>279</v>
      </c>
      <c r="E14" s="75"/>
      <c r="F14" s="71"/>
      <c r="G14" s="236" t="s">
        <v>408</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238">
        <f>H14/H$62</f>
        <v>2.2026431718061675E-2</v>
      </c>
      <c r="J14" s="239" t="s">
        <v>135</v>
      </c>
      <c r="K14" s="240"/>
      <c r="L14" s="241">
        <f t="shared" si="0"/>
        <v>0</v>
      </c>
      <c r="M14" s="73"/>
    </row>
    <row r="15" spans="1:13" ht="52.8" x14ac:dyDescent="0.25">
      <c r="A15" s="18">
        <v>6</v>
      </c>
      <c r="B15" s="216" t="s">
        <v>495</v>
      </c>
      <c r="C15" s="299" t="s">
        <v>496</v>
      </c>
      <c r="D15" s="243"/>
      <c r="E15" s="75"/>
      <c r="F15" s="71"/>
      <c r="G15" s="236" t="s">
        <v>408</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38">
        <f>H15/H$62</f>
        <v>2.2026431718061675E-2</v>
      </c>
      <c r="J15" s="239" t="s">
        <v>135</v>
      </c>
      <c r="K15" s="240"/>
      <c r="L15" s="241">
        <f t="shared" si="0"/>
        <v>0</v>
      </c>
      <c r="M15" s="73"/>
    </row>
    <row r="16" spans="1:13" ht="54.6" customHeight="1" x14ac:dyDescent="0.25">
      <c r="A16" s="3">
        <v>7</v>
      </c>
      <c r="B16" s="216" t="s">
        <v>495</v>
      </c>
      <c r="C16" s="250" t="s">
        <v>497</v>
      </c>
      <c r="D16" s="243" t="s">
        <v>498</v>
      </c>
      <c r="E16" s="75"/>
      <c r="F16" s="71"/>
      <c r="G16" s="236" t="s">
        <v>408</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38">
        <f>H16/H$62</f>
        <v>2.2026431718061675E-2</v>
      </c>
      <c r="J16" s="239" t="s">
        <v>135</v>
      </c>
      <c r="K16" s="240"/>
      <c r="L16" s="241">
        <f t="shared" si="0"/>
        <v>0</v>
      </c>
      <c r="M16" s="73"/>
    </row>
    <row r="17" spans="1:13" ht="66" x14ac:dyDescent="0.25">
      <c r="A17" s="18">
        <v>8</v>
      </c>
      <c r="B17" s="216" t="s">
        <v>499</v>
      </c>
      <c r="C17" s="250" t="s">
        <v>500</v>
      </c>
      <c r="D17" s="243" t="s">
        <v>501</v>
      </c>
      <c r="E17" s="75"/>
      <c r="F17" s="71"/>
      <c r="G17" s="236" t="s">
        <v>408</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38">
        <f>H17/H$62</f>
        <v>2.2026431718061675E-2</v>
      </c>
      <c r="J17" s="239" t="s">
        <v>135</v>
      </c>
      <c r="K17" s="240"/>
      <c r="L17" s="241">
        <f t="shared" si="0"/>
        <v>0</v>
      </c>
      <c r="M17" s="73"/>
    </row>
    <row r="18" spans="1:13" ht="101.4" customHeight="1" x14ac:dyDescent="0.25">
      <c r="A18" s="3">
        <v>9</v>
      </c>
      <c r="B18" s="216" t="s">
        <v>294</v>
      </c>
      <c r="C18" s="250" t="s">
        <v>502</v>
      </c>
      <c r="D18" s="243" t="s">
        <v>503</v>
      </c>
      <c r="E18" s="75"/>
      <c r="F18" s="71"/>
      <c r="G18" s="236" t="s">
        <v>408</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38">
        <f>H18/H$62</f>
        <v>2.2026431718061675E-2</v>
      </c>
      <c r="J18" s="239" t="s">
        <v>135</v>
      </c>
      <c r="K18" s="240"/>
      <c r="L18" s="241">
        <f t="shared" si="0"/>
        <v>0</v>
      </c>
      <c r="M18" s="73"/>
    </row>
    <row r="19" spans="1:13" ht="174" customHeight="1" x14ac:dyDescent="0.25">
      <c r="A19" s="18">
        <v>10</v>
      </c>
      <c r="B19" s="216" t="s">
        <v>294</v>
      </c>
      <c r="C19" s="250" t="s">
        <v>845</v>
      </c>
      <c r="D19" s="243" t="s">
        <v>846</v>
      </c>
      <c r="E19" s="75"/>
      <c r="F19" s="71"/>
      <c r="G19" s="236" t="s">
        <v>408</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38">
        <f>H19/H$62</f>
        <v>2.2026431718061675E-2</v>
      </c>
      <c r="J19" s="239" t="s">
        <v>135</v>
      </c>
      <c r="K19" s="240"/>
      <c r="L19" s="241">
        <f t="shared" si="0"/>
        <v>0</v>
      </c>
      <c r="M19" s="73"/>
    </row>
    <row r="20" spans="1:13" ht="55.2" customHeight="1" x14ac:dyDescent="0.25">
      <c r="A20" s="3">
        <v>11</v>
      </c>
      <c r="B20" s="216" t="s">
        <v>294</v>
      </c>
      <c r="C20" s="250" t="s">
        <v>504</v>
      </c>
      <c r="D20" s="243" t="s">
        <v>505</v>
      </c>
      <c r="E20" s="75"/>
      <c r="F20" s="71"/>
      <c r="G20" s="236" t="s">
        <v>408</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38">
        <f>H20/H$62</f>
        <v>2.2026431718061675E-2</v>
      </c>
      <c r="J20" s="239" t="s">
        <v>135</v>
      </c>
      <c r="K20" s="240"/>
      <c r="L20" s="241">
        <f t="shared" si="0"/>
        <v>0</v>
      </c>
      <c r="M20" s="73"/>
    </row>
    <row r="21" spans="1:13" ht="132" x14ac:dyDescent="0.25">
      <c r="A21" s="18">
        <v>12</v>
      </c>
      <c r="B21" s="216" t="s">
        <v>294</v>
      </c>
      <c r="C21" s="250" t="s">
        <v>506</v>
      </c>
      <c r="D21" s="243" t="s">
        <v>507</v>
      </c>
      <c r="E21" s="75"/>
      <c r="F21" s="71"/>
      <c r="G21" s="236" t="s">
        <v>408</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38">
        <f>H21/H$62</f>
        <v>2.2026431718061675E-2</v>
      </c>
      <c r="J21" s="239" t="s">
        <v>135</v>
      </c>
      <c r="K21" s="240"/>
      <c r="L21" s="241">
        <f t="shared" si="0"/>
        <v>0</v>
      </c>
      <c r="M21" s="73"/>
    </row>
    <row r="22" spans="1:13" ht="111.6" customHeight="1" x14ac:dyDescent="0.25">
      <c r="A22" s="3">
        <v>13</v>
      </c>
      <c r="B22" s="216" t="s">
        <v>294</v>
      </c>
      <c r="C22" s="243" t="s">
        <v>508</v>
      </c>
      <c r="D22" s="243" t="s">
        <v>509</v>
      </c>
      <c r="E22" s="75"/>
      <c r="F22" s="71"/>
      <c r="G22" s="236" t="s">
        <v>408</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38">
        <f>H22/H$62</f>
        <v>2.2026431718061675E-2</v>
      </c>
      <c r="J22" s="239" t="s">
        <v>135</v>
      </c>
      <c r="K22" s="240"/>
      <c r="L22" s="241">
        <f t="shared" si="0"/>
        <v>0</v>
      </c>
      <c r="M22" s="73"/>
    </row>
    <row r="23" spans="1:13" ht="52.8" x14ac:dyDescent="0.25">
      <c r="A23" s="18">
        <v>14</v>
      </c>
      <c r="B23" s="216" t="s">
        <v>510</v>
      </c>
      <c r="C23" s="251" t="s">
        <v>511</v>
      </c>
      <c r="D23" s="243" t="s">
        <v>512</v>
      </c>
      <c r="E23" s="75"/>
      <c r="F23" s="71"/>
      <c r="G23" s="236" t="s">
        <v>408</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238">
        <f>H23/H$62</f>
        <v>2.2026431718061675E-2</v>
      </c>
      <c r="J23" s="239" t="s">
        <v>135</v>
      </c>
      <c r="K23" s="240"/>
      <c r="L23" s="241">
        <f t="shared" si="0"/>
        <v>0</v>
      </c>
      <c r="M23" s="73"/>
    </row>
    <row r="24" spans="1:13" ht="79.2" x14ac:dyDescent="0.25">
      <c r="A24" s="3">
        <v>15</v>
      </c>
      <c r="B24" s="216" t="s">
        <v>510</v>
      </c>
      <c r="C24" s="423" t="s">
        <v>513</v>
      </c>
      <c r="D24" s="422"/>
      <c r="E24" s="75"/>
      <c r="F24" s="71"/>
      <c r="G24" s="236" t="s">
        <v>408</v>
      </c>
      <c r="H24" s="2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238">
        <f>H24/H$62</f>
        <v>2.2026431718061675E-2</v>
      </c>
      <c r="J24" s="239" t="s">
        <v>135</v>
      </c>
      <c r="K24" s="240"/>
      <c r="L24" s="241">
        <f t="shared" si="0"/>
        <v>0</v>
      </c>
      <c r="M24" s="73"/>
    </row>
    <row r="25" spans="1:13" ht="184.8" customHeight="1" x14ac:dyDescent="0.25">
      <c r="A25" s="18">
        <v>16</v>
      </c>
      <c r="B25" s="216" t="s">
        <v>514</v>
      </c>
      <c r="C25" s="423" t="s">
        <v>854</v>
      </c>
      <c r="D25" s="243"/>
      <c r="E25" s="75"/>
      <c r="F25" s="71"/>
      <c r="G25" s="236" t="s">
        <v>408</v>
      </c>
      <c r="H25" s="2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238">
        <f>H25/H$62</f>
        <v>2.2026431718061675E-2</v>
      </c>
      <c r="J25" s="239" t="s">
        <v>135</v>
      </c>
      <c r="K25" s="240"/>
      <c r="L25" s="241">
        <f t="shared" si="0"/>
        <v>0</v>
      </c>
      <c r="M25" s="73"/>
    </row>
    <row r="26" spans="1:13" ht="97.95" customHeight="1" x14ac:dyDescent="0.25">
      <c r="A26" s="3">
        <v>17</v>
      </c>
      <c r="B26" s="216" t="s">
        <v>514</v>
      </c>
      <c r="C26" s="250" t="s">
        <v>515</v>
      </c>
      <c r="D26" s="243"/>
      <c r="E26" s="75"/>
      <c r="F26" s="71"/>
      <c r="G26" s="236" t="s">
        <v>408</v>
      </c>
      <c r="H26" s="2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238">
        <f>H26/H$62</f>
        <v>2.2026431718061675E-2</v>
      </c>
      <c r="J26" s="239" t="s">
        <v>135</v>
      </c>
      <c r="K26" s="240"/>
      <c r="L26" s="241">
        <f t="shared" si="0"/>
        <v>0</v>
      </c>
      <c r="M26" s="73"/>
    </row>
    <row r="27" spans="1:13" ht="66" x14ac:dyDescent="0.25">
      <c r="A27" s="18">
        <v>18</v>
      </c>
      <c r="B27" s="216" t="s">
        <v>514</v>
      </c>
      <c r="C27" s="250" t="s">
        <v>516</v>
      </c>
      <c r="D27" s="243"/>
      <c r="E27" s="75"/>
      <c r="F27" s="71"/>
      <c r="G27" s="236" t="s">
        <v>408</v>
      </c>
      <c r="H27" s="2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238">
        <f>H27/H$62</f>
        <v>2.2026431718061675E-2</v>
      </c>
      <c r="J27" s="239" t="s">
        <v>135</v>
      </c>
      <c r="K27" s="240"/>
      <c r="L27" s="241">
        <f t="shared" si="0"/>
        <v>0</v>
      </c>
      <c r="M27" s="73"/>
    </row>
    <row r="28" spans="1:13" ht="251.4" customHeight="1" x14ac:dyDescent="0.25">
      <c r="A28" s="3">
        <v>19</v>
      </c>
      <c r="B28" s="216" t="s">
        <v>514</v>
      </c>
      <c r="C28" s="250" t="s">
        <v>517</v>
      </c>
      <c r="D28" s="243"/>
      <c r="E28" s="75"/>
      <c r="F28" s="71"/>
      <c r="G28" s="236" t="s">
        <v>408</v>
      </c>
      <c r="H28" s="237">
        <f>IF(G28='Priority Ratings'!$C$21,'Priority Ratings'!$B$21,IF(G28='Priority Ratings'!$C$22,'Priority Ratings'!$B$22,IF(G28='Priority Ratings'!$C$23,'Priority Ratings'!$B$23,IF(G28='Priority Ratings'!$C$24,'Priority Ratings'!$B$24,IF(G28='Priority Ratings'!$C$25,'Priority Ratings'!$B$25,IF(G28='Priority Ratings'!$C$26,'Priority Ratings'!$B$26,IF(G28='Priority Ratings'!$C$27,'Priority Ratings'!$B$27,"No Rating")))))))</f>
        <v>5</v>
      </c>
      <c r="I28" s="238">
        <f>H28/H$62</f>
        <v>2.2026431718061675E-2</v>
      </c>
      <c r="J28" s="239" t="s">
        <v>135</v>
      </c>
      <c r="K28" s="240"/>
      <c r="L28" s="241">
        <f t="shared" si="0"/>
        <v>0</v>
      </c>
      <c r="M28" s="73"/>
    </row>
    <row r="29" spans="1:13" ht="52.8" x14ac:dyDescent="0.25">
      <c r="A29" s="18">
        <v>20</v>
      </c>
      <c r="B29" s="216" t="s">
        <v>514</v>
      </c>
      <c r="C29" s="250" t="s">
        <v>518</v>
      </c>
      <c r="D29" s="243"/>
      <c r="E29" s="75"/>
      <c r="F29" s="71"/>
      <c r="G29" s="236" t="s">
        <v>408</v>
      </c>
      <c r="H29" s="237">
        <f>IF(G29='Priority Ratings'!$C$21,'Priority Ratings'!$B$21,IF(G29='Priority Ratings'!$C$22,'Priority Ratings'!$B$22,IF(G29='Priority Ratings'!$C$23,'Priority Ratings'!$B$23,IF(G29='Priority Ratings'!$C$24,'Priority Ratings'!$B$24,IF(G29='Priority Ratings'!$C$25,'Priority Ratings'!$B$25,IF(G29='Priority Ratings'!$C$26,'Priority Ratings'!$B$26,IF(G29='Priority Ratings'!$C$27,'Priority Ratings'!$B$27,"No Rating")))))))</f>
        <v>5</v>
      </c>
      <c r="I29" s="238">
        <f>H29/H$62</f>
        <v>2.2026431718061675E-2</v>
      </c>
      <c r="J29" s="239" t="s">
        <v>135</v>
      </c>
      <c r="K29" s="240"/>
      <c r="L29" s="241">
        <f t="shared" si="0"/>
        <v>0</v>
      </c>
      <c r="M29" s="73"/>
    </row>
    <row r="30" spans="1:13" ht="79.2" x14ac:dyDescent="0.25">
      <c r="A30" s="3">
        <v>21</v>
      </c>
      <c r="B30" s="216" t="s">
        <v>514</v>
      </c>
      <c r="C30" s="250" t="s">
        <v>519</v>
      </c>
      <c r="D30" s="243"/>
      <c r="E30" s="75"/>
      <c r="F30" s="71"/>
      <c r="G30" s="236" t="s">
        <v>408</v>
      </c>
      <c r="H30" s="237">
        <f>IF(G30='Priority Ratings'!$C$21,'Priority Ratings'!$B$21,IF(G30='Priority Ratings'!$C$22,'Priority Ratings'!$B$22,IF(G30='Priority Ratings'!$C$23,'Priority Ratings'!$B$23,IF(G30='Priority Ratings'!$C$24,'Priority Ratings'!$B$24,IF(G30='Priority Ratings'!$C$25,'Priority Ratings'!$B$25,IF(G30='Priority Ratings'!$C$26,'Priority Ratings'!$B$26,IF(G30='Priority Ratings'!$C$27,'Priority Ratings'!$B$27,"No Rating")))))))</f>
        <v>5</v>
      </c>
      <c r="I30" s="238">
        <f>H30/H$62</f>
        <v>2.2026431718061675E-2</v>
      </c>
      <c r="J30" s="239" t="s">
        <v>135</v>
      </c>
      <c r="K30" s="240"/>
      <c r="L30" s="241">
        <f t="shared" si="0"/>
        <v>0</v>
      </c>
      <c r="M30" s="73"/>
    </row>
    <row r="31" spans="1:13" ht="324.60000000000002" customHeight="1" x14ac:dyDescent="0.25">
      <c r="A31" s="18">
        <v>22</v>
      </c>
      <c r="B31" s="216" t="s">
        <v>514</v>
      </c>
      <c r="C31" s="250" t="s">
        <v>520</v>
      </c>
      <c r="D31" s="243"/>
      <c r="E31" s="75"/>
      <c r="F31" s="71"/>
      <c r="G31" s="236" t="s">
        <v>408</v>
      </c>
      <c r="H31" s="237">
        <f>IF(G31='Priority Ratings'!$C$21,'Priority Ratings'!$B$21,IF(G31='Priority Ratings'!$C$22,'Priority Ratings'!$B$22,IF(G31='Priority Ratings'!$C$23,'Priority Ratings'!$B$23,IF(G31='Priority Ratings'!$C$24,'Priority Ratings'!$B$24,IF(G31='Priority Ratings'!$C$25,'Priority Ratings'!$B$25,IF(G31='Priority Ratings'!$C$26,'Priority Ratings'!$B$26,IF(G31='Priority Ratings'!$C$27,'Priority Ratings'!$B$27,"No Rating")))))))</f>
        <v>5</v>
      </c>
      <c r="I31" s="238">
        <f>H31/H$62</f>
        <v>2.2026431718061675E-2</v>
      </c>
      <c r="J31" s="239" t="s">
        <v>135</v>
      </c>
      <c r="K31" s="240"/>
      <c r="L31" s="241">
        <f t="shared" si="0"/>
        <v>0</v>
      </c>
      <c r="M31" s="73"/>
    </row>
    <row r="32" spans="1:13" ht="262.2" customHeight="1" x14ac:dyDescent="0.25">
      <c r="A32" s="3">
        <v>23</v>
      </c>
      <c r="B32" s="216" t="s">
        <v>514</v>
      </c>
      <c r="C32" s="250" t="s">
        <v>521</v>
      </c>
      <c r="D32" s="243"/>
      <c r="E32" s="75"/>
      <c r="F32" s="71"/>
      <c r="G32" s="236" t="s">
        <v>408</v>
      </c>
      <c r="H32" s="237">
        <f>IF(G32='Priority Ratings'!$C$21,'Priority Ratings'!$B$21,IF(G32='Priority Ratings'!$C$22,'Priority Ratings'!$B$22,IF(G32='Priority Ratings'!$C$23,'Priority Ratings'!$B$23,IF(G32='Priority Ratings'!$C$24,'Priority Ratings'!$B$24,IF(G32='Priority Ratings'!$C$25,'Priority Ratings'!$B$25,IF(G32='Priority Ratings'!$C$26,'Priority Ratings'!$B$26,IF(G32='Priority Ratings'!$C$27,'Priority Ratings'!$B$27,"No Rating")))))))</f>
        <v>5</v>
      </c>
      <c r="I32" s="238">
        <f>H32/H$62</f>
        <v>2.2026431718061675E-2</v>
      </c>
      <c r="J32" s="239" t="s">
        <v>135</v>
      </c>
      <c r="K32" s="240"/>
      <c r="L32" s="241">
        <f t="shared" si="0"/>
        <v>0</v>
      </c>
      <c r="M32" s="73"/>
    </row>
    <row r="33" spans="1:13" ht="81" customHeight="1" x14ac:dyDescent="0.25">
      <c r="A33" s="18">
        <v>24</v>
      </c>
      <c r="B33" s="216" t="s">
        <v>514</v>
      </c>
      <c r="C33" s="250" t="s">
        <v>522</v>
      </c>
      <c r="D33" s="243"/>
      <c r="E33" s="75"/>
      <c r="F33" s="71"/>
      <c r="G33" s="236" t="s">
        <v>408</v>
      </c>
      <c r="H33" s="237">
        <f>IF(G33='Priority Ratings'!$C$21,'Priority Ratings'!$B$21,IF(G33='Priority Ratings'!$C$22,'Priority Ratings'!$B$22,IF(G33='Priority Ratings'!$C$23,'Priority Ratings'!$B$23,IF(G33='Priority Ratings'!$C$24,'Priority Ratings'!$B$24,IF(G33='Priority Ratings'!$C$25,'Priority Ratings'!$B$25,IF(G33='Priority Ratings'!$C$26,'Priority Ratings'!$B$26,IF(G33='Priority Ratings'!$C$27,'Priority Ratings'!$B$27,"No Rating")))))))</f>
        <v>5</v>
      </c>
      <c r="I33" s="238">
        <f>H33/H$62</f>
        <v>2.2026431718061675E-2</v>
      </c>
      <c r="J33" s="239" t="s">
        <v>135</v>
      </c>
      <c r="K33" s="240"/>
      <c r="L33" s="241">
        <f t="shared" si="0"/>
        <v>0</v>
      </c>
      <c r="M33" s="73"/>
    </row>
    <row r="34" spans="1:13" ht="52.8" x14ac:dyDescent="0.25">
      <c r="A34" s="3">
        <v>25</v>
      </c>
      <c r="B34" s="216" t="s">
        <v>514</v>
      </c>
      <c r="C34" s="250" t="s">
        <v>523</v>
      </c>
      <c r="D34" s="243"/>
      <c r="E34" s="75"/>
      <c r="F34" s="71"/>
      <c r="G34" s="236" t="s">
        <v>56</v>
      </c>
      <c r="H34" s="237">
        <f>IF(G34='Priority Ratings'!$C$21,'Priority Ratings'!$B$21,IF(G34='Priority Ratings'!$C$22,'Priority Ratings'!$B$22,IF(G34='Priority Ratings'!$C$23,'Priority Ratings'!$B$23,IF(G34='Priority Ratings'!$C$24,'Priority Ratings'!$B$24,IF(G34='Priority Ratings'!$C$25,'Priority Ratings'!$B$25,IF(G34='Priority Ratings'!$C$26,'Priority Ratings'!$B$26,IF(G34='Priority Ratings'!$C$27,'Priority Ratings'!$B$27,"No Rating")))))))</f>
        <v>3</v>
      </c>
      <c r="I34" s="238">
        <f>H34/H$62</f>
        <v>1.3215859030837005E-2</v>
      </c>
      <c r="J34" s="239" t="s">
        <v>135</v>
      </c>
      <c r="K34" s="240"/>
      <c r="L34" s="241">
        <f t="shared" si="0"/>
        <v>0</v>
      </c>
      <c r="M34" s="73"/>
    </row>
    <row r="35" spans="1:13" ht="52.8" x14ac:dyDescent="0.25">
      <c r="A35" s="18">
        <v>26</v>
      </c>
      <c r="B35" s="216" t="s">
        <v>514</v>
      </c>
      <c r="C35" s="250" t="s">
        <v>524</v>
      </c>
      <c r="D35" s="243"/>
      <c r="E35" s="75"/>
      <c r="F35" s="71"/>
      <c r="G35" s="236" t="s">
        <v>56</v>
      </c>
      <c r="H35" s="237">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3</v>
      </c>
      <c r="I35" s="238">
        <f>H35/H$62</f>
        <v>1.3215859030837005E-2</v>
      </c>
      <c r="J35" s="239" t="s">
        <v>135</v>
      </c>
      <c r="K35" s="240"/>
      <c r="L35" s="241">
        <f t="shared" si="0"/>
        <v>0</v>
      </c>
      <c r="M35" s="73"/>
    </row>
    <row r="36" spans="1:13" ht="52.8" x14ac:dyDescent="0.25">
      <c r="A36" s="3">
        <v>27</v>
      </c>
      <c r="B36" s="216" t="s">
        <v>514</v>
      </c>
      <c r="C36" s="250" t="s">
        <v>525</v>
      </c>
      <c r="D36" s="243"/>
      <c r="E36" s="75"/>
      <c r="F36" s="71"/>
      <c r="G36" s="236" t="s">
        <v>56</v>
      </c>
      <c r="H36" s="237">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3</v>
      </c>
      <c r="I36" s="238">
        <f>H36/H$62</f>
        <v>1.3215859030837005E-2</v>
      </c>
      <c r="J36" s="239" t="s">
        <v>135</v>
      </c>
      <c r="K36" s="240"/>
      <c r="L36" s="241">
        <f t="shared" si="0"/>
        <v>0</v>
      </c>
      <c r="M36" s="73"/>
    </row>
    <row r="37" spans="1:13" ht="52.8" x14ac:dyDescent="0.25">
      <c r="A37" s="18">
        <v>28</v>
      </c>
      <c r="B37" s="216" t="s">
        <v>514</v>
      </c>
      <c r="C37" s="250" t="s">
        <v>526</v>
      </c>
      <c r="D37" s="243"/>
      <c r="E37" s="75"/>
      <c r="F37" s="29"/>
      <c r="G37" s="236" t="s">
        <v>56</v>
      </c>
      <c r="H37" s="237">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3</v>
      </c>
      <c r="I37" s="238">
        <f>H37/H$62</f>
        <v>1.3215859030837005E-2</v>
      </c>
      <c r="J37" s="239" t="s">
        <v>135</v>
      </c>
      <c r="K37" s="240"/>
      <c r="L37" s="241">
        <f t="shared" si="0"/>
        <v>0</v>
      </c>
      <c r="M37" s="73"/>
    </row>
    <row r="38" spans="1:13" ht="52.8" x14ac:dyDescent="0.25">
      <c r="A38" s="3">
        <v>29</v>
      </c>
      <c r="B38" s="216" t="s">
        <v>514</v>
      </c>
      <c r="C38" s="250" t="s">
        <v>527</v>
      </c>
      <c r="D38" s="243"/>
      <c r="E38" s="75"/>
      <c r="F38" s="29"/>
      <c r="G38" s="236" t="s">
        <v>56</v>
      </c>
      <c r="H38" s="237">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3</v>
      </c>
      <c r="I38" s="238">
        <f>H38/H$62</f>
        <v>1.3215859030837005E-2</v>
      </c>
      <c r="J38" s="239" t="s">
        <v>135</v>
      </c>
      <c r="K38" s="240"/>
      <c r="L38" s="241">
        <f t="shared" si="0"/>
        <v>0</v>
      </c>
      <c r="M38" s="73"/>
    </row>
    <row r="39" spans="1:13" ht="52.8" x14ac:dyDescent="0.25">
      <c r="A39" s="18">
        <v>30</v>
      </c>
      <c r="B39" s="216" t="s">
        <v>528</v>
      </c>
      <c r="C39" s="250" t="s">
        <v>529</v>
      </c>
      <c r="D39" s="243"/>
      <c r="E39" s="75"/>
      <c r="F39" s="74"/>
      <c r="G39" s="236" t="s">
        <v>408</v>
      </c>
      <c r="H39" s="237">
        <f>IF(G39='Priority Ratings'!$C$21,'Priority Ratings'!$B$21,IF(G39='Priority Ratings'!$C$22,'Priority Ratings'!$B$22,IF(G39='Priority Ratings'!$C$23,'Priority Ratings'!$B$23,IF(G39='Priority Ratings'!$C$24,'Priority Ratings'!$B$24,IF(G39='Priority Ratings'!$C$25,'Priority Ratings'!$B$25,IF(G39='Priority Ratings'!$C$26,'Priority Ratings'!$B$26,IF(G39='Priority Ratings'!$C$27,'Priority Ratings'!$B$27,"No Rating")))))))</f>
        <v>5</v>
      </c>
      <c r="I39" s="238">
        <f>H39/H$62</f>
        <v>2.2026431718061675E-2</v>
      </c>
      <c r="J39" s="239" t="s">
        <v>135</v>
      </c>
      <c r="K39" s="240"/>
      <c r="L39" s="241">
        <f t="shared" si="0"/>
        <v>0</v>
      </c>
      <c r="M39" s="73"/>
    </row>
    <row r="40" spans="1:13" ht="52.8" x14ac:dyDescent="0.25">
      <c r="A40" s="3">
        <v>31</v>
      </c>
      <c r="B40" s="216" t="s">
        <v>528</v>
      </c>
      <c r="C40" s="250" t="s">
        <v>530</v>
      </c>
      <c r="D40" s="243"/>
      <c r="E40" s="75"/>
      <c r="F40" s="74"/>
      <c r="G40" s="236" t="s">
        <v>408</v>
      </c>
      <c r="H40" s="237">
        <f>IF(G40='Priority Ratings'!$C$21,'Priority Ratings'!$B$21,IF(G40='Priority Ratings'!$C$22,'Priority Ratings'!$B$22,IF(G40='Priority Ratings'!$C$23,'Priority Ratings'!$B$23,IF(G40='Priority Ratings'!$C$24,'Priority Ratings'!$B$24,IF(G40='Priority Ratings'!$C$25,'Priority Ratings'!$B$25,IF(G40='Priority Ratings'!$C$26,'Priority Ratings'!$B$26,IF(G40='Priority Ratings'!$C$27,'Priority Ratings'!$B$27,"No Rating")))))))</f>
        <v>5</v>
      </c>
      <c r="I40" s="238">
        <f>H40/H$62</f>
        <v>2.2026431718061675E-2</v>
      </c>
      <c r="J40" s="239" t="s">
        <v>135</v>
      </c>
      <c r="K40" s="240"/>
      <c r="L40" s="241">
        <f t="shared" si="0"/>
        <v>0</v>
      </c>
      <c r="M40" s="73"/>
    </row>
    <row r="41" spans="1:13" ht="52.8" x14ac:dyDescent="0.25">
      <c r="A41" s="18">
        <v>32</v>
      </c>
      <c r="B41" s="216" t="s">
        <v>528</v>
      </c>
      <c r="C41" s="250" t="s">
        <v>531</v>
      </c>
      <c r="D41" s="243"/>
      <c r="E41" s="75"/>
      <c r="F41" s="35"/>
      <c r="G41" s="236" t="s">
        <v>56</v>
      </c>
      <c r="H41" s="237">
        <f>IF(G41='Priority Ratings'!$C$21,'Priority Ratings'!$B$21,IF(G41='Priority Ratings'!$C$22,'Priority Ratings'!$B$22,IF(G41='Priority Ratings'!$C$23,'Priority Ratings'!$B$23,IF(G41='Priority Ratings'!$C$24,'Priority Ratings'!$B$24,IF(G41='Priority Ratings'!$C$25,'Priority Ratings'!$B$25,IF(G41='Priority Ratings'!$C$26,'Priority Ratings'!$B$26,IF(G41='Priority Ratings'!$C$27,'Priority Ratings'!$B$27,"No Rating")))))))</f>
        <v>3</v>
      </c>
      <c r="I41" s="238">
        <f t="shared" ref="I41:I60" si="1">H41/H$62</f>
        <v>1.3215859030837005E-2</v>
      </c>
      <c r="J41" s="239" t="s">
        <v>135</v>
      </c>
      <c r="K41" s="240"/>
      <c r="L41" s="241">
        <f t="shared" si="0"/>
        <v>0</v>
      </c>
      <c r="M41" s="73"/>
    </row>
    <row r="42" spans="1:13" ht="52.8" x14ac:dyDescent="0.25">
      <c r="A42" s="3">
        <v>33</v>
      </c>
      <c r="B42" s="216" t="s">
        <v>528</v>
      </c>
      <c r="C42" s="250" t="s">
        <v>532</v>
      </c>
      <c r="D42" s="243"/>
      <c r="E42" s="75"/>
      <c r="F42" s="35"/>
      <c r="G42" s="236" t="s">
        <v>408</v>
      </c>
      <c r="H42" s="237">
        <f>IF(G42='Priority Ratings'!$C$21,'Priority Ratings'!$B$21,IF(G42='Priority Ratings'!$C$22,'Priority Ratings'!$B$22,IF(G42='Priority Ratings'!$C$23,'Priority Ratings'!$B$23,IF(G42='Priority Ratings'!$C$24,'Priority Ratings'!$B$24,IF(G42='Priority Ratings'!$C$25,'Priority Ratings'!$B$25,IF(G42='Priority Ratings'!$C$26,'Priority Ratings'!$B$26,IF(G42='Priority Ratings'!$C$27,'Priority Ratings'!$B$27,"No Rating")))))))</f>
        <v>5</v>
      </c>
      <c r="I42" s="238">
        <f t="shared" si="1"/>
        <v>2.2026431718061675E-2</v>
      </c>
      <c r="J42" s="239" t="s">
        <v>135</v>
      </c>
      <c r="K42" s="240"/>
      <c r="L42" s="241">
        <f t="shared" si="0"/>
        <v>0</v>
      </c>
      <c r="M42" s="73"/>
    </row>
    <row r="43" spans="1:13" ht="52.8" x14ac:dyDescent="0.25">
      <c r="A43" s="18">
        <v>34</v>
      </c>
      <c r="B43" s="216" t="s">
        <v>528</v>
      </c>
      <c r="C43" s="250" t="s">
        <v>533</v>
      </c>
      <c r="D43" s="243"/>
      <c r="E43" s="75"/>
      <c r="F43" s="35"/>
      <c r="G43" s="236" t="s">
        <v>408</v>
      </c>
      <c r="H43" s="237">
        <f>IF(G43='Priority Ratings'!$C$21,'Priority Ratings'!$B$21,IF(G43='Priority Ratings'!$C$22,'Priority Ratings'!$B$22,IF(G43='Priority Ratings'!$C$23,'Priority Ratings'!$B$23,IF(G43='Priority Ratings'!$C$24,'Priority Ratings'!$B$24,IF(G43='Priority Ratings'!$C$25,'Priority Ratings'!$B$25,IF(G43='Priority Ratings'!$C$26,'Priority Ratings'!$B$26,IF(G43='Priority Ratings'!$C$27,'Priority Ratings'!$B$27,"No Rating")))))))</f>
        <v>5</v>
      </c>
      <c r="I43" s="238">
        <f t="shared" si="1"/>
        <v>2.2026431718061675E-2</v>
      </c>
      <c r="J43" s="239" t="s">
        <v>135</v>
      </c>
      <c r="K43" s="240"/>
      <c r="L43" s="241">
        <f t="shared" si="0"/>
        <v>0</v>
      </c>
      <c r="M43" s="73"/>
    </row>
    <row r="44" spans="1:13" ht="52.8" x14ac:dyDescent="0.25">
      <c r="A44" s="3">
        <v>35</v>
      </c>
      <c r="B44" s="216" t="s">
        <v>534</v>
      </c>
      <c r="C44" s="250" t="s">
        <v>535</v>
      </c>
      <c r="D44" s="243"/>
      <c r="E44" s="75"/>
      <c r="F44" s="35"/>
      <c r="G44" s="236" t="s">
        <v>56</v>
      </c>
      <c r="H44" s="237">
        <f>IF(G44='Priority Ratings'!$C$21,'Priority Ratings'!$B$21,IF(G44='Priority Ratings'!$C$22,'Priority Ratings'!$B$22,IF(G44='Priority Ratings'!$C$23,'Priority Ratings'!$B$23,IF(G44='Priority Ratings'!$C$24,'Priority Ratings'!$B$24,IF(G44='Priority Ratings'!$C$25,'Priority Ratings'!$B$25,IF(G44='Priority Ratings'!$C$26,'Priority Ratings'!$B$26,IF(G44='Priority Ratings'!$C$27,'Priority Ratings'!$B$27,"No Rating")))))))</f>
        <v>3</v>
      </c>
      <c r="I44" s="238">
        <f t="shared" si="1"/>
        <v>1.3215859030837005E-2</v>
      </c>
      <c r="J44" s="239" t="s">
        <v>135</v>
      </c>
      <c r="K44" s="240"/>
      <c r="L44" s="241">
        <f t="shared" si="0"/>
        <v>0</v>
      </c>
      <c r="M44" s="73"/>
    </row>
    <row r="45" spans="1:13" ht="52.8" x14ac:dyDescent="0.25">
      <c r="A45" s="18">
        <v>36</v>
      </c>
      <c r="B45" s="216" t="s">
        <v>534</v>
      </c>
      <c r="C45" s="250" t="s">
        <v>536</v>
      </c>
      <c r="D45" s="243"/>
      <c r="E45" s="75"/>
      <c r="F45" s="35"/>
      <c r="G45" s="236" t="s">
        <v>408</v>
      </c>
      <c r="H45" s="237">
        <f>IF(G45='Priority Ratings'!$C$21,'Priority Ratings'!$B$21,IF(G45='Priority Ratings'!$C$22,'Priority Ratings'!$B$22,IF(G45='Priority Ratings'!$C$23,'Priority Ratings'!$B$23,IF(G45='Priority Ratings'!$C$24,'Priority Ratings'!$B$24,IF(G45='Priority Ratings'!$C$25,'Priority Ratings'!$B$25,IF(G45='Priority Ratings'!$C$26,'Priority Ratings'!$B$26,IF(G45='Priority Ratings'!$C$27,'Priority Ratings'!$B$27,"No Rating")))))))</f>
        <v>5</v>
      </c>
      <c r="I45" s="238">
        <f t="shared" si="1"/>
        <v>2.2026431718061675E-2</v>
      </c>
      <c r="J45" s="239" t="s">
        <v>135</v>
      </c>
      <c r="K45" s="240"/>
      <c r="L45" s="241">
        <f t="shared" si="0"/>
        <v>0</v>
      </c>
      <c r="M45" s="73"/>
    </row>
    <row r="46" spans="1:13" ht="52.8" x14ac:dyDescent="0.25">
      <c r="A46" s="3">
        <v>37</v>
      </c>
      <c r="B46" s="216" t="s">
        <v>534</v>
      </c>
      <c r="C46" s="250" t="s">
        <v>537</v>
      </c>
      <c r="D46" s="243"/>
      <c r="E46" s="75"/>
      <c r="F46" s="35"/>
      <c r="G46" s="236" t="s">
        <v>408</v>
      </c>
      <c r="H46" s="237">
        <f>IF(G46='Priority Ratings'!$C$21,'Priority Ratings'!$B$21,IF(G46='Priority Ratings'!$C$22,'Priority Ratings'!$B$22,IF(G46='Priority Ratings'!$C$23,'Priority Ratings'!$B$23,IF(G46='Priority Ratings'!$C$24,'Priority Ratings'!$B$24,IF(G46='Priority Ratings'!$C$25,'Priority Ratings'!$B$25,IF(G46='Priority Ratings'!$C$26,'Priority Ratings'!$B$26,IF(G46='Priority Ratings'!$C$27,'Priority Ratings'!$B$27,"No Rating")))))))</f>
        <v>5</v>
      </c>
      <c r="I46" s="238">
        <f t="shared" si="1"/>
        <v>2.2026431718061675E-2</v>
      </c>
      <c r="J46" s="239" t="s">
        <v>135</v>
      </c>
      <c r="K46" s="240"/>
      <c r="L46" s="241">
        <f t="shared" si="0"/>
        <v>0</v>
      </c>
      <c r="M46" s="73"/>
    </row>
    <row r="47" spans="1:13" ht="52.8" x14ac:dyDescent="0.25">
      <c r="A47" s="18">
        <v>38</v>
      </c>
      <c r="B47" s="216" t="s">
        <v>534</v>
      </c>
      <c r="C47" s="250" t="s">
        <v>526</v>
      </c>
      <c r="D47" s="243"/>
      <c r="E47" s="75"/>
      <c r="F47" s="35"/>
      <c r="G47" s="236" t="s">
        <v>408</v>
      </c>
      <c r="H47" s="237">
        <f>IF(G47='Priority Ratings'!$C$21,'Priority Ratings'!$B$21,IF(G47='Priority Ratings'!$C$22,'Priority Ratings'!$B$22,IF(G47='Priority Ratings'!$C$23,'Priority Ratings'!$B$23,IF(G47='Priority Ratings'!$C$24,'Priority Ratings'!$B$24,IF(G47='Priority Ratings'!$C$25,'Priority Ratings'!$B$25,IF(G47='Priority Ratings'!$C$26,'Priority Ratings'!$B$26,IF(G47='Priority Ratings'!$C$27,'Priority Ratings'!$B$27,"No Rating")))))))</f>
        <v>5</v>
      </c>
      <c r="I47" s="238">
        <f t="shared" si="1"/>
        <v>2.2026431718061675E-2</v>
      </c>
      <c r="J47" s="239" t="s">
        <v>135</v>
      </c>
      <c r="K47" s="240"/>
      <c r="L47" s="241">
        <f t="shared" si="0"/>
        <v>0</v>
      </c>
      <c r="M47" s="73"/>
    </row>
    <row r="48" spans="1:13" ht="52.8" x14ac:dyDescent="0.25">
      <c r="A48" s="3">
        <v>39</v>
      </c>
      <c r="B48" s="216" t="s">
        <v>534</v>
      </c>
      <c r="C48" s="250" t="s">
        <v>538</v>
      </c>
      <c r="D48" s="243"/>
      <c r="E48" s="75"/>
      <c r="F48" s="35"/>
      <c r="G48" s="236" t="s">
        <v>408</v>
      </c>
      <c r="H48" s="237">
        <f>IF(G48='Priority Ratings'!$C$21,'Priority Ratings'!$B$21,IF(G48='Priority Ratings'!$C$22,'Priority Ratings'!$B$22,IF(G48='Priority Ratings'!$C$23,'Priority Ratings'!$B$23,IF(G48='Priority Ratings'!$C$24,'Priority Ratings'!$B$24,IF(G48='Priority Ratings'!$C$25,'Priority Ratings'!$B$25,IF(G48='Priority Ratings'!$C$26,'Priority Ratings'!$B$26,IF(G48='Priority Ratings'!$C$27,'Priority Ratings'!$B$27,"No Rating")))))))</f>
        <v>5</v>
      </c>
      <c r="I48" s="238">
        <f t="shared" si="1"/>
        <v>2.2026431718061675E-2</v>
      </c>
      <c r="J48" s="239" t="s">
        <v>135</v>
      </c>
      <c r="K48" s="240"/>
      <c r="L48" s="241">
        <f t="shared" si="0"/>
        <v>0</v>
      </c>
      <c r="M48" s="73"/>
    </row>
    <row r="49" spans="1:13" ht="52.8" x14ac:dyDescent="0.25">
      <c r="A49" s="18">
        <v>40</v>
      </c>
      <c r="B49" s="216" t="s">
        <v>534</v>
      </c>
      <c r="C49" s="250" t="s">
        <v>539</v>
      </c>
      <c r="D49" s="243"/>
      <c r="E49" s="75"/>
      <c r="F49" s="35"/>
      <c r="G49" s="236" t="s">
        <v>408</v>
      </c>
      <c r="H49" s="237">
        <f>IF(G49='Priority Ratings'!$C$21,'Priority Ratings'!$B$21,IF(G49='Priority Ratings'!$C$22,'Priority Ratings'!$B$22,IF(G49='Priority Ratings'!$C$23,'Priority Ratings'!$B$23,IF(G49='Priority Ratings'!$C$24,'Priority Ratings'!$B$24,IF(G49='Priority Ratings'!$C$25,'Priority Ratings'!$B$25,IF(G49='Priority Ratings'!$C$26,'Priority Ratings'!$B$26,IF(G49='Priority Ratings'!$C$27,'Priority Ratings'!$B$27,"No Rating")))))))</f>
        <v>5</v>
      </c>
      <c r="I49" s="238">
        <f t="shared" si="1"/>
        <v>2.2026431718061675E-2</v>
      </c>
      <c r="J49" s="239" t="s">
        <v>135</v>
      </c>
      <c r="K49" s="240"/>
      <c r="L49" s="241">
        <f t="shared" si="0"/>
        <v>0</v>
      </c>
      <c r="M49" s="73"/>
    </row>
    <row r="50" spans="1:13" ht="52.8" x14ac:dyDescent="0.25">
      <c r="A50" s="3">
        <v>41</v>
      </c>
      <c r="B50" s="216" t="s">
        <v>540</v>
      </c>
      <c r="C50" s="250" t="s">
        <v>529</v>
      </c>
      <c r="D50" s="243"/>
      <c r="E50" s="75"/>
      <c r="F50" s="35"/>
      <c r="G50" s="236" t="s">
        <v>408</v>
      </c>
      <c r="H50" s="237">
        <f>IF(G50='Priority Ratings'!$C$21,'Priority Ratings'!$B$21,IF(G50='Priority Ratings'!$C$22,'Priority Ratings'!$B$22,IF(G50='Priority Ratings'!$C$23,'Priority Ratings'!$B$23,IF(G50='Priority Ratings'!$C$24,'Priority Ratings'!$B$24,IF(G50='Priority Ratings'!$C$25,'Priority Ratings'!$B$25,IF(G50='Priority Ratings'!$C$26,'Priority Ratings'!$B$26,IF(G50='Priority Ratings'!$C$27,'Priority Ratings'!$B$27,"No Rating")))))))</f>
        <v>5</v>
      </c>
      <c r="I50" s="238">
        <f t="shared" si="1"/>
        <v>2.2026431718061675E-2</v>
      </c>
      <c r="J50" s="239" t="s">
        <v>135</v>
      </c>
      <c r="K50" s="240"/>
      <c r="L50" s="241">
        <f t="shared" si="0"/>
        <v>0</v>
      </c>
      <c r="M50" s="73"/>
    </row>
    <row r="51" spans="1:13" ht="52.8" x14ac:dyDescent="0.25">
      <c r="A51" s="18">
        <v>42</v>
      </c>
      <c r="B51" s="216" t="s">
        <v>540</v>
      </c>
      <c r="C51" s="250" t="s">
        <v>530</v>
      </c>
      <c r="D51" s="243"/>
      <c r="E51" s="75"/>
      <c r="F51" s="35"/>
      <c r="G51" s="236" t="s">
        <v>408</v>
      </c>
      <c r="H51" s="237">
        <f>IF(G51='Priority Ratings'!$C$21,'Priority Ratings'!$B$21,IF(G51='Priority Ratings'!$C$22,'Priority Ratings'!$B$22,IF(G51='Priority Ratings'!$C$23,'Priority Ratings'!$B$23,IF(G51='Priority Ratings'!$C$24,'Priority Ratings'!$B$24,IF(G51='Priority Ratings'!$C$25,'Priority Ratings'!$B$25,IF(G51='Priority Ratings'!$C$26,'Priority Ratings'!$B$26,IF(G51='Priority Ratings'!$C$27,'Priority Ratings'!$B$27,"No Rating")))))))</f>
        <v>5</v>
      </c>
      <c r="I51" s="238">
        <f t="shared" si="1"/>
        <v>2.2026431718061675E-2</v>
      </c>
      <c r="J51" s="239" t="s">
        <v>135</v>
      </c>
      <c r="K51" s="240"/>
      <c r="L51" s="241">
        <f t="shared" si="0"/>
        <v>0</v>
      </c>
      <c r="M51" s="73"/>
    </row>
    <row r="52" spans="1:13" ht="52.8" x14ac:dyDescent="0.25">
      <c r="A52" s="3">
        <v>43</v>
      </c>
      <c r="B52" s="216" t="s">
        <v>540</v>
      </c>
      <c r="C52" s="250" t="s">
        <v>531</v>
      </c>
      <c r="D52" s="243"/>
      <c r="E52" s="75"/>
      <c r="F52" s="35"/>
      <c r="G52" s="236" t="s">
        <v>56</v>
      </c>
      <c r="H52" s="237">
        <f>IF(G52='Priority Ratings'!$C$21,'Priority Ratings'!$B$21,IF(G52='Priority Ratings'!$C$22,'Priority Ratings'!$B$22,IF(G52='Priority Ratings'!$C$23,'Priority Ratings'!$B$23,IF(G52='Priority Ratings'!$C$24,'Priority Ratings'!$B$24,IF(G52='Priority Ratings'!$C$25,'Priority Ratings'!$B$25,IF(G52='Priority Ratings'!$C$26,'Priority Ratings'!$B$26,IF(G52='Priority Ratings'!$C$27,'Priority Ratings'!$B$27,"No Rating")))))))</f>
        <v>3</v>
      </c>
      <c r="I52" s="238">
        <f t="shared" si="1"/>
        <v>1.3215859030837005E-2</v>
      </c>
      <c r="J52" s="239" t="s">
        <v>135</v>
      </c>
      <c r="K52" s="240"/>
      <c r="L52" s="241">
        <f t="shared" si="0"/>
        <v>0</v>
      </c>
      <c r="M52" s="73"/>
    </row>
    <row r="53" spans="1:13" ht="52.8" x14ac:dyDescent="0.25">
      <c r="A53" s="18">
        <v>44</v>
      </c>
      <c r="B53" s="216" t="s">
        <v>540</v>
      </c>
      <c r="C53" s="250" t="s">
        <v>532</v>
      </c>
      <c r="D53" s="243"/>
      <c r="E53" s="75"/>
      <c r="F53" s="35"/>
      <c r="G53" s="236" t="s">
        <v>56</v>
      </c>
      <c r="H53" s="237">
        <f>IF(G53='Priority Ratings'!$C$21,'Priority Ratings'!$B$21,IF(G53='Priority Ratings'!$C$22,'Priority Ratings'!$B$22,IF(G53='Priority Ratings'!$C$23,'Priority Ratings'!$B$23,IF(G53='Priority Ratings'!$C$24,'Priority Ratings'!$B$24,IF(G53='Priority Ratings'!$C$25,'Priority Ratings'!$B$25,IF(G53='Priority Ratings'!$C$26,'Priority Ratings'!$B$26,IF(G53='Priority Ratings'!$C$27,'Priority Ratings'!$B$27,"No Rating")))))))</f>
        <v>3</v>
      </c>
      <c r="I53" s="238">
        <f t="shared" si="1"/>
        <v>1.3215859030837005E-2</v>
      </c>
      <c r="J53" s="239" t="s">
        <v>135</v>
      </c>
      <c r="K53" s="240"/>
      <c r="L53" s="241">
        <f t="shared" si="0"/>
        <v>0</v>
      </c>
      <c r="M53" s="73"/>
    </row>
    <row r="54" spans="1:13" ht="52.8" x14ac:dyDescent="0.25">
      <c r="A54" s="3">
        <v>45</v>
      </c>
      <c r="B54" s="216" t="s">
        <v>540</v>
      </c>
      <c r="C54" s="250" t="s">
        <v>533</v>
      </c>
      <c r="D54" s="243"/>
      <c r="E54" s="75"/>
      <c r="F54" s="35"/>
      <c r="G54" s="236" t="s">
        <v>56</v>
      </c>
      <c r="H54" s="237">
        <f>IF(G54='Priority Ratings'!$C$21,'Priority Ratings'!$B$21,IF(G54='Priority Ratings'!$C$22,'Priority Ratings'!$B$22,IF(G54='Priority Ratings'!$C$23,'Priority Ratings'!$B$23,IF(G54='Priority Ratings'!$C$24,'Priority Ratings'!$B$24,IF(G54='Priority Ratings'!$C$25,'Priority Ratings'!$B$25,IF(G54='Priority Ratings'!$C$26,'Priority Ratings'!$B$26,IF(G54='Priority Ratings'!$C$27,'Priority Ratings'!$B$27,"No Rating")))))))</f>
        <v>3</v>
      </c>
      <c r="I54" s="238">
        <f t="shared" si="1"/>
        <v>1.3215859030837005E-2</v>
      </c>
      <c r="J54" s="239" t="s">
        <v>135</v>
      </c>
      <c r="K54" s="240"/>
      <c r="L54" s="241">
        <f t="shared" si="0"/>
        <v>0</v>
      </c>
      <c r="M54" s="73"/>
    </row>
    <row r="55" spans="1:13" ht="52.8" x14ac:dyDescent="0.25">
      <c r="A55" s="18">
        <v>46</v>
      </c>
      <c r="B55" s="216" t="s">
        <v>541</v>
      </c>
      <c r="C55" s="250" t="s">
        <v>542</v>
      </c>
      <c r="D55" s="243"/>
      <c r="E55" s="75"/>
      <c r="F55" s="35"/>
      <c r="G55" s="236" t="s">
        <v>408</v>
      </c>
      <c r="H55" s="237">
        <f>IF(G55='Priority Ratings'!$C$21,'Priority Ratings'!$B$21,IF(G55='Priority Ratings'!$C$22,'Priority Ratings'!$B$22,IF(G55='Priority Ratings'!$C$23,'Priority Ratings'!$B$23,IF(G55='Priority Ratings'!$C$24,'Priority Ratings'!$B$24,IF(G55='Priority Ratings'!$C$25,'Priority Ratings'!$B$25,IF(G55='Priority Ratings'!$C$26,'Priority Ratings'!$B$26,IF(G55='Priority Ratings'!$C$27,'Priority Ratings'!$B$27,"No Rating")))))))</f>
        <v>5</v>
      </c>
      <c r="I55" s="238">
        <f t="shared" si="1"/>
        <v>2.2026431718061675E-2</v>
      </c>
      <c r="J55" s="239" t="s">
        <v>135</v>
      </c>
      <c r="K55" s="240"/>
      <c r="L55" s="241">
        <f t="shared" si="0"/>
        <v>0</v>
      </c>
      <c r="M55" s="73"/>
    </row>
    <row r="56" spans="1:13" ht="52.8" x14ac:dyDescent="0.25">
      <c r="A56" s="3">
        <v>47</v>
      </c>
      <c r="B56" s="216" t="s">
        <v>541</v>
      </c>
      <c r="C56" s="250" t="s">
        <v>543</v>
      </c>
      <c r="D56" s="243"/>
      <c r="E56" s="75"/>
      <c r="F56" s="35"/>
      <c r="G56" s="236" t="s">
        <v>408</v>
      </c>
      <c r="H56" s="237">
        <f>IF(G56='Priority Ratings'!$C$21,'Priority Ratings'!$B$21,IF(G56='Priority Ratings'!$C$22,'Priority Ratings'!$B$22,IF(G56='Priority Ratings'!$C$23,'Priority Ratings'!$B$23,IF(G56='Priority Ratings'!$C$24,'Priority Ratings'!$B$24,IF(G56='Priority Ratings'!$C$25,'Priority Ratings'!$B$25,IF(G56='Priority Ratings'!$C$26,'Priority Ratings'!$B$26,IF(G56='Priority Ratings'!$C$27,'Priority Ratings'!$B$27,"No Rating")))))))</f>
        <v>5</v>
      </c>
      <c r="I56" s="238">
        <f t="shared" si="1"/>
        <v>2.2026431718061675E-2</v>
      </c>
      <c r="J56" s="239" t="s">
        <v>135</v>
      </c>
      <c r="K56" s="240"/>
      <c r="L56" s="241">
        <f t="shared" si="0"/>
        <v>0</v>
      </c>
      <c r="M56" s="73"/>
    </row>
    <row r="57" spans="1:13" ht="66" x14ac:dyDescent="0.25">
      <c r="A57" s="18">
        <v>48</v>
      </c>
      <c r="B57" s="216" t="s">
        <v>541</v>
      </c>
      <c r="C57" s="250" t="s">
        <v>544</v>
      </c>
      <c r="D57" s="243"/>
      <c r="E57" s="75"/>
      <c r="F57" s="35"/>
      <c r="G57" s="236" t="s">
        <v>408</v>
      </c>
      <c r="H57" s="237">
        <f>IF(G57='Priority Ratings'!$C$21,'Priority Ratings'!$B$21,IF(G57='Priority Ratings'!$C$22,'Priority Ratings'!$B$22,IF(G57='Priority Ratings'!$C$23,'Priority Ratings'!$B$23,IF(G57='Priority Ratings'!$C$24,'Priority Ratings'!$B$24,IF(G57='Priority Ratings'!$C$25,'Priority Ratings'!$B$25,IF(G57='Priority Ratings'!$C$26,'Priority Ratings'!$B$26,IF(G57='Priority Ratings'!$C$27,'Priority Ratings'!$B$27,"No Rating")))))))</f>
        <v>5</v>
      </c>
      <c r="I57" s="238">
        <f t="shared" si="1"/>
        <v>2.2026431718061675E-2</v>
      </c>
      <c r="J57" s="239" t="s">
        <v>135</v>
      </c>
      <c r="K57" s="240"/>
      <c r="L57" s="241">
        <f t="shared" si="0"/>
        <v>0</v>
      </c>
      <c r="M57" s="73"/>
    </row>
    <row r="58" spans="1:13" ht="52.8" x14ac:dyDescent="0.25">
      <c r="A58" s="3">
        <v>49</v>
      </c>
      <c r="B58" s="216" t="s">
        <v>541</v>
      </c>
      <c r="C58" s="250" t="s">
        <v>545</v>
      </c>
      <c r="D58" s="243"/>
      <c r="E58" s="75"/>
      <c r="F58" s="35"/>
      <c r="G58" s="236" t="s">
        <v>408</v>
      </c>
      <c r="H58" s="237">
        <f>IF(G58='Priority Ratings'!$C$21,'Priority Ratings'!$B$21,IF(G58='Priority Ratings'!$C$22,'Priority Ratings'!$B$22,IF(G58='Priority Ratings'!$C$23,'Priority Ratings'!$B$23,IF(G58='Priority Ratings'!$C$24,'Priority Ratings'!$B$24,IF(G58='Priority Ratings'!$C$25,'Priority Ratings'!$B$25,IF(G58='Priority Ratings'!$C$26,'Priority Ratings'!$B$26,IF(G58='Priority Ratings'!$C$27,'Priority Ratings'!$B$27,"No Rating")))))))</f>
        <v>5</v>
      </c>
      <c r="I58" s="238">
        <f t="shared" si="1"/>
        <v>2.2026431718061675E-2</v>
      </c>
      <c r="J58" s="239" t="s">
        <v>135</v>
      </c>
      <c r="K58" s="240"/>
      <c r="L58" s="241">
        <f t="shared" ref="L58:L60" si="2">I58*K58</f>
        <v>0</v>
      </c>
      <c r="M58" s="73"/>
    </row>
    <row r="59" spans="1:13" ht="52.8" x14ac:dyDescent="0.25">
      <c r="A59" s="18">
        <v>50</v>
      </c>
      <c r="B59" s="216" t="s">
        <v>541</v>
      </c>
      <c r="C59" s="250" t="s">
        <v>546</v>
      </c>
      <c r="D59" s="243"/>
      <c r="E59" s="75"/>
      <c r="F59" s="35"/>
      <c r="G59" s="236" t="s">
        <v>408</v>
      </c>
      <c r="H59" s="237">
        <f>IF(G59='Priority Ratings'!$C$21,'Priority Ratings'!$B$21,IF(G59='Priority Ratings'!$C$22,'Priority Ratings'!$B$22,IF(G59='Priority Ratings'!$C$23,'Priority Ratings'!$B$23,IF(G59='Priority Ratings'!$C$24,'Priority Ratings'!$B$24,IF(G59='Priority Ratings'!$C$25,'Priority Ratings'!$B$25,IF(G59='Priority Ratings'!$C$26,'Priority Ratings'!$B$26,IF(G59='Priority Ratings'!$C$27,'Priority Ratings'!$B$27,"No Rating")))))))</f>
        <v>5</v>
      </c>
      <c r="I59" s="238">
        <f t="shared" si="1"/>
        <v>2.2026431718061675E-2</v>
      </c>
      <c r="J59" s="239" t="s">
        <v>135</v>
      </c>
      <c r="K59" s="240"/>
      <c r="L59" s="241">
        <f t="shared" si="2"/>
        <v>0</v>
      </c>
      <c r="M59" s="73"/>
    </row>
    <row r="60" spans="1:13" ht="52.8" x14ac:dyDescent="0.25">
      <c r="A60" s="3">
        <v>51</v>
      </c>
      <c r="B60" s="216" t="s">
        <v>541</v>
      </c>
      <c r="C60" s="243" t="s">
        <v>547</v>
      </c>
      <c r="D60" s="243"/>
      <c r="E60" s="75"/>
      <c r="F60" s="35"/>
      <c r="G60" s="236" t="s">
        <v>408</v>
      </c>
      <c r="H60" s="237">
        <f>IF(G60='Priority Ratings'!$C$21,'Priority Ratings'!$B$21,IF(G60='Priority Ratings'!$C$22,'Priority Ratings'!$B$22,IF(G60='Priority Ratings'!$C$23,'Priority Ratings'!$B$23,IF(G60='Priority Ratings'!$C$24,'Priority Ratings'!$B$24,IF(G60='Priority Ratings'!$C$25,'Priority Ratings'!$B$25,IF(G60='Priority Ratings'!$C$26,'Priority Ratings'!$B$26,IF(G60='Priority Ratings'!$C$27,'Priority Ratings'!$B$27,"No Rating")))))))</f>
        <v>5</v>
      </c>
      <c r="I60" s="238">
        <f t="shared" si="1"/>
        <v>2.2026431718061675E-2</v>
      </c>
      <c r="J60" s="239" t="s">
        <v>135</v>
      </c>
      <c r="K60" s="240"/>
      <c r="L60" s="241">
        <f t="shared" si="2"/>
        <v>0</v>
      </c>
      <c r="M60" s="73"/>
    </row>
    <row r="61" spans="1:13" x14ac:dyDescent="0.25">
      <c r="A61" s="40"/>
      <c r="B61" s="70"/>
      <c r="C61" s="40"/>
      <c r="D61" s="40"/>
      <c r="E61" s="40"/>
      <c r="F61" s="40"/>
      <c r="G61" s="40"/>
      <c r="H61" s="54"/>
      <c r="I61" s="54"/>
      <c r="J61" s="54"/>
      <c r="K61" s="40"/>
      <c r="L61" s="72"/>
      <c r="M61" s="73"/>
    </row>
    <row r="62" spans="1:13" x14ac:dyDescent="0.25">
      <c r="A62" s="3"/>
      <c r="C62" s="9"/>
      <c r="D62" s="9"/>
      <c r="E62" s="9"/>
      <c r="F62" s="5" t="s">
        <v>251</v>
      </c>
      <c r="G62" s="49"/>
      <c r="H62" s="55">
        <f>SUM(H10:H60)</f>
        <v>227</v>
      </c>
      <c r="I62" s="57">
        <f>SUM(I10:I60)</f>
        <v>0.99999999999999911</v>
      </c>
      <c r="J62" s="61"/>
      <c r="K62" s="4"/>
      <c r="L62" s="63">
        <f>SUM(L10:L60)</f>
        <v>0</v>
      </c>
    </row>
  </sheetData>
  <sheetProtection algorithmName="SHA-512" hashValue="/WD0Ozck4MTWWClBXzUFiPIpiOPYv45/OSNHNEfribDQad3CyH7KxigWpLvDdHtuLGIvX6z6sGk68XG5jjnJog==" saltValue="UdxxjAIngY3d+reHRn+Jbw==" spinCount="100000" sheet="1" objects="1" scenarios="1"/>
  <autoFilter ref="A9:L60" xr:uid="{00000000-0009-0000-0000-000001000000}"/>
  <mergeCells count="2">
    <mergeCell ref="F2:G3"/>
    <mergeCell ref="M8:M9"/>
  </mergeCells>
  <dataValidations count="2">
    <dataValidation type="list" allowBlank="1" showInputMessage="1" showErrorMessage="1" sqref="G10:G60" xr:uid="{2310CBA1-FA0F-4D5D-943B-6727DC2F43E7}">
      <formula1>Priority</formula1>
    </dataValidation>
    <dataValidation type="list" allowBlank="1" showInputMessage="1" showErrorMessage="1" sqref="K10:K60" xr:uid="{FEFE1CF3-4279-46FD-AEFD-EB4F4736BA02}">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2CB3EEC-4757-4EC4-AE58-A86EBC3D39EF}">
          <x14:formula1>
            <xm:f>Config!$J$3:$J$5</xm:f>
          </x14:formula1>
          <xm:sqref>E10:E60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D1CBF-7F6E-4A71-9006-26CCD17925C9}">
  <sheetPr codeName="Sheet19">
    <tabColor theme="0" tint="-0.499984740745262"/>
    <pageSetUpPr fitToPage="1"/>
  </sheetPr>
  <dimension ref="A1:M25"/>
  <sheetViews>
    <sheetView zoomScaleNormal="100" workbookViewId="0">
      <selection activeCell="F12" sqref="F12"/>
    </sheetView>
    <sheetView workbookViewId="1"/>
  </sheetViews>
  <sheetFormatPr defaultColWidth="9.109375" defaultRowHeight="13.2" x14ac:dyDescent="0.25"/>
  <cols>
    <col min="1" max="1" width="7.44140625" style="2" bestFit="1" customWidth="1"/>
    <col min="2" max="2" width="28.5546875" style="9" customWidth="1"/>
    <col min="3" max="3" width="53.88671875" style="10" customWidth="1"/>
    <col min="4" max="4" width="35.8867187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56"/>
      <c r="E2" s="25"/>
      <c r="F2" s="398" t="s">
        <v>106</v>
      </c>
      <c r="G2" s="399"/>
      <c r="H2" s="2"/>
      <c r="I2" s="2"/>
      <c r="J2" s="3"/>
      <c r="L2" s="2"/>
    </row>
    <row r="3" spans="1:13" ht="13.8" x14ac:dyDescent="0.25">
      <c r="A3" s="25"/>
      <c r="B3" s="170" t="s">
        <v>81</v>
      </c>
      <c r="C3" s="172" t="str">
        <f>'Scoring Summary'!C3</f>
        <v>&lt;insert before tender publication&gt;</v>
      </c>
      <c r="D3" s="256"/>
      <c r="E3" s="79"/>
      <c r="F3" s="400"/>
      <c r="G3" s="401"/>
      <c r="H3" s="2"/>
      <c r="I3" s="2"/>
      <c r="J3" s="3"/>
      <c r="K3" s="51"/>
      <c r="L3" s="2"/>
    </row>
    <row r="4" spans="1:13" ht="27.6" x14ac:dyDescent="0.3">
      <c r="A4" s="25"/>
      <c r="B4" s="170" t="s">
        <v>82</v>
      </c>
      <c r="C4" s="172" t="str">
        <f>'Scoring Summary'!C4</f>
        <v>&lt;Evaluator to complete&gt;</v>
      </c>
      <c r="D4" s="256"/>
      <c r="E4" s="25"/>
      <c r="F4" s="223" t="s">
        <v>72</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78" t="s">
        <v>116</v>
      </c>
      <c r="E8" s="279" t="s">
        <v>117</v>
      </c>
      <c r="F8" s="297" t="s">
        <v>118</v>
      </c>
      <c r="G8" s="260" t="s">
        <v>119</v>
      </c>
      <c r="H8" s="261" t="s">
        <v>120</v>
      </c>
      <c r="I8" s="262"/>
      <c r="J8" s="263" t="s">
        <v>121</v>
      </c>
      <c r="K8" s="263" t="s">
        <v>29</v>
      </c>
      <c r="L8" s="264"/>
      <c r="M8" s="397" t="s">
        <v>122</v>
      </c>
    </row>
    <row r="9" spans="1:13" ht="26.4" x14ac:dyDescent="0.25">
      <c r="A9" s="281" t="s">
        <v>123</v>
      </c>
      <c r="B9" s="282" t="s">
        <v>124</v>
      </c>
      <c r="C9" s="298" t="s">
        <v>125</v>
      </c>
      <c r="D9" s="284" t="s">
        <v>126</v>
      </c>
      <c r="E9" s="285" t="s">
        <v>127</v>
      </c>
      <c r="F9" s="23" t="s">
        <v>128</v>
      </c>
      <c r="G9" s="286" t="s">
        <v>23</v>
      </c>
      <c r="H9" s="287" t="s">
        <v>129</v>
      </c>
      <c r="I9" s="287" t="s">
        <v>130</v>
      </c>
      <c r="J9" s="52" t="s">
        <v>110</v>
      </c>
      <c r="K9" s="52" t="s">
        <v>131</v>
      </c>
      <c r="L9" s="288" t="s">
        <v>132</v>
      </c>
      <c r="M9" s="397"/>
    </row>
    <row r="10" spans="1:13" ht="52.8" x14ac:dyDescent="0.25">
      <c r="A10" s="3">
        <v>1</v>
      </c>
      <c r="B10" s="254" t="s">
        <v>499</v>
      </c>
      <c r="C10" s="292" t="s">
        <v>548</v>
      </c>
      <c r="D10" s="292" t="s">
        <v>549</v>
      </c>
      <c r="E10" s="75"/>
      <c r="F10" s="71"/>
      <c r="G10" s="236" t="s">
        <v>408</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238">
        <f t="shared" ref="I10:I23" si="0">H10/H$25</f>
        <v>7.3529411764705885E-2</v>
      </c>
      <c r="J10" s="239" t="s">
        <v>135</v>
      </c>
      <c r="K10" s="240"/>
      <c r="L10" s="241">
        <f t="shared" ref="L10:L23" si="1">I10*K10</f>
        <v>0</v>
      </c>
      <c r="M10" s="73"/>
    </row>
    <row r="11" spans="1:13" ht="52.8" x14ac:dyDescent="0.25">
      <c r="A11" s="18">
        <v>2</v>
      </c>
      <c r="B11" s="254" t="s">
        <v>499</v>
      </c>
      <c r="C11" s="292" t="s">
        <v>550</v>
      </c>
      <c r="D11" s="292" t="s">
        <v>549</v>
      </c>
      <c r="E11" s="75"/>
      <c r="F11" s="71"/>
      <c r="G11" s="236" t="s">
        <v>408</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238">
        <f t="shared" si="0"/>
        <v>7.3529411764705885E-2</v>
      </c>
      <c r="J11" s="239" t="s">
        <v>135</v>
      </c>
      <c r="K11" s="240"/>
      <c r="L11" s="241">
        <f t="shared" si="1"/>
        <v>0</v>
      </c>
      <c r="M11" s="73"/>
    </row>
    <row r="12" spans="1:13" ht="52.8" x14ac:dyDescent="0.25">
      <c r="A12" s="3">
        <v>3</v>
      </c>
      <c r="B12" s="254" t="s">
        <v>499</v>
      </c>
      <c r="C12" s="292" t="s">
        <v>551</v>
      </c>
      <c r="D12" s="292" t="s">
        <v>549</v>
      </c>
      <c r="E12" s="75"/>
      <c r="F12" s="71"/>
      <c r="G12" s="236" t="s">
        <v>408</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238">
        <f t="shared" si="0"/>
        <v>7.3529411764705885E-2</v>
      </c>
      <c r="J12" s="239" t="s">
        <v>135</v>
      </c>
      <c r="K12" s="240"/>
      <c r="L12" s="241">
        <f t="shared" si="1"/>
        <v>0</v>
      </c>
      <c r="M12" s="73"/>
    </row>
    <row r="13" spans="1:13" ht="66" x14ac:dyDescent="0.25">
      <c r="A13" s="18">
        <v>4</v>
      </c>
      <c r="B13" s="254" t="s">
        <v>499</v>
      </c>
      <c r="C13" s="292" t="s">
        <v>552</v>
      </c>
      <c r="D13" s="292" t="s">
        <v>549</v>
      </c>
      <c r="E13" s="75"/>
      <c r="F13" s="71"/>
      <c r="G13" s="236" t="s">
        <v>408</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238">
        <f t="shared" si="0"/>
        <v>7.3529411764705885E-2</v>
      </c>
      <c r="J13" s="239" t="s">
        <v>135</v>
      </c>
      <c r="K13" s="240"/>
      <c r="L13" s="241">
        <f t="shared" si="1"/>
        <v>0</v>
      </c>
      <c r="M13" s="73"/>
    </row>
    <row r="14" spans="1:13" ht="52.8" x14ac:dyDescent="0.25">
      <c r="A14" s="3">
        <v>5</v>
      </c>
      <c r="B14" s="254" t="s">
        <v>499</v>
      </c>
      <c r="C14" s="292" t="s">
        <v>553</v>
      </c>
      <c r="D14" s="292" t="s">
        <v>549</v>
      </c>
      <c r="E14" s="75"/>
      <c r="F14" s="71"/>
      <c r="G14" s="236" t="s">
        <v>408</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238">
        <f t="shared" si="0"/>
        <v>7.3529411764705885E-2</v>
      </c>
      <c r="J14" s="239" t="s">
        <v>135</v>
      </c>
      <c r="K14" s="240"/>
      <c r="L14" s="241">
        <f t="shared" si="1"/>
        <v>0</v>
      </c>
      <c r="M14" s="73"/>
    </row>
    <row r="15" spans="1:13" ht="52.8" x14ac:dyDescent="0.25">
      <c r="A15" s="18">
        <v>6</v>
      </c>
      <c r="B15" s="254" t="s">
        <v>499</v>
      </c>
      <c r="C15" s="292" t="s">
        <v>554</v>
      </c>
      <c r="D15" s="292" t="s">
        <v>549</v>
      </c>
      <c r="E15" s="75"/>
      <c r="F15" s="71"/>
      <c r="G15" s="236" t="s">
        <v>408</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38">
        <f t="shared" si="0"/>
        <v>7.3529411764705885E-2</v>
      </c>
      <c r="J15" s="239" t="s">
        <v>135</v>
      </c>
      <c r="K15" s="240"/>
      <c r="L15" s="241">
        <f t="shared" si="1"/>
        <v>0</v>
      </c>
      <c r="M15" s="73"/>
    </row>
    <row r="16" spans="1:13" ht="52.8" x14ac:dyDescent="0.25">
      <c r="A16" s="3">
        <v>7</v>
      </c>
      <c r="B16" s="254" t="s">
        <v>499</v>
      </c>
      <c r="C16" s="292" t="s">
        <v>555</v>
      </c>
      <c r="D16" s="292" t="s">
        <v>549</v>
      </c>
      <c r="E16" s="75"/>
      <c r="F16" s="71"/>
      <c r="G16" s="236" t="s">
        <v>408</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38">
        <f t="shared" si="0"/>
        <v>7.3529411764705885E-2</v>
      </c>
      <c r="J16" s="239" t="s">
        <v>135</v>
      </c>
      <c r="K16" s="240"/>
      <c r="L16" s="241">
        <f t="shared" si="1"/>
        <v>0</v>
      </c>
      <c r="M16" s="73"/>
    </row>
    <row r="17" spans="1:13" ht="52.8" x14ac:dyDescent="0.25">
      <c r="A17" s="18">
        <v>8</v>
      </c>
      <c r="B17" s="254" t="s">
        <v>499</v>
      </c>
      <c r="C17" s="292" t="s">
        <v>556</v>
      </c>
      <c r="D17" s="292" t="s">
        <v>549</v>
      </c>
      <c r="E17" s="75"/>
      <c r="F17" s="71"/>
      <c r="G17" s="236" t="s">
        <v>408</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38">
        <f t="shared" si="0"/>
        <v>7.3529411764705885E-2</v>
      </c>
      <c r="J17" s="239" t="s">
        <v>135</v>
      </c>
      <c r="K17" s="240"/>
      <c r="L17" s="241">
        <f t="shared" si="1"/>
        <v>0</v>
      </c>
      <c r="M17" s="73"/>
    </row>
    <row r="18" spans="1:13" ht="108" customHeight="1" x14ac:dyDescent="0.25">
      <c r="A18" s="3">
        <v>9</v>
      </c>
      <c r="B18" s="254" t="s">
        <v>499</v>
      </c>
      <c r="C18" s="292" t="s">
        <v>852</v>
      </c>
      <c r="D18" s="292" t="s">
        <v>549</v>
      </c>
      <c r="E18" s="75"/>
      <c r="F18" s="71"/>
      <c r="G18" s="236" t="s">
        <v>408</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38">
        <f t="shared" si="0"/>
        <v>7.3529411764705885E-2</v>
      </c>
      <c r="J18" s="239" t="s">
        <v>135</v>
      </c>
      <c r="K18" s="240"/>
      <c r="L18" s="241">
        <f t="shared" si="1"/>
        <v>0</v>
      </c>
      <c r="M18" s="73"/>
    </row>
    <row r="19" spans="1:13" ht="52.8" x14ac:dyDescent="0.25">
      <c r="A19" s="18">
        <v>10</v>
      </c>
      <c r="B19" s="216" t="s">
        <v>557</v>
      </c>
      <c r="C19" s="250" t="s">
        <v>558</v>
      </c>
      <c r="D19" s="243" t="s">
        <v>559</v>
      </c>
      <c r="E19" s="75"/>
      <c r="F19" s="71"/>
      <c r="G19" s="236" t="s">
        <v>408</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38">
        <f t="shared" si="0"/>
        <v>7.3529411764705885E-2</v>
      </c>
      <c r="J19" s="239" t="s">
        <v>135</v>
      </c>
      <c r="K19" s="240"/>
      <c r="L19" s="241">
        <f t="shared" si="1"/>
        <v>0</v>
      </c>
      <c r="M19" s="73"/>
    </row>
    <row r="20" spans="1:13" ht="52.8" x14ac:dyDescent="0.25">
      <c r="A20" s="3">
        <v>11</v>
      </c>
      <c r="B20" s="216" t="s">
        <v>557</v>
      </c>
      <c r="C20" s="250" t="s">
        <v>560</v>
      </c>
      <c r="D20" s="243" t="s">
        <v>561</v>
      </c>
      <c r="E20" s="75"/>
      <c r="F20" s="71"/>
      <c r="G20" s="236" t="s">
        <v>408</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38">
        <f t="shared" si="0"/>
        <v>7.3529411764705885E-2</v>
      </c>
      <c r="J20" s="239" t="s">
        <v>135</v>
      </c>
      <c r="K20" s="240"/>
      <c r="L20" s="241">
        <f t="shared" si="1"/>
        <v>0</v>
      </c>
      <c r="M20" s="73"/>
    </row>
    <row r="21" spans="1:13" ht="52.8" x14ac:dyDescent="0.25">
      <c r="A21" s="18">
        <v>12</v>
      </c>
      <c r="B21" s="216" t="s">
        <v>557</v>
      </c>
      <c r="C21" s="250" t="s">
        <v>562</v>
      </c>
      <c r="D21" s="243" t="s">
        <v>563</v>
      </c>
      <c r="E21" s="75"/>
      <c r="F21" s="71"/>
      <c r="G21" s="236" t="s">
        <v>408</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38">
        <f t="shared" si="0"/>
        <v>7.3529411764705885E-2</v>
      </c>
      <c r="J21" s="239" t="s">
        <v>135</v>
      </c>
      <c r="K21" s="240"/>
      <c r="L21" s="241">
        <f t="shared" si="1"/>
        <v>0</v>
      </c>
      <c r="M21" s="73"/>
    </row>
    <row r="22" spans="1:13" ht="52.8" x14ac:dyDescent="0.25">
      <c r="A22" s="3">
        <v>13</v>
      </c>
      <c r="B22" s="216" t="s">
        <v>557</v>
      </c>
      <c r="C22" s="250" t="s">
        <v>564</v>
      </c>
      <c r="D22" s="243" t="s">
        <v>565</v>
      </c>
      <c r="E22" s="75"/>
      <c r="F22" s="71"/>
      <c r="G22" s="236" t="s">
        <v>408</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38">
        <f t="shared" si="0"/>
        <v>7.3529411764705885E-2</v>
      </c>
      <c r="J22" s="239" t="s">
        <v>135</v>
      </c>
      <c r="K22" s="240"/>
      <c r="L22" s="241">
        <f t="shared" si="1"/>
        <v>0</v>
      </c>
      <c r="M22" s="73"/>
    </row>
    <row r="23" spans="1:13" ht="331.2" customHeight="1" x14ac:dyDescent="0.25">
      <c r="A23" s="18">
        <v>14</v>
      </c>
      <c r="B23" s="216" t="s">
        <v>566</v>
      </c>
      <c r="C23" s="301" t="s">
        <v>567</v>
      </c>
      <c r="D23" s="216" t="s">
        <v>568</v>
      </c>
      <c r="E23" s="75"/>
      <c r="F23" s="71"/>
      <c r="G23" s="236" t="s">
        <v>56</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3</v>
      </c>
      <c r="I23" s="238">
        <f t="shared" si="0"/>
        <v>4.4117647058823532E-2</v>
      </c>
      <c r="J23" s="239" t="s">
        <v>135</v>
      </c>
      <c r="K23" s="240"/>
      <c r="L23" s="241">
        <f t="shared" si="1"/>
        <v>0</v>
      </c>
      <c r="M23" s="73"/>
    </row>
    <row r="24" spans="1:13" x14ac:dyDescent="0.25">
      <c r="A24" s="40"/>
      <c r="B24" s="70"/>
      <c r="C24" s="40"/>
      <c r="D24" s="40"/>
      <c r="E24" s="40"/>
      <c r="F24" s="40"/>
      <c r="G24" s="40"/>
      <c r="H24" s="54"/>
      <c r="I24" s="54"/>
      <c r="J24" s="54"/>
      <c r="K24" s="40"/>
      <c r="L24" s="72"/>
      <c r="M24" s="73"/>
    </row>
    <row r="25" spans="1:13" x14ac:dyDescent="0.25">
      <c r="A25" s="3"/>
      <c r="C25" s="9"/>
      <c r="D25" s="9"/>
      <c r="E25" s="9"/>
      <c r="F25" s="5" t="s">
        <v>251</v>
      </c>
      <c r="G25" s="49"/>
      <c r="H25" s="55">
        <f>SUM(H10:H23)</f>
        <v>68</v>
      </c>
      <c r="I25" s="57">
        <f>SUM(I10:I23)</f>
        <v>0.99999999999999978</v>
      </c>
      <c r="J25" s="61"/>
      <c r="K25" s="4"/>
      <c r="L25" s="63">
        <f>SUM(L10:L23)</f>
        <v>0</v>
      </c>
    </row>
  </sheetData>
  <sheetProtection algorithmName="SHA-512" hashValue="inlXy9ev7rKdCD9yUerwa6cswyTy/cRWrgzOKEhFsRHwXsoVGM3ED5VHEUAzPm5qjkg/H5YoNPl5tw7KUCRsLw==" saltValue="KIXljHFnHJvP79N8ID46sw==" spinCount="100000" sheet="1" objects="1" scenarios="1"/>
  <autoFilter ref="A9:L23" xr:uid="{00000000-0009-0000-0000-000001000000}"/>
  <mergeCells count="2">
    <mergeCell ref="F2:G3"/>
    <mergeCell ref="M8:M9"/>
  </mergeCells>
  <dataValidations count="2">
    <dataValidation type="list" allowBlank="1" showInputMessage="1" showErrorMessage="1" sqref="G10:G23" xr:uid="{13792227-ECAD-49A8-86AA-BEF9B44ABB3E}">
      <formula1>Priority</formula1>
    </dataValidation>
    <dataValidation type="list" allowBlank="1" showInputMessage="1" showErrorMessage="1" sqref="K10:K23" xr:uid="{21AEC49F-24DF-4601-9300-BEA340F1FD37}">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2A121E2-CC38-454C-81D5-7E94845BB60E}">
          <x14:formula1>
            <xm:f>Config!$J$3:$J$5</xm:f>
          </x14:formula1>
          <xm:sqref>E10:E23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AE72-0D26-4AF6-B41E-CC411E304D5D}">
  <sheetPr codeName="Sheet16">
    <tabColor rgb="FFFFC000"/>
    <pageSetUpPr fitToPage="1"/>
  </sheetPr>
  <dimension ref="A1:M25"/>
  <sheetViews>
    <sheetView zoomScale="90" zoomScaleNormal="90" workbookViewId="0">
      <selection activeCell="K11" sqref="K11"/>
    </sheetView>
    <sheetView tabSelected="1" topLeftCell="A8" workbookViewId="1">
      <selection activeCell="B23" sqref="B23"/>
    </sheetView>
  </sheetViews>
  <sheetFormatPr defaultColWidth="9.109375" defaultRowHeight="13.2" x14ac:dyDescent="0.25"/>
  <cols>
    <col min="1" max="1" width="7.44140625" style="2" bestFit="1" customWidth="1"/>
    <col min="2" max="2" width="28.5546875" style="9" customWidth="1"/>
    <col min="3" max="3" width="53.88671875" style="10" customWidth="1"/>
    <col min="4" max="4" width="68.6640625" style="10" customWidth="1"/>
    <col min="5" max="5" width="20.5546875" style="10" bestFit="1" customWidth="1"/>
    <col min="6" max="6" width="39.33203125" style="2" customWidth="1"/>
    <col min="7" max="7" width="18.33203125" style="45" customWidth="1"/>
    <col min="8" max="8" width="11.44140625" style="45" customWidth="1"/>
    <col min="9" max="9" width="14.109375" style="45" customWidth="1"/>
    <col min="10" max="10" width="34.6640625" style="58" customWidth="1"/>
    <col min="11" max="11" width="14.88671875" style="2" customWidth="1"/>
    <col min="12" max="12" width="15.109375" style="45" customWidth="1"/>
    <col min="13" max="13" width="30.5546875" style="1" customWidth="1"/>
    <col min="14" max="16384" width="9.109375" style="1"/>
  </cols>
  <sheetData>
    <row r="1" spans="1:13" x14ac:dyDescent="0.25">
      <c r="A1" s="25"/>
      <c r="B1" s="140"/>
      <c r="C1" s="25"/>
      <c r="D1" s="25"/>
      <c r="E1" s="25"/>
    </row>
    <row r="2" spans="1:13" ht="13.8" x14ac:dyDescent="0.25">
      <c r="A2" s="25"/>
      <c r="B2" s="170" t="s">
        <v>79</v>
      </c>
      <c r="C2" s="172" t="str">
        <f>'Scoring Summary'!C2</f>
        <v>&lt;insert before tender publication&gt;</v>
      </c>
      <c r="D2" s="256"/>
      <c r="E2" s="25"/>
      <c r="F2" s="398" t="s">
        <v>106</v>
      </c>
      <c r="G2" s="399"/>
      <c r="H2" s="2"/>
      <c r="I2" s="2"/>
      <c r="J2" s="3"/>
      <c r="L2" s="2"/>
    </row>
    <row r="3" spans="1:13" ht="13.8" x14ac:dyDescent="0.25">
      <c r="A3" s="25"/>
      <c r="B3" s="170" t="s">
        <v>81</v>
      </c>
      <c r="C3" s="172" t="str">
        <f>'Scoring Summary'!C3</f>
        <v>&lt;insert before tender publication&gt;</v>
      </c>
      <c r="D3" s="256"/>
      <c r="E3" s="79"/>
      <c r="F3" s="400"/>
      <c r="G3" s="401"/>
      <c r="H3" s="2"/>
      <c r="I3" s="2"/>
      <c r="J3" s="3"/>
      <c r="K3" s="51"/>
      <c r="L3" s="2"/>
    </row>
    <row r="4" spans="1:13" ht="27.6" x14ac:dyDescent="0.3">
      <c r="A4" s="25"/>
      <c r="B4" s="170" t="s">
        <v>82</v>
      </c>
      <c r="C4" s="172" t="str">
        <f>'Scoring Summary'!C4</f>
        <v>&lt;Evaluator to complete&gt;</v>
      </c>
      <c r="D4" s="256"/>
      <c r="E4" s="25"/>
      <c r="F4" s="223" t="s">
        <v>73</v>
      </c>
      <c r="G4" s="224"/>
      <c r="H4" s="2"/>
      <c r="I4" s="2"/>
      <c r="J4" s="3"/>
      <c r="K4" s="50"/>
      <c r="L4" s="2"/>
    </row>
    <row r="5" spans="1:13" ht="27.6" x14ac:dyDescent="0.3">
      <c r="A5" s="25"/>
      <c r="B5" s="170" t="s">
        <v>84</v>
      </c>
      <c r="C5" s="172" t="str">
        <f>'Scoring Summary'!C5</f>
        <v>&lt;Evaluator to complete&gt;</v>
      </c>
      <c r="D5" s="256"/>
      <c r="E5" s="25"/>
      <c r="F5" s="225"/>
      <c r="G5" s="226"/>
      <c r="H5" s="2"/>
      <c r="I5" s="2"/>
      <c r="J5" s="3"/>
      <c r="K5" s="50"/>
      <c r="L5" s="2"/>
    </row>
    <row r="6" spans="1:13" ht="13.8" x14ac:dyDescent="0.25">
      <c r="B6" s="170" t="s">
        <v>86</v>
      </c>
      <c r="C6" s="172" t="str">
        <f>'Scoring Summary'!C6</f>
        <v>&lt;Evaluator to complete&gt;</v>
      </c>
      <c r="D6" s="256"/>
      <c r="G6" s="2"/>
      <c r="H6" s="2"/>
      <c r="I6" s="2"/>
      <c r="J6" s="3"/>
      <c r="K6" s="50"/>
      <c r="L6" s="2"/>
    </row>
    <row r="7" spans="1:13" ht="13.8" x14ac:dyDescent="0.25">
      <c r="A7" s="7"/>
      <c r="B7" s="170" t="s">
        <v>87</v>
      </c>
      <c r="C7" s="172"/>
      <c r="D7" s="256"/>
      <c r="E7" s="7"/>
      <c r="G7" s="2"/>
      <c r="H7" s="2"/>
      <c r="I7" s="2"/>
      <c r="J7" s="3"/>
      <c r="L7" s="2"/>
    </row>
    <row r="8" spans="1:13" ht="66" x14ac:dyDescent="0.25">
      <c r="A8" s="11"/>
      <c r="B8" s="8"/>
      <c r="C8" s="9"/>
      <c r="D8" s="278" t="s">
        <v>116</v>
      </c>
      <c r="E8" s="279" t="s">
        <v>117</v>
      </c>
      <c r="F8" s="297" t="s">
        <v>118</v>
      </c>
      <c r="G8" s="260" t="s">
        <v>119</v>
      </c>
      <c r="H8" s="261" t="s">
        <v>120</v>
      </c>
      <c r="I8" s="262"/>
      <c r="J8" s="263" t="s">
        <v>121</v>
      </c>
      <c r="K8" s="263" t="s">
        <v>29</v>
      </c>
      <c r="L8" s="264"/>
      <c r="M8" s="397" t="s">
        <v>122</v>
      </c>
    </row>
    <row r="9" spans="1:13" ht="26.4" x14ac:dyDescent="0.25">
      <c r="A9" s="281" t="s">
        <v>123</v>
      </c>
      <c r="B9" s="282" t="s">
        <v>124</v>
      </c>
      <c r="C9" s="298" t="s">
        <v>125</v>
      </c>
      <c r="D9" s="284" t="s">
        <v>126</v>
      </c>
      <c r="E9" s="285" t="s">
        <v>127</v>
      </c>
      <c r="F9" s="23" t="s">
        <v>128</v>
      </c>
      <c r="G9" s="286" t="s">
        <v>23</v>
      </c>
      <c r="H9" s="287" t="s">
        <v>129</v>
      </c>
      <c r="I9" s="287" t="s">
        <v>130</v>
      </c>
      <c r="J9" s="52" t="s">
        <v>110</v>
      </c>
      <c r="K9" s="52" t="s">
        <v>131</v>
      </c>
      <c r="L9" s="288" t="s">
        <v>132</v>
      </c>
      <c r="M9" s="397"/>
    </row>
    <row r="10" spans="1:13" ht="78" customHeight="1" x14ac:dyDescent="0.25">
      <c r="A10" s="236">
        <v>1</v>
      </c>
      <c r="B10" s="254" t="s">
        <v>569</v>
      </c>
      <c r="C10" s="292" t="s">
        <v>570</v>
      </c>
      <c r="D10" s="292" t="s">
        <v>571</v>
      </c>
      <c r="E10" s="75"/>
      <c r="F10" s="71"/>
      <c r="G10" s="236" t="s">
        <v>408</v>
      </c>
      <c r="H10" s="2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238">
        <f t="shared" ref="I10:I23" si="0">H10/H$25</f>
        <v>7.1428571428571425E-2</v>
      </c>
      <c r="J10" s="239" t="s">
        <v>135</v>
      </c>
      <c r="K10" s="240"/>
      <c r="L10" s="241">
        <f t="shared" ref="L10:L23" si="1">I10*K10</f>
        <v>0</v>
      </c>
      <c r="M10" s="73"/>
    </row>
    <row r="11" spans="1:13" ht="112.5" customHeight="1" x14ac:dyDescent="0.25">
      <c r="A11" s="236">
        <v>2</v>
      </c>
      <c r="B11" s="254" t="s">
        <v>572</v>
      </c>
      <c r="C11" s="292" t="s">
        <v>573</v>
      </c>
      <c r="D11" s="292" t="s">
        <v>574</v>
      </c>
      <c r="E11" s="75"/>
      <c r="F11" s="71"/>
      <c r="G11" s="236" t="s">
        <v>408</v>
      </c>
      <c r="H11" s="2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238">
        <f t="shared" si="0"/>
        <v>7.1428571428571425E-2</v>
      </c>
      <c r="J11" s="239" t="s">
        <v>135</v>
      </c>
      <c r="K11" s="240"/>
      <c r="L11" s="241">
        <f t="shared" si="1"/>
        <v>0</v>
      </c>
      <c r="M11" s="73"/>
    </row>
    <row r="12" spans="1:13" ht="81" customHeight="1" x14ac:dyDescent="0.25">
      <c r="A12" s="236">
        <v>3</v>
      </c>
      <c r="B12" s="254" t="s">
        <v>575</v>
      </c>
      <c r="C12" s="292" t="s">
        <v>576</v>
      </c>
      <c r="D12" s="292" t="s">
        <v>577</v>
      </c>
      <c r="E12" s="75"/>
      <c r="F12" s="71"/>
      <c r="G12" s="236" t="s">
        <v>408</v>
      </c>
      <c r="H12" s="2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238">
        <f t="shared" si="0"/>
        <v>7.1428571428571425E-2</v>
      </c>
      <c r="J12" s="239" t="s">
        <v>135</v>
      </c>
      <c r="K12" s="240"/>
      <c r="L12" s="241">
        <f t="shared" si="1"/>
        <v>0</v>
      </c>
      <c r="M12" s="73"/>
    </row>
    <row r="13" spans="1:13" ht="99.75" customHeight="1" x14ac:dyDescent="0.25">
      <c r="A13" s="236">
        <v>4</v>
      </c>
      <c r="B13" s="254" t="s">
        <v>578</v>
      </c>
      <c r="C13" s="292" t="s">
        <v>579</v>
      </c>
      <c r="D13" s="292" t="s">
        <v>580</v>
      </c>
      <c r="E13" s="75"/>
      <c r="F13" s="71"/>
      <c r="G13" s="236" t="s">
        <v>408</v>
      </c>
      <c r="H13" s="2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238">
        <f t="shared" si="0"/>
        <v>7.1428571428571425E-2</v>
      </c>
      <c r="J13" s="239" t="s">
        <v>135</v>
      </c>
      <c r="K13" s="240"/>
      <c r="L13" s="241">
        <f>I13*K13</f>
        <v>0</v>
      </c>
      <c r="M13" s="73"/>
    </row>
    <row r="14" spans="1:13" ht="70.5" customHeight="1" x14ac:dyDescent="0.25">
      <c r="A14" s="236">
        <v>5</v>
      </c>
      <c r="B14" s="254" t="s">
        <v>581</v>
      </c>
      <c r="C14" s="292" t="s">
        <v>582</v>
      </c>
      <c r="D14" s="292" t="s">
        <v>583</v>
      </c>
      <c r="E14" s="75"/>
      <c r="F14" s="71"/>
      <c r="G14" s="236" t="s">
        <v>408</v>
      </c>
      <c r="H14" s="2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238">
        <f t="shared" si="0"/>
        <v>7.1428571428571425E-2</v>
      </c>
      <c r="J14" s="239" t="s">
        <v>135</v>
      </c>
      <c r="K14" s="240"/>
      <c r="L14" s="241">
        <f t="shared" si="1"/>
        <v>0</v>
      </c>
      <c r="M14" s="73"/>
    </row>
    <row r="15" spans="1:13" ht="72" customHeight="1" x14ac:dyDescent="0.25">
      <c r="A15" s="236">
        <v>6</v>
      </c>
      <c r="B15" s="254" t="s">
        <v>584</v>
      </c>
      <c r="C15" s="292" t="s">
        <v>585</v>
      </c>
      <c r="D15" s="292" t="s">
        <v>586</v>
      </c>
      <c r="E15" s="75"/>
      <c r="F15" s="71"/>
      <c r="G15" s="236" t="s">
        <v>408</v>
      </c>
      <c r="H15" s="2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238">
        <f t="shared" si="0"/>
        <v>7.1428571428571425E-2</v>
      </c>
      <c r="J15" s="239" t="s">
        <v>135</v>
      </c>
      <c r="K15" s="240"/>
      <c r="L15" s="241">
        <f t="shared" si="1"/>
        <v>0</v>
      </c>
      <c r="M15" s="73"/>
    </row>
    <row r="16" spans="1:13" ht="78" customHeight="1" x14ac:dyDescent="0.25">
      <c r="A16" s="236">
        <v>7</v>
      </c>
      <c r="B16" s="254" t="s">
        <v>587</v>
      </c>
      <c r="C16" s="292" t="s">
        <v>588</v>
      </c>
      <c r="D16" s="292" t="s">
        <v>589</v>
      </c>
      <c r="E16" s="75"/>
      <c r="F16" s="71"/>
      <c r="G16" s="236" t="s">
        <v>408</v>
      </c>
      <c r="H16" s="2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5</v>
      </c>
      <c r="I16" s="238">
        <f t="shared" si="0"/>
        <v>7.1428571428571425E-2</v>
      </c>
      <c r="J16" s="239" t="s">
        <v>135</v>
      </c>
      <c r="K16" s="240"/>
      <c r="L16" s="241">
        <f t="shared" si="1"/>
        <v>0</v>
      </c>
      <c r="M16" s="73"/>
    </row>
    <row r="17" spans="1:13" ht="78.75" customHeight="1" x14ac:dyDescent="0.25">
      <c r="A17" s="236">
        <v>8</v>
      </c>
      <c r="B17" s="254" t="s">
        <v>590</v>
      </c>
      <c r="C17" s="292" t="s">
        <v>591</v>
      </c>
      <c r="D17" s="292" t="s">
        <v>592</v>
      </c>
      <c r="E17" s="75"/>
      <c r="F17" s="71"/>
      <c r="G17" s="236" t="s">
        <v>408</v>
      </c>
      <c r="H17" s="2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238">
        <f t="shared" si="0"/>
        <v>7.1428571428571425E-2</v>
      </c>
      <c r="J17" s="239" t="s">
        <v>135</v>
      </c>
      <c r="K17" s="240"/>
      <c r="L17" s="241">
        <f t="shared" si="1"/>
        <v>0</v>
      </c>
      <c r="M17" s="73"/>
    </row>
    <row r="18" spans="1:13" ht="75" customHeight="1" x14ac:dyDescent="0.25">
      <c r="A18" s="236">
        <v>9</v>
      </c>
      <c r="B18" s="254" t="s">
        <v>593</v>
      </c>
      <c r="C18" s="292" t="s">
        <v>594</v>
      </c>
      <c r="D18" s="292" t="s">
        <v>595</v>
      </c>
      <c r="E18" s="75"/>
      <c r="F18" s="71"/>
      <c r="G18" s="236" t="s">
        <v>408</v>
      </c>
      <c r="H18" s="2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238">
        <f t="shared" si="0"/>
        <v>7.1428571428571425E-2</v>
      </c>
      <c r="J18" s="239" t="s">
        <v>135</v>
      </c>
      <c r="K18" s="240"/>
      <c r="L18" s="241">
        <f t="shared" si="1"/>
        <v>0</v>
      </c>
      <c r="M18" s="73"/>
    </row>
    <row r="19" spans="1:13" ht="70.5" customHeight="1" x14ac:dyDescent="0.25">
      <c r="A19" s="236">
        <v>10</v>
      </c>
      <c r="B19" s="254" t="s">
        <v>596</v>
      </c>
      <c r="C19" s="292" t="s">
        <v>597</v>
      </c>
      <c r="D19" s="292" t="s">
        <v>598</v>
      </c>
      <c r="E19" s="75"/>
      <c r="F19" s="71"/>
      <c r="G19" s="236" t="s">
        <v>408</v>
      </c>
      <c r="H19" s="2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238">
        <f t="shared" si="0"/>
        <v>7.1428571428571425E-2</v>
      </c>
      <c r="J19" s="239" t="s">
        <v>135</v>
      </c>
      <c r="K19" s="240"/>
      <c r="L19" s="241">
        <f t="shared" si="1"/>
        <v>0</v>
      </c>
      <c r="M19" s="73"/>
    </row>
    <row r="20" spans="1:13" ht="81.75" customHeight="1" x14ac:dyDescent="0.25">
      <c r="A20" s="236">
        <v>11</v>
      </c>
      <c r="B20" s="254" t="s">
        <v>599</v>
      </c>
      <c r="C20" s="292" t="s">
        <v>600</v>
      </c>
      <c r="D20" s="292" t="s">
        <v>601</v>
      </c>
      <c r="E20" s="75"/>
      <c r="F20" s="71"/>
      <c r="G20" s="236" t="s">
        <v>408</v>
      </c>
      <c r="H20" s="2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238">
        <f t="shared" si="0"/>
        <v>7.1428571428571425E-2</v>
      </c>
      <c r="J20" s="239" t="s">
        <v>135</v>
      </c>
      <c r="K20" s="240"/>
      <c r="L20" s="241">
        <f t="shared" si="1"/>
        <v>0</v>
      </c>
      <c r="M20" s="73"/>
    </row>
    <row r="21" spans="1:13" ht="124.5" customHeight="1" x14ac:dyDescent="0.25">
      <c r="A21" s="236">
        <v>12</v>
      </c>
      <c r="B21" s="254" t="s">
        <v>602</v>
      </c>
      <c r="C21" s="292" t="s">
        <v>603</v>
      </c>
      <c r="D21" s="292" t="s">
        <v>604</v>
      </c>
      <c r="E21" s="75"/>
      <c r="F21" s="71"/>
      <c r="G21" s="236" t="s">
        <v>408</v>
      </c>
      <c r="H21" s="2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238">
        <f t="shared" si="0"/>
        <v>7.1428571428571425E-2</v>
      </c>
      <c r="J21" s="239" t="s">
        <v>135</v>
      </c>
      <c r="K21" s="240"/>
      <c r="L21" s="241">
        <f t="shared" si="1"/>
        <v>0</v>
      </c>
      <c r="M21" s="73"/>
    </row>
    <row r="22" spans="1:13" ht="84.75" customHeight="1" x14ac:dyDescent="0.25">
      <c r="A22" s="236">
        <v>13</v>
      </c>
      <c r="B22" s="254" t="s">
        <v>605</v>
      </c>
      <c r="C22" s="292" t="s">
        <v>606</v>
      </c>
      <c r="D22" s="292" t="s">
        <v>607</v>
      </c>
      <c r="E22" s="75"/>
      <c r="F22" s="71"/>
      <c r="G22" s="236" t="s">
        <v>408</v>
      </c>
      <c r="H22" s="2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5</v>
      </c>
      <c r="I22" s="238">
        <f t="shared" si="0"/>
        <v>7.1428571428571425E-2</v>
      </c>
      <c r="J22" s="239" t="s">
        <v>135</v>
      </c>
      <c r="K22" s="240"/>
      <c r="L22" s="241">
        <f t="shared" si="1"/>
        <v>0</v>
      </c>
      <c r="M22" s="73"/>
    </row>
    <row r="23" spans="1:13" ht="76.5" customHeight="1" x14ac:dyDescent="0.25">
      <c r="A23" s="236">
        <v>14</v>
      </c>
      <c r="B23" s="254" t="s">
        <v>608</v>
      </c>
      <c r="C23" s="292" t="s">
        <v>609</v>
      </c>
      <c r="D23" s="292" t="s">
        <v>610</v>
      </c>
      <c r="E23" s="75"/>
      <c r="F23" s="71"/>
      <c r="G23" s="236" t="s">
        <v>408</v>
      </c>
      <c r="H23" s="2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238">
        <f t="shared" si="0"/>
        <v>7.1428571428571425E-2</v>
      </c>
      <c r="J23" s="239" t="s">
        <v>135</v>
      </c>
      <c r="K23" s="240"/>
      <c r="L23" s="241">
        <f t="shared" si="1"/>
        <v>0</v>
      </c>
      <c r="M23" s="73"/>
    </row>
    <row r="24" spans="1:13" x14ac:dyDescent="0.25">
      <c r="A24" s="40"/>
      <c r="B24" s="70"/>
      <c r="C24" s="40"/>
      <c r="D24" s="40"/>
      <c r="E24" s="40"/>
      <c r="F24" s="40"/>
      <c r="G24" s="40"/>
      <c r="H24" s="54"/>
      <c r="I24" s="54"/>
      <c r="J24" s="54"/>
      <c r="K24" s="40"/>
      <c r="L24" s="72"/>
      <c r="M24" s="73"/>
    </row>
    <row r="25" spans="1:13" x14ac:dyDescent="0.25">
      <c r="A25" s="3"/>
      <c r="C25" s="9"/>
      <c r="D25" s="9"/>
      <c r="E25" s="9"/>
      <c r="F25" s="5" t="s">
        <v>251</v>
      </c>
      <c r="G25" s="49"/>
      <c r="H25" s="55">
        <f>SUM(H10:H23)</f>
        <v>70</v>
      </c>
      <c r="I25" s="57">
        <f>SUM(I10:I23)</f>
        <v>0.99999999999999967</v>
      </c>
      <c r="J25" s="61"/>
      <c r="K25" s="4"/>
      <c r="L25" s="63">
        <f>SUM(L10:L23)</f>
        <v>0</v>
      </c>
    </row>
  </sheetData>
  <sheetProtection algorithmName="SHA-512" hashValue="+zfYNPNofsYFDHX+0vErd2eA8a5jKoONqjxkrC7wBBZ7Ch3NBFBqS88QID23VkLiSwnWa7P9eMvomZnXk9oGAg==" saltValue="2Sw/Xx0kQBhkiKtuCpuItA==" spinCount="100000" sheet="1" objects="1" scenarios="1"/>
  <autoFilter ref="A9:L23" xr:uid="{00000000-0009-0000-0000-000001000000}"/>
  <mergeCells count="2">
    <mergeCell ref="F2:G3"/>
    <mergeCell ref="M8:M9"/>
  </mergeCells>
  <dataValidations count="2">
    <dataValidation type="list" allowBlank="1" showInputMessage="1" showErrorMessage="1" sqref="G10:G23" xr:uid="{CE27060F-5B86-414A-8428-9767E84ABC16}">
      <formula1>Priority</formula1>
    </dataValidation>
    <dataValidation type="list" allowBlank="1" showInputMessage="1" showErrorMessage="1" sqref="K10:K23" xr:uid="{63D0B49E-3384-4D37-91F4-6BB2063392D4}">
      <formula1>"0%,50%,100%"</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3FC5DB7-33FA-4D2C-A596-7D7BD425DE19}">
          <x14:formula1>
            <xm:f>Config!$J$3:$J$5</xm:f>
          </x14:formula1>
          <xm:sqref>E10:E23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16D5BB-1ED1-453D-9443-B17AB6D68AF5}">
  <sheetPr codeName="Sheet20">
    <tabColor theme="9" tint="-0.249977111117893"/>
    <pageSetUpPr fitToPage="1"/>
  </sheetPr>
  <dimension ref="A1:J59"/>
  <sheetViews>
    <sheetView zoomScaleNormal="100" workbookViewId="0">
      <selection activeCell="C13" sqref="C13"/>
    </sheetView>
    <sheetView topLeftCell="A52" workbookViewId="1">
      <selection activeCell="C22" sqref="C22"/>
    </sheetView>
  </sheetViews>
  <sheetFormatPr defaultColWidth="9.109375" defaultRowHeight="13.2" x14ac:dyDescent="0.25"/>
  <cols>
    <col min="1" max="1" width="7.44140625" style="2" bestFit="1" customWidth="1"/>
    <col min="2" max="2" width="28.5546875" style="9" customWidth="1"/>
    <col min="3" max="3" width="53.88671875" style="10" customWidth="1"/>
    <col min="4" max="4" width="18.33203125" style="2" customWidth="1"/>
    <col min="5" max="5" width="11.44140625" style="2" customWidth="1"/>
    <col min="6" max="6" width="14.109375" style="2" customWidth="1"/>
    <col min="7" max="7" width="34.6640625" style="3" customWidth="1"/>
    <col min="8" max="8" width="14.88671875" style="2" customWidth="1"/>
    <col min="9" max="9" width="15.109375" style="2" customWidth="1"/>
    <col min="10" max="10" width="30.5546875" style="1" customWidth="1"/>
    <col min="11" max="16384" width="9.109375" style="1"/>
  </cols>
  <sheetData>
    <row r="1" spans="1:10" x14ac:dyDescent="0.25">
      <c r="A1" s="25"/>
      <c r="B1" s="140"/>
      <c r="C1" s="25"/>
    </row>
    <row r="2" spans="1:10" ht="13.8" x14ac:dyDescent="0.25">
      <c r="A2" s="25"/>
      <c r="B2" s="170" t="s">
        <v>79</v>
      </c>
      <c r="C2" s="172" t="str">
        <f>'Scoring Summary'!C2</f>
        <v>&lt;insert before tender publication&gt;</v>
      </c>
      <c r="D2" s="402"/>
      <c r="E2" s="398" t="s">
        <v>106</v>
      </c>
      <c r="F2" s="399"/>
    </row>
    <row r="3" spans="1:10" ht="13.8" x14ac:dyDescent="0.25">
      <c r="A3" s="25"/>
      <c r="B3" s="170" t="s">
        <v>81</v>
      </c>
      <c r="C3" s="172" t="str">
        <f>'Scoring Summary'!C3</f>
        <v>&lt;insert before tender publication&gt;</v>
      </c>
      <c r="D3" s="402"/>
      <c r="E3" s="400"/>
      <c r="F3" s="401"/>
      <c r="H3" s="51"/>
    </row>
    <row r="4" spans="1:10" ht="27.6" x14ac:dyDescent="0.3">
      <c r="A4" s="25"/>
      <c r="B4" s="170" t="s">
        <v>82</v>
      </c>
      <c r="C4" s="172" t="str">
        <f>'Scoring Summary'!C4</f>
        <v>&lt;Evaluator to complete&gt;</v>
      </c>
      <c r="D4" s="174"/>
      <c r="E4" s="223" t="s">
        <v>611</v>
      </c>
      <c r="F4" s="224"/>
      <c r="H4" s="50"/>
    </row>
    <row r="5" spans="1:10" ht="27.6" x14ac:dyDescent="0.3">
      <c r="A5" s="25"/>
      <c r="B5" s="170" t="s">
        <v>84</v>
      </c>
      <c r="C5" s="172" t="str">
        <f>'Scoring Summary'!C5</f>
        <v>&lt;Evaluator to complete&gt;</v>
      </c>
      <c r="D5" s="82"/>
      <c r="E5" s="225"/>
      <c r="F5" s="226"/>
      <c r="H5" s="50"/>
    </row>
    <row r="6" spans="1:10" ht="13.8" x14ac:dyDescent="0.25">
      <c r="B6" s="170" t="s">
        <v>86</v>
      </c>
      <c r="C6" s="172" t="str">
        <f>'Scoring Summary'!C6</f>
        <v>&lt;Evaluator to complete&gt;</v>
      </c>
      <c r="H6" s="50"/>
    </row>
    <row r="7" spans="1:10" ht="13.8" x14ac:dyDescent="0.25">
      <c r="A7" s="7"/>
      <c r="B7" s="170" t="s">
        <v>87</v>
      </c>
      <c r="C7" s="84"/>
    </row>
    <row r="8" spans="1:10" ht="13.8" x14ac:dyDescent="0.25">
      <c r="A8" s="7"/>
      <c r="B8" s="304"/>
      <c r="C8" s="141"/>
    </row>
    <row r="9" spans="1:10" ht="156.6" customHeight="1" x14ac:dyDescent="0.25">
      <c r="A9" s="7"/>
      <c r="B9" s="404" t="s">
        <v>612</v>
      </c>
      <c r="C9" s="404"/>
      <c r="D9" s="404"/>
      <c r="E9" s="404"/>
      <c r="F9" s="404"/>
      <c r="G9" s="404"/>
    </row>
    <row r="10" spans="1:10" x14ac:dyDescent="0.25">
      <c r="A10" s="7"/>
      <c r="B10" s="305"/>
      <c r="C10" s="305"/>
      <c r="D10" s="305"/>
      <c r="E10" s="305"/>
      <c r="F10" s="305"/>
      <c r="G10" s="305"/>
    </row>
    <row r="11" spans="1:10" ht="26.4" x14ac:dyDescent="0.25">
      <c r="A11" s="11"/>
      <c r="B11" s="8"/>
      <c r="C11" s="9"/>
      <c r="D11" s="306" t="s">
        <v>129</v>
      </c>
      <c r="E11" s="307" t="s">
        <v>613</v>
      </c>
      <c r="F11" s="308"/>
      <c r="G11" s="405" t="s">
        <v>16</v>
      </c>
      <c r="H11" s="406"/>
      <c r="I11" s="407"/>
      <c r="J11" s="397" t="s">
        <v>122</v>
      </c>
    </row>
    <row r="12" spans="1:10" ht="27" thickBot="1" x14ac:dyDescent="0.3">
      <c r="A12" s="281" t="s">
        <v>123</v>
      </c>
      <c r="B12" s="282" t="s">
        <v>19</v>
      </c>
      <c r="C12" s="298" t="s">
        <v>614</v>
      </c>
      <c r="D12" s="286" t="s">
        <v>23</v>
      </c>
      <c r="E12" s="287" t="s">
        <v>129</v>
      </c>
      <c r="F12" s="287" t="s">
        <v>130</v>
      </c>
      <c r="G12" s="52" t="s">
        <v>110</v>
      </c>
      <c r="H12" s="52" t="s">
        <v>131</v>
      </c>
      <c r="I12" s="288" t="s">
        <v>132</v>
      </c>
      <c r="J12" s="397"/>
    </row>
    <row r="13" spans="1:10" ht="58.95" customHeight="1" thickBot="1" x14ac:dyDescent="0.3">
      <c r="A13" s="3">
        <v>1</v>
      </c>
      <c r="B13" s="309" t="s">
        <v>615</v>
      </c>
      <c r="C13" s="216" t="s">
        <v>616</v>
      </c>
      <c r="D13" s="349" t="s">
        <v>408</v>
      </c>
      <c r="E13" s="237">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5</v>
      </c>
      <c r="F13" s="238">
        <f t="shared" ref="F13:F57" si="0">E13/E$59</f>
        <v>3.937007874015748E-2</v>
      </c>
      <c r="G13" s="239" t="s">
        <v>135</v>
      </c>
      <c r="H13" s="21"/>
      <c r="I13" s="241">
        <f t="shared" ref="I13:I57" si="1">F13*H13</f>
        <v>0</v>
      </c>
      <c r="J13" s="76"/>
    </row>
    <row r="14" spans="1:10" ht="53.4" thickBot="1" x14ac:dyDescent="0.3">
      <c r="A14" s="18">
        <v>2</v>
      </c>
      <c r="B14" s="243" t="s">
        <v>617</v>
      </c>
      <c r="C14" s="216" t="s">
        <v>618</v>
      </c>
      <c r="D14" s="349" t="s">
        <v>408</v>
      </c>
      <c r="E14" s="237">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5</v>
      </c>
      <c r="F14" s="238">
        <f t="shared" si="0"/>
        <v>3.937007874015748E-2</v>
      </c>
      <c r="G14" s="239" t="s">
        <v>135</v>
      </c>
      <c r="H14" s="21"/>
      <c r="I14" s="241">
        <f t="shared" si="1"/>
        <v>0</v>
      </c>
      <c r="J14" s="76"/>
    </row>
    <row r="15" spans="1:10" ht="53.4" thickBot="1" x14ac:dyDescent="0.3">
      <c r="A15" s="3">
        <v>3</v>
      </c>
      <c r="B15" s="243" t="s">
        <v>619</v>
      </c>
      <c r="C15" s="216" t="s">
        <v>620</v>
      </c>
      <c r="D15" s="349" t="s">
        <v>408</v>
      </c>
      <c r="E15" s="237">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5</v>
      </c>
      <c r="F15" s="238">
        <f t="shared" si="0"/>
        <v>3.937007874015748E-2</v>
      </c>
      <c r="G15" s="239" t="s">
        <v>135</v>
      </c>
      <c r="H15" s="21"/>
      <c r="I15" s="241">
        <f t="shared" si="1"/>
        <v>0</v>
      </c>
      <c r="J15" s="76"/>
    </row>
    <row r="16" spans="1:10" ht="53.4" thickBot="1" x14ac:dyDescent="0.3">
      <c r="A16" s="18">
        <v>4</v>
      </c>
      <c r="B16" s="243" t="s">
        <v>139</v>
      </c>
      <c r="C16" s="216" t="s">
        <v>621</v>
      </c>
      <c r="D16" s="349" t="s">
        <v>408</v>
      </c>
      <c r="E16" s="237">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5</v>
      </c>
      <c r="F16" s="238">
        <f t="shared" si="0"/>
        <v>3.937007874015748E-2</v>
      </c>
      <c r="G16" s="239" t="s">
        <v>135</v>
      </c>
      <c r="H16" s="21"/>
      <c r="I16" s="241">
        <f t="shared" si="1"/>
        <v>0</v>
      </c>
      <c r="J16" s="76"/>
    </row>
    <row r="17" spans="1:10" ht="66.599999999999994" thickBot="1" x14ac:dyDescent="0.3">
      <c r="A17" s="3">
        <v>5</v>
      </c>
      <c r="B17" s="243" t="s">
        <v>622</v>
      </c>
      <c r="C17" s="216" t="s">
        <v>623</v>
      </c>
      <c r="D17" s="349" t="s">
        <v>408</v>
      </c>
      <c r="E17" s="237">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5</v>
      </c>
      <c r="F17" s="238">
        <f t="shared" si="0"/>
        <v>3.937007874015748E-2</v>
      </c>
      <c r="G17" s="239" t="s">
        <v>135</v>
      </c>
      <c r="H17" s="21"/>
      <c r="I17" s="241">
        <f t="shared" si="1"/>
        <v>0</v>
      </c>
      <c r="J17" s="76"/>
    </row>
    <row r="18" spans="1:10" ht="53.4" thickBot="1" x14ac:dyDescent="0.3">
      <c r="A18" s="18">
        <v>6</v>
      </c>
      <c r="B18" s="243" t="s">
        <v>622</v>
      </c>
      <c r="C18" s="216" t="s">
        <v>624</v>
      </c>
      <c r="D18" s="349" t="s">
        <v>408</v>
      </c>
      <c r="E18" s="237">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5</v>
      </c>
      <c r="F18" s="238">
        <f t="shared" si="0"/>
        <v>3.937007874015748E-2</v>
      </c>
      <c r="G18" s="239" t="s">
        <v>135</v>
      </c>
      <c r="H18" s="21"/>
      <c r="I18" s="241">
        <f t="shared" si="1"/>
        <v>0</v>
      </c>
      <c r="J18" s="76"/>
    </row>
    <row r="19" spans="1:10" ht="53.4" thickBot="1" x14ac:dyDescent="0.3">
      <c r="A19" s="3">
        <v>7</v>
      </c>
      <c r="B19" s="243" t="s">
        <v>615</v>
      </c>
      <c r="C19" s="216" t="s">
        <v>625</v>
      </c>
      <c r="D19" s="349" t="s">
        <v>56</v>
      </c>
      <c r="E19" s="237">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3</v>
      </c>
      <c r="F19" s="238">
        <f t="shared" si="0"/>
        <v>2.3622047244094488E-2</v>
      </c>
      <c r="G19" s="239" t="s">
        <v>135</v>
      </c>
      <c r="H19" s="21"/>
      <c r="I19" s="241">
        <f t="shared" si="1"/>
        <v>0</v>
      </c>
      <c r="J19" s="76"/>
    </row>
    <row r="20" spans="1:10" ht="79.8" thickBot="1" x14ac:dyDescent="0.3">
      <c r="A20" s="18">
        <v>8</v>
      </c>
      <c r="B20" s="243" t="s">
        <v>626</v>
      </c>
      <c r="C20" s="216" t="s">
        <v>627</v>
      </c>
      <c r="D20" s="349" t="s">
        <v>408</v>
      </c>
      <c r="E20" s="237">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5</v>
      </c>
      <c r="F20" s="238">
        <f t="shared" si="0"/>
        <v>3.937007874015748E-2</v>
      </c>
      <c r="G20" s="239" t="s">
        <v>135</v>
      </c>
      <c r="H20" s="21"/>
      <c r="I20" s="241">
        <f t="shared" si="1"/>
        <v>0</v>
      </c>
      <c r="J20" s="76"/>
    </row>
    <row r="21" spans="1:10" ht="53.4" thickBot="1" x14ac:dyDescent="0.3">
      <c r="A21" s="3">
        <v>9</v>
      </c>
      <c r="B21" s="243" t="s">
        <v>628</v>
      </c>
      <c r="C21" s="216" t="s">
        <v>629</v>
      </c>
      <c r="D21" s="349" t="s">
        <v>408</v>
      </c>
      <c r="E21" s="237">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5</v>
      </c>
      <c r="F21" s="238">
        <f t="shared" si="0"/>
        <v>3.937007874015748E-2</v>
      </c>
      <c r="G21" s="239" t="s">
        <v>135</v>
      </c>
      <c r="H21" s="21"/>
      <c r="I21" s="241">
        <f t="shared" si="1"/>
        <v>0</v>
      </c>
      <c r="J21" s="76"/>
    </row>
    <row r="22" spans="1:10" ht="136.19999999999999" customHeight="1" thickBot="1" x14ac:dyDescent="0.3">
      <c r="A22" s="18">
        <v>10</v>
      </c>
      <c r="B22" s="243" t="s">
        <v>630</v>
      </c>
      <c r="C22" s="216" t="s">
        <v>631</v>
      </c>
      <c r="D22" s="349" t="s">
        <v>408</v>
      </c>
      <c r="E22" s="237">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5</v>
      </c>
      <c r="F22" s="238">
        <f t="shared" si="0"/>
        <v>3.937007874015748E-2</v>
      </c>
      <c r="G22" s="239" t="s">
        <v>135</v>
      </c>
      <c r="H22" s="21"/>
      <c r="I22" s="241">
        <f t="shared" si="1"/>
        <v>0</v>
      </c>
      <c r="J22" s="76"/>
    </row>
    <row r="23" spans="1:10" ht="53.4" thickBot="1" x14ac:dyDescent="0.3">
      <c r="A23" s="3">
        <v>11</v>
      </c>
      <c r="B23" s="243" t="s">
        <v>632</v>
      </c>
      <c r="C23" s="216" t="s">
        <v>633</v>
      </c>
      <c r="D23" s="349" t="s">
        <v>408</v>
      </c>
      <c r="E23" s="237">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5</v>
      </c>
      <c r="F23" s="238">
        <f t="shared" si="0"/>
        <v>3.937007874015748E-2</v>
      </c>
      <c r="G23" s="239" t="s">
        <v>135</v>
      </c>
      <c r="H23" s="21"/>
      <c r="I23" s="241">
        <f t="shared" si="1"/>
        <v>0</v>
      </c>
      <c r="J23" s="76"/>
    </row>
    <row r="24" spans="1:10" ht="132.6" thickBot="1" x14ac:dyDescent="0.3">
      <c r="A24" s="18">
        <v>12</v>
      </c>
      <c r="B24" s="243" t="s">
        <v>634</v>
      </c>
      <c r="C24" s="216" t="s">
        <v>635</v>
      </c>
      <c r="D24" s="349" t="s">
        <v>408</v>
      </c>
      <c r="E24" s="237">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5</v>
      </c>
      <c r="F24" s="238">
        <f t="shared" si="0"/>
        <v>3.937007874015748E-2</v>
      </c>
      <c r="G24" s="239" t="s">
        <v>135</v>
      </c>
      <c r="H24" s="21"/>
      <c r="I24" s="241">
        <f t="shared" si="1"/>
        <v>0</v>
      </c>
      <c r="J24" s="76"/>
    </row>
    <row r="25" spans="1:10" ht="124.8" customHeight="1" thickBot="1" x14ac:dyDescent="0.3">
      <c r="A25" s="3">
        <v>13</v>
      </c>
      <c r="B25" s="243" t="s">
        <v>636</v>
      </c>
      <c r="C25" s="216" t="s">
        <v>637</v>
      </c>
      <c r="D25" s="349" t="s">
        <v>56</v>
      </c>
      <c r="E25" s="237">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3</v>
      </c>
      <c r="F25" s="238">
        <f t="shared" si="0"/>
        <v>2.3622047244094488E-2</v>
      </c>
      <c r="G25" s="239" t="s">
        <v>135</v>
      </c>
      <c r="H25" s="21"/>
      <c r="I25" s="241">
        <f t="shared" si="1"/>
        <v>0</v>
      </c>
      <c r="J25" s="76"/>
    </row>
    <row r="26" spans="1:10" ht="53.4" thickBot="1" x14ac:dyDescent="0.3">
      <c r="A26" s="18">
        <v>14</v>
      </c>
      <c r="B26" s="243" t="s">
        <v>638</v>
      </c>
      <c r="C26" s="216" t="s">
        <v>639</v>
      </c>
      <c r="D26" s="349" t="s">
        <v>56</v>
      </c>
      <c r="E26" s="237">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3</v>
      </c>
      <c r="F26" s="238">
        <f t="shared" si="0"/>
        <v>2.3622047244094488E-2</v>
      </c>
      <c r="G26" s="239" t="s">
        <v>135</v>
      </c>
      <c r="H26" s="21"/>
      <c r="I26" s="241">
        <f t="shared" si="1"/>
        <v>0</v>
      </c>
      <c r="J26" s="76"/>
    </row>
    <row r="27" spans="1:10" ht="53.4" thickBot="1" x14ac:dyDescent="0.3">
      <c r="A27" s="3">
        <v>15</v>
      </c>
      <c r="B27" s="243" t="s">
        <v>640</v>
      </c>
      <c r="C27" s="216" t="s">
        <v>641</v>
      </c>
      <c r="D27" s="349" t="s">
        <v>151</v>
      </c>
      <c r="E27" s="237">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1</v>
      </c>
      <c r="F27" s="238">
        <f t="shared" si="0"/>
        <v>7.874015748031496E-3</v>
      </c>
      <c r="G27" s="239" t="s">
        <v>135</v>
      </c>
      <c r="H27" s="21"/>
      <c r="I27" s="241">
        <f t="shared" si="1"/>
        <v>0</v>
      </c>
      <c r="J27" s="76"/>
    </row>
    <row r="28" spans="1:10" ht="66.599999999999994" thickBot="1" x14ac:dyDescent="0.3">
      <c r="A28" s="18">
        <v>16</v>
      </c>
      <c r="B28" s="243" t="s">
        <v>640</v>
      </c>
      <c r="C28" s="216" t="s">
        <v>642</v>
      </c>
      <c r="D28" s="349" t="s">
        <v>56</v>
      </c>
      <c r="E28" s="237">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3</v>
      </c>
      <c r="F28" s="238">
        <f t="shared" si="0"/>
        <v>2.3622047244094488E-2</v>
      </c>
      <c r="G28" s="239" t="s">
        <v>135</v>
      </c>
      <c r="H28" s="21"/>
      <c r="I28" s="241">
        <f t="shared" si="1"/>
        <v>0</v>
      </c>
      <c r="J28" s="76"/>
    </row>
    <row r="29" spans="1:10" ht="79.8" thickBot="1" x14ac:dyDescent="0.3">
      <c r="A29" s="3">
        <v>17</v>
      </c>
      <c r="B29" s="243" t="s">
        <v>643</v>
      </c>
      <c r="C29" s="216" t="s">
        <v>644</v>
      </c>
      <c r="D29" s="349" t="s">
        <v>56</v>
      </c>
      <c r="E29" s="237">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3</v>
      </c>
      <c r="F29" s="238">
        <f t="shared" si="0"/>
        <v>2.3622047244094488E-2</v>
      </c>
      <c r="G29" s="239" t="s">
        <v>135</v>
      </c>
      <c r="H29" s="21"/>
      <c r="I29" s="241">
        <f t="shared" si="1"/>
        <v>0</v>
      </c>
      <c r="J29" s="76"/>
    </row>
    <row r="30" spans="1:10" ht="66.599999999999994" thickBot="1" x14ac:dyDescent="0.3">
      <c r="A30" s="18">
        <v>18</v>
      </c>
      <c r="B30" s="243" t="s">
        <v>645</v>
      </c>
      <c r="C30" s="216" t="s">
        <v>646</v>
      </c>
      <c r="D30" s="349" t="s">
        <v>56</v>
      </c>
      <c r="E30" s="237">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3</v>
      </c>
      <c r="F30" s="238">
        <f t="shared" si="0"/>
        <v>2.3622047244094488E-2</v>
      </c>
      <c r="G30" s="239" t="s">
        <v>135</v>
      </c>
      <c r="H30" s="21"/>
      <c r="I30" s="241">
        <f t="shared" si="1"/>
        <v>0</v>
      </c>
      <c r="J30" s="76"/>
    </row>
    <row r="31" spans="1:10" ht="53.4" thickBot="1" x14ac:dyDescent="0.3">
      <c r="A31" s="3">
        <v>19</v>
      </c>
      <c r="B31" s="243" t="s">
        <v>647</v>
      </c>
      <c r="C31" s="216" t="s">
        <v>648</v>
      </c>
      <c r="D31" s="349" t="s">
        <v>408</v>
      </c>
      <c r="E31" s="237">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5</v>
      </c>
      <c r="F31" s="238">
        <f t="shared" si="0"/>
        <v>3.937007874015748E-2</v>
      </c>
      <c r="G31" s="239" t="s">
        <v>135</v>
      </c>
      <c r="H31" s="21"/>
      <c r="I31" s="241">
        <f t="shared" si="1"/>
        <v>0</v>
      </c>
      <c r="J31" s="76"/>
    </row>
    <row r="32" spans="1:10" ht="66.599999999999994" thickBot="1" x14ac:dyDescent="0.3">
      <c r="A32" s="18">
        <v>20</v>
      </c>
      <c r="B32" s="243" t="s">
        <v>649</v>
      </c>
      <c r="C32" s="216" t="s">
        <v>650</v>
      </c>
      <c r="D32" s="349" t="s">
        <v>408</v>
      </c>
      <c r="E32" s="237">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5</v>
      </c>
      <c r="F32" s="238">
        <f t="shared" si="0"/>
        <v>3.937007874015748E-2</v>
      </c>
      <c r="G32" s="239" t="s">
        <v>135</v>
      </c>
      <c r="H32" s="21"/>
      <c r="I32" s="241">
        <f t="shared" si="1"/>
        <v>0</v>
      </c>
      <c r="J32" s="76"/>
    </row>
    <row r="33" spans="1:10" ht="234" customHeight="1" thickBot="1" x14ac:dyDescent="0.3">
      <c r="A33" s="3">
        <v>21</v>
      </c>
      <c r="B33" s="243" t="s">
        <v>651</v>
      </c>
      <c r="C33" s="216" t="s">
        <v>652</v>
      </c>
      <c r="D33" s="349" t="s">
        <v>408</v>
      </c>
      <c r="E33" s="237">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5</v>
      </c>
      <c r="F33" s="238">
        <f t="shared" si="0"/>
        <v>3.937007874015748E-2</v>
      </c>
      <c r="G33" s="239" t="s">
        <v>135</v>
      </c>
      <c r="H33" s="21"/>
      <c r="I33" s="241">
        <f t="shared" si="1"/>
        <v>0</v>
      </c>
      <c r="J33" s="76"/>
    </row>
    <row r="34" spans="1:10" ht="53.4" thickBot="1" x14ac:dyDescent="0.3">
      <c r="A34" s="18">
        <v>22</v>
      </c>
      <c r="B34" s="216" t="s">
        <v>280</v>
      </c>
      <c r="C34" s="216" t="s">
        <v>653</v>
      </c>
      <c r="D34" s="349" t="s">
        <v>408</v>
      </c>
      <c r="E34" s="237">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5</v>
      </c>
      <c r="F34" s="238">
        <f t="shared" si="0"/>
        <v>3.937007874015748E-2</v>
      </c>
      <c r="G34" s="239" t="s">
        <v>135</v>
      </c>
      <c r="H34" s="21"/>
      <c r="I34" s="241">
        <f t="shared" si="1"/>
        <v>0</v>
      </c>
      <c r="J34" s="76"/>
    </row>
    <row r="35" spans="1:10" ht="53.4" thickBot="1" x14ac:dyDescent="0.3">
      <c r="A35" s="3">
        <v>23</v>
      </c>
      <c r="B35" s="216" t="s">
        <v>654</v>
      </c>
      <c r="C35" s="216" t="s">
        <v>655</v>
      </c>
      <c r="D35" s="349" t="s">
        <v>408</v>
      </c>
      <c r="E35" s="237">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5</v>
      </c>
      <c r="F35" s="238">
        <f t="shared" si="0"/>
        <v>3.937007874015748E-2</v>
      </c>
      <c r="G35" s="239" t="s">
        <v>135</v>
      </c>
      <c r="H35" s="21"/>
      <c r="I35" s="241">
        <f t="shared" si="1"/>
        <v>0</v>
      </c>
      <c r="J35" s="76"/>
    </row>
    <row r="36" spans="1:10" ht="53.4" thickBot="1" x14ac:dyDescent="0.3">
      <c r="A36" s="18">
        <v>24</v>
      </c>
      <c r="B36" s="216" t="s">
        <v>656</v>
      </c>
      <c r="C36" s="216" t="s">
        <v>657</v>
      </c>
      <c r="D36" s="349" t="s">
        <v>408</v>
      </c>
      <c r="E36" s="237">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5</v>
      </c>
      <c r="F36" s="238">
        <f t="shared" si="0"/>
        <v>3.937007874015748E-2</v>
      </c>
      <c r="G36" s="239" t="s">
        <v>135</v>
      </c>
      <c r="H36" s="21"/>
      <c r="I36" s="241">
        <f t="shared" si="1"/>
        <v>0</v>
      </c>
      <c r="J36" s="76"/>
    </row>
    <row r="37" spans="1:10" ht="118.95" customHeight="1" thickBot="1" x14ac:dyDescent="0.3">
      <c r="A37" s="18">
        <v>26</v>
      </c>
      <c r="B37" s="403" t="s">
        <v>658</v>
      </c>
      <c r="C37" s="216" t="s">
        <v>659</v>
      </c>
      <c r="D37" s="349" t="s">
        <v>151</v>
      </c>
      <c r="E37" s="237">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1</v>
      </c>
      <c r="F37" s="238">
        <f t="shared" si="0"/>
        <v>7.874015748031496E-3</v>
      </c>
      <c r="G37" s="239" t="s">
        <v>135</v>
      </c>
      <c r="H37" s="21"/>
      <c r="I37" s="241">
        <f t="shared" si="1"/>
        <v>0</v>
      </c>
      <c r="J37" s="76"/>
    </row>
    <row r="38" spans="1:10" ht="53.4" thickBot="1" x14ac:dyDescent="0.3">
      <c r="A38" s="3">
        <v>27</v>
      </c>
      <c r="B38" s="403"/>
      <c r="C38" s="216" t="s">
        <v>660</v>
      </c>
      <c r="D38" s="349" t="s">
        <v>151</v>
      </c>
      <c r="E38" s="237">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1</v>
      </c>
      <c r="F38" s="238">
        <f t="shared" si="0"/>
        <v>7.874015748031496E-3</v>
      </c>
      <c r="G38" s="239" t="s">
        <v>135</v>
      </c>
      <c r="H38" s="21"/>
      <c r="I38" s="241">
        <f t="shared" si="1"/>
        <v>0</v>
      </c>
      <c r="J38" s="76"/>
    </row>
    <row r="39" spans="1:10" ht="53.4" thickBot="1" x14ac:dyDescent="0.3">
      <c r="A39" s="18">
        <v>28</v>
      </c>
      <c r="B39" s="403"/>
      <c r="C39" s="216" t="s">
        <v>661</v>
      </c>
      <c r="D39" s="349" t="s">
        <v>151</v>
      </c>
      <c r="E39" s="237">
        <f>IF(D39='Priority Ratings'!$C$21,'Priority Ratings'!$B$21,IF(D39='Priority Ratings'!$C$22,'Priority Ratings'!$B$22,IF(D39='Priority Ratings'!$C$23,'Priority Ratings'!$B$23,IF(D39='Priority Ratings'!$C$24,'Priority Ratings'!$B$24,IF(D39='Priority Ratings'!$C$25,'Priority Ratings'!$B$25,IF(D39='Priority Ratings'!$C$26,'Priority Ratings'!$B$26,IF(D39='Priority Ratings'!$C$27,'Priority Ratings'!$B$27,"No Rating")))))))</f>
        <v>1</v>
      </c>
      <c r="F39" s="238">
        <f t="shared" si="0"/>
        <v>7.874015748031496E-3</v>
      </c>
      <c r="G39" s="239" t="s">
        <v>135</v>
      </c>
      <c r="H39" s="21"/>
      <c r="I39" s="241">
        <f t="shared" si="1"/>
        <v>0</v>
      </c>
      <c r="J39" s="76"/>
    </row>
    <row r="40" spans="1:10" ht="53.4" thickBot="1" x14ac:dyDescent="0.3">
      <c r="A40" s="3">
        <v>29</v>
      </c>
      <c r="B40" s="403"/>
      <c r="C40" s="216" t="s">
        <v>662</v>
      </c>
      <c r="D40" s="349" t="s">
        <v>151</v>
      </c>
      <c r="E40" s="237">
        <f>IF(D40='Priority Ratings'!$C$21,'Priority Ratings'!$B$21,IF(D40='Priority Ratings'!$C$22,'Priority Ratings'!$B$22,IF(D40='Priority Ratings'!$C$23,'Priority Ratings'!$B$23,IF(D40='Priority Ratings'!$C$24,'Priority Ratings'!$B$24,IF(D40='Priority Ratings'!$C$25,'Priority Ratings'!$B$25,IF(D40='Priority Ratings'!$C$26,'Priority Ratings'!$B$26,IF(D40='Priority Ratings'!$C$27,'Priority Ratings'!$B$27,"No Rating")))))))</f>
        <v>1</v>
      </c>
      <c r="F40" s="238">
        <f t="shared" si="0"/>
        <v>7.874015748031496E-3</v>
      </c>
      <c r="G40" s="239" t="s">
        <v>135</v>
      </c>
      <c r="H40" s="21"/>
      <c r="I40" s="241">
        <f t="shared" si="1"/>
        <v>0</v>
      </c>
      <c r="J40" s="76"/>
    </row>
    <row r="41" spans="1:10" ht="53.4" thickBot="1" x14ac:dyDescent="0.3">
      <c r="A41" s="18">
        <v>30</v>
      </c>
      <c r="B41" s="403"/>
      <c r="C41" s="216" t="s">
        <v>663</v>
      </c>
      <c r="D41" s="349" t="s">
        <v>151</v>
      </c>
      <c r="E41" s="237">
        <f>IF(D41='Priority Ratings'!$C$21,'Priority Ratings'!$B$21,IF(D41='Priority Ratings'!$C$22,'Priority Ratings'!$B$22,IF(D41='Priority Ratings'!$C$23,'Priority Ratings'!$B$23,IF(D41='Priority Ratings'!$C$24,'Priority Ratings'!$B$24,IF(D41='Priority Ratings'!$C$25,'Priority Ratings'!$B$25,IF(D41='Priority Ratings'!$C$26,'Priority Ratings'!$B$26,IF(D41='Priority Ratings'!$C$27,'Priority Ratings'!$B$27,"No Rating")))))))</f>
        <v>1</v>
      </c>
      <c r="F41" s="238">
        <f t="shared" si="0"/>
        <v>7.874015748031496E-3</v>
      </c>
      <c r="G41" s="239" t="s">
        <v>135</v>
      </c>
      <c r="H41" s="21"/>
      <c r="I41" s="241">
        <f t="shared" si="1"/>
        <v>0</v>
      </c>
      <c r="J41" s="76"/>
    </row>
    <row r="42" spans="1:10" ht="53.4" thickBot="1" x14ac:dyDescent="0.3">
      <c r="A42" s="3">
        <v>31</v>
      </c>
      <c r="B42" s="403"/>
      <c r="C42" s="216" t="s">
        <v>664</v>
      </c>
      <c r="D42" s="349" t="s">
        <v>151</v>
      </c>
      <c r="E42" s="237">
        <f>IF(D42='Priority Ratings'!$C$21,'Priority Ratings'!$B$21,IF(D42='Priority Ratings'!$C$22,'Priority Ratings'!$B$22,IF(D42='Priority Ratings'!$C$23,'Priority Ratings'!$B$23,IF(D42='Priority Ratings'!$C$24,'Priority Ratings'!$B$24,IF(D42='Priority Ratings'!$C$25,'Priority Ratings'!$B$25,IF(D42='Priority Ratings'!$C$26,'Priority Ratings'!$B$26,IF(D42='Priority Ratings'!$C$27,'Priority Ratings'!$B$27,"No Rating")))))))</f>
        <v>1</v>
      </c>
      <c r="F42" s="238">
        <f t="shared" si="0"/>
        <v>7.874015748031496E-3</v>
      </c>
      <c r="G42" s="239" t="s">
        <v>135</v>
      </c>
      <c r="H42" s="21"/>
      <c r="I42" s="241">
        <f t="shared" si="1"/>
        <v>0</v>
      </c>
      <c r="J42" s="76"/>
    </row>
    <row r="43" spans="1:10" ht="53.4" thickBot="1" x14ac:dyDescent="0.3">
      <c r="A43" s="18">
        <v>32</v>
      </c>
      <c r="B43" s="403"/>
      <c r="C43" s="216" t="s">
        <v>665</v>
      </c>
      <c r="D43" s="349" t="s">
        <v>151</v>
      </c>
      <c r="E43" s="237">
        <f>IF(D43='Priority Ratings'!$C$21,'Priority Ratings'!$B$21,IF(D43='Priority Ratings'!$C$22,'Priority Ratings'!$B$22,IF(D43='Priority Ratings'!$C$23,'Priority Ratings'!$B$23,IF(D43='Priority Ratings'!$C$24,'Priority Ratings'!$B$24,IF(D43='Priority Ratings'!$C$25,'Priority Ratings'!$B$25,IF(D43='Priority Ratings'!$C$26,'Priority Ratings'!$B$26,IF(D43='Priority Ratings'!$C$27,'Priority Ratings'!$B$27,"No Rating")))))))</f>
        <v>1</v>
      </c>
      <c r="F43" s="238">
        <f t="shared" si="0"/>
        <v>7.874015748031496E-3</v>
      </c>
      <c r="G43" s="239" t="s">
        <v>135</v>
      </c>
      <c r="H43" s="21"/>
      <c r="I43" s="241">
        <f t="shared" si="1"/>
        <v>0</v>
      </c>
      <c r="J43" s="76"/>
    </row>
    <row r="44" spans="1:10" ht="66" customHeight="1" thickBot="1" x14ac:dyDescent="0.3">
      <c r="A44" s="18">
        <v>34</v>
      </c>
      <c r="B44" s="403" t="s">
        <v>666</v>
      </c>
      <c r="C44" s="216" t="s">
        <v>667</v>
      </c>
      <c r="D44" s="349" t="s">
        <v>151</v>
      </c>
      <c r="E44" s="237">
        <f>IF(D44='Priority Ratings'!$C$21,'Priority Ratings'!$B$21,IF(D44='Priority Ratings'!$C$22,'Priority Ratings'!$B$22,IF(D44='Priority Ratings'!$C$23,'Priority Ratings'!$B$23,IF(D44='Priority Ratings'!$C$24,'Priority Ratings'!$B$24,IF(D44='Priority Ratings'!$C$25,'Priority Ratings'!$B$25,IF(D44='Priority Ratings'!$C$26,'Priority Ratings'!$B$26,IF(D44='Priority Ratings'!$C$27,'Priority Ratings'!$B$27,"No Rating")))))))</f>
        <v>1</v>
      </c>
      <c r="F44" s="238">
        <f t="shared" si="0"/>
        <v>7.874015748031496E-3</v>
      </c>
      <c r="G44" s="239" t="s">
        <v>135</v>
      </c>
      <c r="H44" s="21"/>
      <c r="I44" s="241">
        <f t="shared" si="1"/>
        <v>0</v>
      </c>
      <c r="J44" s="76"/>
    </row>
    <row r="45" spans="1:10" ht="53.4" thickBot="1" x14ac:dyDescent="0.3">
      <c r="A45" s="3">
        <v>35</v>
      </c>
      <c r="B45" s="403"/>
      <c r="C45" s="216" t="s">
        <v>668</v>
      </c>
      <c r="D45" s="349" t="s">
        <v>151</v>
      </c>
      <c r="E45" s="237">
        <f>IF(D45='Priority Ratings'!$C$21,'Priority Ratings'!$B$21,IF(D45='Priority Ratings'!$C$22,'Priority Ratings'!$B$22,IF(D45='Priority Ratings'!$C$23,'Priority Ratings'!$B$23,IF(D45='Priority Ratings'!$C$24,'Priority Ratings'!$B$24,IF(D45='Priority Ratings'!$C$25,'Priority Ratings'!$B$25,IF(D45='Priority Ratings'!$C$26,'Priority Ratings'!$B$26,IF(D45='Priority Ratings'!$C$27,'Priority Ratings'!$B$27,"No Rating")))))))</f>
        <v>1</v>
      </c>
      <c r="F45" s="238">
        <f t="shared" si="0"/>
        <v>7.874015748031496E-3</v>
      </c>
      <c r="G45" s="239" t="s">
        <v>135</v>
      </c>
      <c r="H45" s="21"/>
      <c r="I45" s="241">
        <f t="shared" si="1"/>
        <v>0</v>
      </c>
      <c r="J45" s="76"/>
    </row>
    <row r="46" spans="1:10" ht="53.4" thickBot="1" x14ac:dyDescent="0.3">
      <c r="A46" s="18">
        <v>36</v>
      </c>
      <c r="B46" s="403"/>
      <c r="C46" s="216" t="s">
        <v>669</v>
      </c>
      <c r="D46" s="349" t="s">
        <v>151</v>
      </c>
      <c r="E46" s="237">
        <f>IF(D46='Priority Ratings'!$C$21,'Priority Ratings'!$B$21,IF(D46='Priority Ratings'!$C$22,'Priority Ratings'!$B$22,IF(D46='Priority Ratings'!$C$23,'Priority Ratings'!$B$23,IF(D46='Priority Ratings'!$C$24,'Priority Ratings'!$B$24,IF(D46='Priority Ratings'!$C$25,'Priority Ratings'!$B$25,IF(D46='Priority Ratings'!$C$26,'Priority Ratings'!$B$26,IF(D46='Priority Ratings'!$C$27,'Priority Ratings'!$B$27,"No Rating")))))))</f>
        <v>1</v>
      </c>
      <c r="F46" s="238">
        <f t="shared" si="0"/>
        <v>7.874015748031496E-3</v>
      </c>
      <c r="G46" s="239" t="s">
        <v>135</v>
      </c>
      <c r="H46" s="21"/>
      <c r="I46" s="241">
        <f t="shared" si="1"/>
        <v>0</v>
      </c>
      <c r="J46" s="76"/>
    </row>
    <row r="47" spans="1:10" ht="53.4" thickBot="1" x14ac:dyDescent="0.3">
      <c r="A47" s="3">
        <v>37</v>
      </c>
      <c r="B47" s="403"/>
      <c r="C47" s="216" t="s">
        <v>670</v>
      </c>
      <c r="D47" s="349" t="s">
        <v>151</v>
      </c>
      <c r="E47" s="237">
        <f>IF(D47='Priority Ratings'!$C$21,'Priority Ratings'!$B$21,IF(D47='Priority Ratings'!$C$22,'Priority Ratings'!$B$22,IF(D47='Priority Ratings'!$C$23,'Priority Ratings'!$B$23,IF(D47='Priority Ratings'!$C$24,'Priority Ratings'!$B$24,IF(D47='Priority Ratings'!$C$25,'Priority Ratings'!$B$25,IF(D47='Priority Ratings'!$C$26,'Priority Ratings'!$B$26,IF(D47='Priority Ratings'!$C$27,'Priority Ratings'!$B$27,"No Rating")))))))</f>
        <v>1</v>
      </c>
      <c r="F47" s="238">
        <f t="shared" si="0"/>
        <v>7.874015748031496E-3</v>
      </c>
      <c r="G47" s="239" t="s">
        <v>135</v>
      </c>
      <c r="H47" s="21"/>
      <c r="I47" s="241">
        <f t="shared" si="1"/>
        <v>0</v>
      </c>
      <c r="J47" s="76"/>
    </row>
    <row r="48" spans="1:10" ht="53.4" thickBot="1" x14ac:dyDescent="0.3">
      <c r="A48" s="18">
        <v>38</v>
      </c>
      <c r="B48" s="243" t="s">
        <v>671</v>
      </c>
      <c r="C48" s="216" t="s">
        <v>672</v>
      </c>
      <c r="D48" s="349" t="s">
        <v>151</v>
      </c>
      <c r="E48" s="237">
        <f>IF(D48='Priority Ratings'!$C$21,'Priority Ratings'!$B$21,IF(D48='Priority Ratings'!$C$22,'Priority Ratings'!$B$22,IF(D48='Priority Ratings'!$C$23,'Priority Ratings'!$B$23,IF(D48='Priority Ratings'!$C$24,'Priority Ratings'!$B$24,IF(D48='Priority Ratings'!$C$25,'Priority Ratings'!$B$25,IF(D48='Priority Ratings'!$C$26,'Priority Ratings'!$B$26,IF(D48='Priority Ratings'!$C$27,'Priority Ratings'!$B$27,"No Rating")))))))</f>
        <v>1</v>
      </c>
      <c r="F48" s="238">
        <f t="shared" si="0"/>
        <v>7.874015748031496E-3</v>
      </c>
      <c r="G48" s="239" t="s">
        <v>135</v>
      </c>
      <c r="H48" s="21"/>
      <c r="I48" s="241">
        <f t="shared" si="1"/>
        <v>0</v>
      </c>
      <c r="J48" s="76"/>
    </row>
    <row r="49" spans="1:10" ht="53.4" thickBot="1" x14ac:dyDescent="0.3">
      <c r="A49" s="18">
        <v>40</v>
      </c>
      <c r="B49" s="243" t="s">
        <v>239</v>
      </c>
      <c r="C49" s="216" t="s">
        <v>673</v>
      </c>
      <c r="D49" s="349" t="s">
        <v>151</v>
      </c>
      <c r="E49" s="237">
        <f>IF(D49='Priority Ratings'!$C$21,'Priority Ratings'!$B$21,IF(D49='Priority Ratings'!$C$22,'Priority Ratings'!$B$22,IF(D49='Priority Ratings'!$C$23,'Priority Ratings'!$B$23,IF(D49='Priority Ratings'!$C$24,'Priority Ratings'!$B$24,IF(D49='Priority Ratings'!$C$25,'Priority Ratings'!$B$25,IF(D49='Priority Ratings'!$C$26,'Priority Ratings'!$B$26,IF(D49='Priority Ratings'!$C$27,'Priority Ratings'!$B$27,"No Rating")))))))</f>
        <v>1</v>
      </c>
      <c r="F49" s="238">
        <f t="shared" si="0"/>
        <v>7.874015748031496E-3</v>
      </c>
      <c r="G49" s="239" t="s">
        <v>135</v>
      </c>
      <c r="H49" s="21"/>
      <c r="I49" s="241">
        <f t="shared" si="1"/>
        <v>0</v>
      </c>
      <c r="J49" s="76"/>
    </row>
    <row r="50" spans="1:10" ht="53.4" thickBot="1" x14ac:dyDescent="0.3">
      <c r="A50" s="3">
        <v>41</v>
      </c>
      <c r="B50" s="243" t="s">
        <v>674</v>
      </c>
      <c r="C50" s="216" t="s">
        <v>675</v>
      </c>
      <c r="D50" s="349" t="s">
        <v>151</v>
      </c>
      <c r="E50" s="237">
        <f>IF(D50='Priority Ratings'!$C$21,'Priority Ratings'!$B$21,IF(D50='Priority Ratings'!$C$22,'Priority Ratings'!$B$22,IF(D50='Priority Ratings'!$C$23,'Priority Ratings'!$B$23,IF(D50='Priority Ratings'!$C$24,'Priority Ratings'!$B$24,IF(D50='Priority Ratings'!$C$25,'Priority Ratings'!$B$25,IF(D50='Priority Ratings'!$C$26,'Priority Ratings'!$B$26,IF(D50='Priority Ratings'!$C$27,'Priority Ratings'!$B$27,"No Rating")))))))</f>
        <v>1</v>
      </c>
      <c r="F50" s="238">
        <f t="shared" si="0"/>
        <v>7.874015748031496E-3</v>
      </c>
      <c r="G50" s="239" t="s">
        <v>135</v>
      </c>
      <c r="H50" s="21"/>
      <c r="I50" s="241">
        <f t="shared" si="1"/>
        <v>0</v>
      </c>
      <c r="J50" s="76"/>
    </row>
    <row r="51" spans="1:10" ht="53.4" thickBot="1" x14ac:dyDescent="0.3">
      <c r="A51" s="18">
        <v>42</v>
      </c>
      <c r="B51" s="243" t="s">
        <v>239</v>
      </c>
      <c r="C51" s="216" t="s">
        <v>676</v>
      </c>
      <c r="D51" s="349" t="s">
        <v>151</v>
      </c>
      <c r="E51" s="237">
        <f>IF(D51='Priority Ratings'!$C$21,'Priority Ratings'!$B$21,IF(D51='Priority Ratings'!$C$22,'Priority Ratings'!$B$22,IF(D51='Priority Ratings'!$C$23,'Priority Ratings'!$B$23,IF(D51='Priority Ratings'!$C$24,'Priority Ratings'!$B$24,IF(D51='Priority Ratings'!$C$25,'Priority Ratings'!$B$25,IF(D51='Priority Ratings'!$C$26,'Priority Ratings'!$B$26,IF(D51='Priority Ratings'!$C$27,'Priority Ratings'!$B$27,"No Rating")))))))</f>
        <v>1</v>
      </c>
      <c r="F51" s="238">
        <f t="shared" si="0"/>
        <v>7.874015748031496E-3</v>
      </c>
      <c r="G51" s="239" t="s">
        <v>135</v>
      </c>
      <c r="H51" s="21"/>
      <c r="I51" s="241">
        <f t="shared" si="1"/>
        <v>0</v>
      </c>
      <c r="J51" s="76"/>
    </row>
    <row r="52" spans="1:10" ht="53.4" thickBot="1" x14ac:dyDescent="0.3">
      <c r="A52" s="3">
        <v>43</v>
      </c>
      <c r="B52" s="243" t="s">
        <v>674</v>
      </c>
      <c r="C52" s="216" t="s">
        <v>677</v>
      </c>
      <c r="D52" s="349" t="s">
        <v>151</v>
      </c>
      <c r="E52" s="237">
        <f>IF(D52='Priority Ratings'!$C$21,'Priority Ratings'!$B$21,IF(D52='Priority Ratings'!$C$22,'Priority Ratings'!$B$22,IF(D52='Priority Ratings'!$C$23,'Priority Ratings'!$B$23,IF(D52='Priority Ratings'!$C$24,'Priority Ratings'!$B$24,IF(D52='Priority Ratings'!$C$25,'Priority Ratings'!$B$25,IF(D52='Priority Ratings'!$C$26,'Priority Ratings'!$B$26,IF(D52='Priority Ratings'!$C$27,'Priority Ratings'!$B$27,"No Rating")))))))</f>
        <v>1</v>
      </c>
      <c r="F52" s="238">
        <f t="shared" si="0"/>
        <v>7.874015748031496E-3</v>
      </c>
      <c r="G52" s="239" t="s">
        <v>135</v>
      </c>
      <c r="H52" s="21"/>
      <c r="I52" s="241">
        <f t="shared" si="1"/>
        <v>0</v>
      </c>
      <c r="J52" s="76"/>
    </row>
    <row r="53" spans="1:10" ht="53.4" thickBot="1" x14ac:dyDescent="0.3">
      <c r="A53" s="18">
        <v>44</v>
      </c>
      <c r="B53" s="243" t="s">
        <v>239</v>
      </c>
      <c r="C53" s="216" t="s">
        <v>678</v>
      </c>
      <c r="D53" s="349" t="s">
        <v>151</v>
      </c>
      <c r="E53" s="237">
        <f>IF(D53='Priority Ratings'!$C$21,'Priority Ratings'!$B$21,IF(D53='Priority Ratings'!$C$22,'Priority Ratings'!$B$22,IF(D53='Priority Ratings'!$C$23,'Priority Ratings'!$B$23,IF(D53='Priority Ratings'!$C$24,'Priority Ratings'!$B$24,IF(D53='Priority Ratings'!$C$25,'Priority Ratings'!$B$25,IF(D53='Priority Ratings'!$C$26,'Priority Ratings'!$B$26,IF(D53='Priority Ratings'!$C$27,'Priority Ratings'!$B$27,"No Rating")))))))</f>
        <v>1</v>
      </c>
      <c r="F53" s="238">
        <f t="shared" si="0"/>
        <v>7.874015748031496E-3</v>
      </c>
      <c r="G53" s="239" t="s">
        <v>135</v>
      </c>
      <c r="H53" s="21"/>
      <c r="I53" s="241">
        <f t="shared" si="1"/>
        <v>0</v>
      </c>
      <c r="J53" s="76"/>
    </row>
    <row r="54" spans="1:10" ht="53.4" thickBot="1" x14ac:dyDescent="0.3">
      <c r="A54" s="3">
        <v>45</v>
      </c>
      <c r="B54" s="243" t="s">
        <v>239</v>
      </c>
      <c r="C54" s="216" t="s">
        <v>679</v>
      </c>
      <c r="D54" s="349" t="s">
        <v>151</v>
      </c>
      <c r="E54" s="237">
        <f>IF(D54='Priority Ratings'!$C$21,'Priority Ratings'!$B$21,IF(D54='Priority Ratings'!$C$22,'Priority Ratings'!$B$22,IF(D54='Priority Ratings'!$C$23,'Priority Ratings'!$B$23,IF(D54='Priority Ratings'!$C$24,'Priority Ratings'!$B$24,IF(D54='Priority Ratings'!$C$25,'Priority Ratings'!$B$25,IF(D54='Priority Ratings'!$C$26,'Priority Ratings'!$B$26,IF(D54='Priority Ratings'!$C$27,'Priority Ratings'!$B$27,"No Rating")))))))</f>
        <v>1</v>
      </c>
      <c r="F54" s="238">
        <f t="shared" si="0"/>
        <v>7.874015748031496E-3</v>
      </c>
      <c r="G54" s="239" t="s">
        <v>135</v>
      </c>
      <c r="H54" s="21"/>
      <c r="I54" s="241">
        <f t="shared" si="1"/>
        <v>0</v>
      </c>
      <c r="J54" s="76"/>
    </row>
    <row r="55" spans="1:10" ht="53.4" thickBot="1" x14ac:dyDescent="0.3">
      <c r="A55" s="18">
        <v>46</v>
      </c>
      <c r="B55" s="243" t="s">
        <v>671</v>
      </c>
      <c r="C55" s="216" t="s">
        <v>680</v>
      </c>
      <c r="D55" s="349" t="s">
        <v>151</v>
      </c>
      <c r="E55" s="237">
        <f>IF(D55='Priority Ratings'!$C$21,'Priority Ratings'!$B$21,IF(D55='Priority Ratings'!$C$22,'Priority Ratings'!$B$22,IF(D55='Priority Ratings'!$C$23,'Priority Ratings'!$B$23,IF(D55='Priority Ratings'!$C$24,'Priority Ratings'!$B$24,IF(D55='Priority Ratings'!$C$25,'Priority Ratings'!$B$25,IF(D55='Priority Ratings'!$C$26,'Priority Ratings'!$B$26,IF(D55='Priority Ratings'!$C$27,'Priority Ratings'!$B$27,"No Rating")))))))</f>
        <v>1</v>
      </c>
      <c r="F55" s="238">
        <f t="shared" si="0"/>
        <v>7.874015748031496E-3</v>
      </c>
      <c r="G55" s="239" t="s">
        <v>135</v>
      </c>
      <c r="H55" s="21"/>
      <c r="I55" s="241">
        <f t="shared" si="1"/>
        <v>0</v>
      </c>
      <c r="J55" s="76"/>
    </row>
    <row r="56" spans="1:10" ht="53.4" thickBot="1" x14ac:dyDescent="0.3">
      <c r="A56" s="3">
        <v>47</v>
      </c>
      <c r="B56" s="243" t="s">
        <v>671</v>
      </c>
      <c r="C56" s="216" t="s">
        <v>681</v>
      </c>
      <c r="D56" s="349" t="s">
        <v>151</v>
      </c>
      <c r="E56" s="237">
        <f>IF(D56='Priority Ratings'!$C$21,'Priority Ratings'!$B$21,IF(D56='Priority Ratings'!$C$22,'Priority Ratings'!$B$22,IF(D56='Priority Ratings'!$C$23,'Priority Ratings'!$B$23,IF(D56='Priority Ratings'!$C$24,'Priority Ratings'!$B$24,IF(D56='Priority Ratings'!$C$25,'Priority Ratings'!$B$25,IF(D56='Priority Ratings'!$C$26,'Priority Ratings'!$B$26,IF(D56='Priority Ratings'!$C$27,'Priority Ratings'!$B$27,"No Rating")))))))</f>
        <v>1</v>
      </c>
      <c r="F56" s="238">
        <f t="shared" si="0"/>
        <v>7.874015748031496E-3</v>
      </c>
      <c r="G56" s="239" t="s">
        <v>135</v>
      </c>
      <c r="H56" s="21"/>
      <c r="I56" s="241">
        <f t="shared" si="1"/>
        <v>0</v>
      </c>
      <c r="J56" s="76"/>
    </row>
    <row r="57" spans="1:10" ht="52.8" x14ac:dyDescent="0.25">
      <c r="A57" s="18">
        <v>48</v>
      </c>
      <c r="B57" s="216" t="s">
        <v>682</v>
      </c>
      <c r="C57" s="216" t="s">
        <v>683</v>
      </c>
      <c r="D57" s="349" t="s">
        <v>56</v>
      </c>
      <c r="E57" s="237">
        <f>IF(D57='Priority Ratings'!$C$21,'Priority Ratings'!$B$21,IF(D57='Priority Ratings'!$C$22,'Priority Ratings'!$B$22,IF(D57='Priority Ratings'!$C$23,'Priority Ratings'!$B$23,IF(D57='Priority Ratings'!$C$24,'Priority Ratings'!$B$24,IF(D57='Priority Ratings'!$C$25,'Priority Ratings'!$B$25,IF(D57='Priority Ratings'!$C$26,'Priority Ratings'!$B$26,IF(D57='Priority Ratings'!$C$27,'Priority Ratings'!$B$27,"No Rating")))))))</f>
        <v>3</v>
      </c>
      <c r="F57" s="238">
        <f t="shared" si="0"/>
        <v>2.3622047244094488E-2</v>
      </c>
      <c r="G57" s="239" t="s">
        <v>135</v>
      </c>
      <c r="H57" s="21"/>
      <c r="I57" s="241">
        <f t="shared" si="1"/>
        <v>0</v>
      </c>
      <c r="J57" s="76"/>
    </row>
    <row r="58" spans="1:10" x14ac:dyDescent="0.25">
      <c r="A58" s="40"/>
      <c r="B58" s="70"/>
      <c r="C58" s="40"/>
      <c r="D58" s="40"/>
      <c r="E58" s="40"/>
      <c r="F58" s="40"/>
      <c r="G58" s="40"/>
      <c r="H58" s="40"/>
      <c r="I58" s="310"/>
      <c r="J58" s="73"/>
    </row>
    <row r="59" spans="1:10" x14ac:dyDescent="0.25">
      <c r="A59" s="3"/>
      <c r="C59" s="9"/>
      <c r="D59" s="5"/>
      <c r="E59" s="311">
        <f>SUM(E13:E57)</f>
        <v>127</v>
      </c>
      <c r="F59" s="312">
        <f>SUM(F13:F57)</f>
        <v>0.99999999999999967</v>
      </c>
      <c r="G59" s="313"/>
      <c r="H59" s="4"/>
      <c r="I59" s="314">
        <f>SUM(I13:I57)</f>
        <v>0</v>
      </c>
    </row>
  </sheetData>
  <sheetProtection algorithmName="SHA-512" hashValue="GNRxHJ4vP7SHmuOTrmCh3+z0y4ZNCy18V1dGoX3OMwVaP68GKtbzq5omJDEBd2hMMEZdZKPn/U8ZH+bta467eQ==" saltValue="EFeLoWeYoELT32e74qNG/g==" spinCount="100000" sheet="1" objects="1" scenarios="1"/>
  <autoFilter ref="A12:I57" xr:uid="{00000000-0009-0000-0000-000001000000}"/>
  <mergeCells count="7">
    <mergeCell ref="D2:D3"/>
    <mergeCell ref="J11:J12"/>
    <mergeCell ref="B44:B47"/>
    <mergeCell ref="B37:B43"/>
    <mergeCell ref="B9:G9"/>
    <mergeCell ref="E2:F3"/>
    <mergeCell ref="G11:I11"/>
  </mergeCells>
  <dataValidations count="2">
    <dataValidation type="list" allowBlank="1" showInputMessage="1" showErrorMessage="1" sqref="H13:H57" xr:uid="{86222039-C41F-43A9-B4EB-8E624312779D}">
      <formula1>"0%,50%,100%"</formula1>
    </dataValidation>
    <dataValidation type="list" allowBlank="1" showInputMessage="1" showErrorMessage="1" sqref="D13:D57" xr:uid="{A31D5A7B-19E8-4DB2-A8B9-73E5E48398CA}">
      <formula1>Priority</formula1>
    </dataValidation>
  </dataValidations>
  <pageMargins left="0.25" right="0.25" top="0.75" bottom="0.75" header="0.3" footer="0.3"/>
  <pageSetup paperSize="9" scale="67" firstPageNumber="0" fitToHeight="0" orientation="landscape" horizontalDpi="300" verticalDpi="300" r:id="rId1"/>
  <headerFooter alignWithMargins="0">
    <oddHeader>&amp;L&amp;F&amp;R&amp;A</oddHeader>
    <oddFooter>&amp;L&amp;D&amp;RPage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515A2-6749-4A83-8D30-32E4910B4805}">
  <sheetPr codeName="Sheet21">
    <tabColor theme="9" tint="-0.249977111117893"/>
    <pageSetUpPr fitToPage="1"/>
  </sheetPr>
  <dimension ref="A1:J40"/>
  <sheetViews>
    <sheetView zoomScaleNormal="100" workbookViewId="0">
      <selection activeCell="B9" sqref="B9:G9"/>
    </sheetView>
    <sheetView workbookViewId="1"/>
  </sheetViews>
  <sheetFormatPr defaultColWidth="9.109375" defaultRowHeight="13.2" x14ac:dyDescent="0.25"/>
  <cols>
    <col min="1" max="1" width="7.44140625" style="321" bestFit="1" customWidth="1"/>
    <col min="2" max="2" width="23.44140625" style="322" bestFit="1" customWidth="1"/>
    <col min="3" max="3" width="53.88671875" style="323" customWidth="1"/>
    <col min="4" max="4" width="18.33203125" style="321" customWidth="1"/>
    <col min="5" max="5" width="11.44140625" style="321" customWidth="1"/>
    <col min="6" max="6" width="14.109375" style="321" customWidth="1"/>
    <col min="7" max="7" width="34.6640625" style="324" customWidth="1"/>
    <col min="8" max="8" width="14.88671875" style="321" customWidth="1"/>
    <col min="9" max="9" width="15.109375" style="321" customWidth="1"/>
    <col min="10" max="10" width="30.5546875" style="315" customWidth="1"/>
    <col min="11" max="16384" width="9.109375" style="315"/>
  </cols>
  <sheetData>
    <row r="1" spans="1:10" x14ac:dyDescent="0.25">
      <c r="A1" s="25"/>
      <c r="B1" s="140"/>
      <c r="C1" s="25"/>
      <c r="D1" s="2"/>
      <c r="E1" s="2"/>
      <c r="F1" s="2"/>
      <c r="G1" s="3"/>
      <c r="H1" s="2"/>
      <c r="I1" s="2"/>
      <c r="J1" s="1"/>
    </row>
    <row r="2" spans="1:10" ht="13.8" x14ac:dyDescent="0.25">
      <c r="A2" s="25"/>
      <c r="B2" s="170" t="s">
        <v>79</v>
      </c>
      <c r="C2" s="172" t="str">
        <f>'Scoring Summary'!C2</f>
        <v>&lt;insert before tender publication&gt;</v>
      </c>
      <c r="D2" s="402"/>
      <c r="E2" s="398" t="s">
        <v>106</v>
      </c>
      <c r="F2" s="399"/>
      <c r="G2" s="3"/>
      <c r="H2" s="2"/>
      <c r="I2" s="2"/>
      <c r="J2" s="1"/>
    </row>
    <row r="3" spans="1:10" ht="13.8" x14ac:dyDescent="0.25">
      <c r="A3" s="25"/>
      <c r="B3" s="170" t="s">
        <v>81</v>
      </c>
      <c r="C3" s="172" t="str">
        <f>'Scoring Summary'!C3</f>
        <v>&lt;insert before tender publication&gt;</v>
      </c>
      <c r="D3" s="402"/>
      <c r="E3" s="400"/>
      <c r="F3" s="401"/>
      <c r="G3" s="3"/>
      <c r="H3" s="51"/>
      <c r="I3" s="2"/>
      <c r="J3" s="1"/>
    </row>
    <row r="4" spans="1:10" ht="31.2" x14ac:dyDescent="0.3">
      <c r="A4" s="25"/>
      <c r="B4" s="170" t="s">
        <v>82</v>
      </c>
      <c r="C4" s="172" t="str">
        <f>'Scoring Summary'!C4</f>
        <v>&lt;Evaluator to complete&gt;</v>
      </c>
      <c r="D4" s="174"/>
      <c r="E4" s="223" t="s">
        <v>684</v>
      </c>
      <c r="F4" s="224"/>
      <c r="G4" s="3"/>
      <c r="H4" s="50"/>
      <c r="I4" s="2"/>
      <c r="J4" s="1"/>
    </row>
    <row r="5" spans="1:10" ht="27.6" x14ac:dyDescent="0.3">
      <c r="A5" s="25"/>
      <c r="B5" s="170" t="s">
        <v>84</v>
      </c>
      <c r="C5" s="172" t="str">
        <f>'Scoring Summary'!C5</f>
        <v>&lt;Evaluator to complete&gt;</v>
      </c>
      <c r="D5" s="82"/>
      <c r="E5" s="225"/>
      <c r="F5" s="226"/>
      <c r="G5" s="3"/>
      <c r="H5" s="50"/>
      <c r="I5" s="2"/>
      <c r="J5" s="1"/>
    </row>
    <row r="6" spans="1:10" ht="13.8" x14ac:dyDescent="0.25">
      <c r="A6" s="2"/>
      <c r="B6" s="170" t="s">
        <v>86</v>
      </c>
      <c r="C6" s="172" t="str">
        <f>'Scoring Summary'!C6</f>
        <v>&lt;Evaluator to complete&gt;</v>
      </c>
      <c r="D6" s="2"/>
      <c r="E6" s="2"/>
      <c r="F6" s="2"/>
      <c r="G6" s="3"/>
      <c r="H6" s="50"/>
      <c r="I6" s="2"/>
      <c r="J6" s="1"/>
    </row>
    <row r="7" spans="1:10" ht="13.8" x14ac:dyDescent="0.25">
      <c r="A7" s="7"/>
      <c r="B7" s="170" t="s">
        <v>87</v>
      </c>
      <c r="C7" s="172"/>
      <c r="D7" s="2"/>
      <c r="E7" s="2"/>
      <c r="F7" s="2"/>
      <c r="G7" s="3"/>
      <c r="H7" s="2"/>
      <c r="I7" s="2"/>
      <c r="J7" s="1"/>
    </row>
    <row r="8" spans="1:10" ht="13.8" x14ac:dyDescent="0.25">
      <c r="A8" s="7"/>
      <c r="B8" s="304"/>
      <c r="C8" s="256"/>
      <c r="D8" s="2"/>
      <c r="E8" s="2"/>
      <c r="F8" s="2"/>
      <c r="G8" s="3"/>
      <c r="H8" s="2"/>
      <c r="I8" s="2"/>
      <c r="J8" s="1"/>
    </row>
    <row r="9" spans="1:10" ht="151.19999999999999" customHeight="1" x14ac:dyDescent="0.25">
      <c r="A9" s="7"/>
      <c r="B9" s="404" t="s">
        <v>612</v>
      </c>
      <c r="C9" s="404"/>
      <c r="D9" s="404"/>
      <c r="E9" s="404"/>
      <c r="F9" s="404"/>
      <c r="G9" s="404"/>
      <c r="H9" s="2"/>
      <c r="I9" s="2"/>
      <c r="J9" s="1"/>
    </row>
    <row r="10" spans="1:10" x14ac:dyDescent="0.25">
      <c r="A10" s="7"/>
      <c r="B10" s="305"/>
      <c r="C10" s="305"/>
      <c r="D10" s="305"/>
      <c r="E10" s="305"/>
      <c r="F10" s="305"/>
      <c r="G10" s="305"/>
      <c r="H10" s="2"/>
      <c r="I10" s="2"/>
      <c r="J10" s="1"/>
    </row>
    <row r="11" spans="1:10" ht="26.4" x14ac:dyDescent="0.25">
      <c r="A11" s="11"/>
      <c r="B11" s="8"/>
      <c r="C11" s="9"/>
      <c r="D11" s="306" t="s">
        <v>129</v>
      </c>
      <c r="E11" s="307" t="s">
        <v>613</v>
      </c>
      <c r="F11" s="308"/>
      <c r="G11" s="405" t="s">
        <v>16</v>
      </c>
      <c r="H11" s="406"/>
      <c r="I11" s="407"/>
      <c r="J11" s="397" t="s">
        <v>122</v>
      </c>
    </row>
    <row r="12" spans="1:10" ht="26.4" x14ac:dyDescent="0.25">
      <c r="A12" s="281" t="s">
        <v>123</v>
      </c>
      <c r="B12" s="282" t="s">
        <v>19</v>
      </c>
      <c r="C12" s="298" t="s">
        <v>614</v>
      </c>
      <c r="D12" s="286" t="s">
        <v>23</v>
      </c>
      <c r="E12" s="287" t="s">
        <v>129</v>
      </c>
      <c r="F12" s="287" t="s">
        <v>130</v>
      </c>
      <c r="G12" s="52" t="s">
        <v>110</v>
      </c>
      <c r="H12" s="52" t="s">
        <v>131</v>
      </c>
      <c r="I12" s="288" t="s">
        <v>132</v>
      </c>
      <c r="J12" s="397"/>
    </row>
    <row r="13" spans="1:10" ht="52.8" x14ac:dyDescent="0.25">
      <c r="A13" s="3">
        <v>1</v>
      </c>
      <c r="B13" s="316" t="s">
        <v>685</v>
      </c>
      <c r="C13" s="317" t="s">
        <v>686</v>
      </c>
      <c r="D13" s="236" t="s">
        <v>56</v>
      </c>
      <c r="E13" s="237">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3</v>
      </c>
      <c r="F13" s="238">
        <f t="shared" ref="F13:F38" si="0">E13/E$40</f>
        <v>3.9473684210526314E-2</v>
      </c>
      <c r="G13" s="239" t="s">
        <v>135</v>
      </c>
      <c r="H13" s="240"/>
      <c r="I13" s="241">
        <f t="shared" ref="I13:I38" si="1">F13*H13</f>
        <v>0</v>
      </c>
      <c r="J13" s="73"/>
    </row>
    <row r="14" spans="1:10" ht="52.8" x14ac:dyDescent="0.25">
      <c r="A14" s="318">
        <v>2</v>
      </c>
      <c r="B14" s="316" t="s">
        <v>685</v>
      </c>
      <c r="C14" s="319" t="s">
        <v>687</v>
      </c>
      <c r="D14" s="236" t="s">
        <v>56</v>
      </c>
      <c r="E14" s="237">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3</v>
      </c>
      <c r="F14" s="238">
        <f t="shared" si="0"/>
        <v>3.9473684210526314E-2</v>
      </c>
      <c r="G14" s="239" t="s">
        <v>135</v>
      </c>
      <c r="H14" s="240"/>
      <c r="I14" s="241">
        <f t="shared" si="1"/>
        <v>0</v>
      </c>
      <c r="J14" s="73"/>
    </row>
    <row r="15" spans="1:10" ht="52.8" x14ac:dyDescent="0.25">
      <c r="A15" s="3">
        <v>3</v>
      </c>
      <c r="B15" s="316" t="s">
        <v>685</v>
      </c>
      <c r="C15" s="319" t="s">
        <v>688</v>
      </c>
      <c r="D15" s="236" t="s">
        <v>56</v>
      </c>
      <c r="E15" s="237">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3</v>
      </c>
      <c r="F15" s="238">
        <f t="shared" si="0"/>
        <v>3.9473684210526314E-2</v>
      </c>
      <c r="G15" s="239" t="s">
        <v>135</v>
      </c>
      <c r="H15" s="240"/>
      <c r="I15" s="241">
        <f t="shared" si="1"/>
        <v>0</v>
      </c>
      <c r="J15" s="73"/>
    </row>
    <row r="16" spans="1:10" ht="52.8" x14ac:dyDescent="0.25">
      <c r="A16" s="318">
        <v>4</v>
      </c>
      <c r="B16" s="316" t="s">
        <v>685</v>
      </c>
      <c r="C16" s="319" t="s">
        <v>689</v>
      </c>
      <c r="D16" s="236" t="s">
        <v>56</v>
      </c>
      <c r="E16" s="237">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3</v>
      </c>
      <c r="F16" s="238">
        <f t="shared" si="0"/>
        <v>3.9473684210526314E-2</v>
      </c>
      <c r="G16" s="239" t="s">
        <v>135</v>
      </c>
      <c r="H16" s="240"/>
      <c r="I16" s="241">
        <f t="shared" si="1"/>
        <v>0</v>
      </c>
      <c r="J16" s="73"/>
    </row>
    <row r="17" spans="1:10" ht="52.8" x14ac:dyDescent="0.25">
      <c r="A17" s="3">
        <v>5</v>
      </c>
      <c r="B17" s="316" t="s">
        <v>685</v>
      </c>
      <c r="C17" s="319" t="s">
        <v>690</v>
      </c>
      <c r="D17" s="236" t="s">
        <v>56</v>
      </c>
      <c r="E17" s="237">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3</v>
      </c>
      <c r="F17" s="238">
        <f t="shared" si="0"/>
        <v>3.9473684210526314E-2</v>
      </c>
      <c r="G17" s="239" t="s">
        <v>135</v>
      </c>
      <c r="H17" s="240"/>
      <c r="I17" s="241">
        <f t="shared" si="1"/>
        <v>0</v>
      </c>
      <c r="J17" s="73"/>
    </row>
    <row r="18" spans="1:10" ht="52.8" x14ac:dyDescent="0.25">
      <c r="A18" s="318">
        <v>6</v>
      </c>
      <c r="B18" s="316" t="s">
        <v>685</v>
      </c>
      <c r="C18" s="319" t="s">
        <v>691</v>
      </c>
      <c r="D18" s="236" t="s">
        <v>56</v>
      </c>
      <c r="E18" s="237">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3</v>
      </c>
      <c r="F18" s="238">
        <f t="shared" si="0"/>
        <v>3.9473684210526314E-2</v>
      </c>
      <c r="G18" s="239" t="s">
        <v>135</v>
      </c>
      <c r="H18" s="240"/>
      <c r="I18" s="241">
        <f t="shared" si="1"/>
        <v>0</v>
      </c>
      <c r="J18" s="73"/>
    </row>
    <row r="19" spans="1:10" ht="52.8" x14ac:dyDescent="0.25">
      <c r="A19" s="3">
        <v>7</v>
      </c>
      <c r="B19" s="316" t="s">
        <v>685</v>
      </c>
      <c r="C19" s="319" t="s">
        <v>692</v>
      </c>
      <c r="D19" s="236" t="s">
        <v>56</v>
      </c>
      <c r="E19" s="237">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3</v>
      </c>
      <c r="F19" s="238">
        <f t="shared" si="0"/>
        <v>3.9473684210526314E-2</v>
      </c>
      <c r="G19" s="239" t="s">
        <v>135</v>
      </c>
      <c r="H19" s="240"/>
      <c r="I19" s="241">
        <f t="shared" si="1"/>
        <v>0</v>
      </c>
      <c r="J19" s="73"/>
    </row>
    <row r="20" spans="1:10" ht="52.8" x14ac:dyDescent="0.25">
      <c r="A20" s="318">
        <v>8</v>
      </c>
      <c r="B20" s="316" t="s">
        <v>685</v>
      </c>
      <c r="C20" s="319" t="s">
        <v>693</v>
      </c>
      <c r="D20" s="236" t="s">
        <v>56</v>
      </c>
      <c r="E20" s="237">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3</v>
      </c>
      <c r="F20" s="238">
        <f t="shared" si="0"/>
        <v>3.9473684210526314E-2</v>
      </c>
      <c r="G20" s="239" t="s">
        <v>135</v>
      </c>
      <c r="H20" s="240"/>
      <c r="I20" s="241">
        <f t="shared" si="1"/>
        <v>0</v>
      </c>
      <c r="J20" s="73"/>
    </row>
    <row r="21" spans="1:10" ht="52.8" x14ac:dyDescent="0.25">
      <c r="A21" s="3">
        <v>9</v>
      </c>
      <c r="B21" s="316" t="s">
        <v>685</v>
      </c>
      <c r="C21" s="319" t="s">
        <v>694</v>
      </c>
      <c r="D21" s="236" t="s">
        <v>56</v>
      </c>
      <c r="E21" s="237">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3</v>
      </c>
      <c r="F21" s="238">
        <f t="shared" si="0"/>
        <v>3.9473684210526314E-2</v>
      </c>
      <c r="G21" s="239" t="s">
        <v>135</v>
      </c>
      <c r="H21" s="240"/>
      <c r="I21" s="241">
        <f t="shared" si="1"/>
        <v>0</v>
      </c>
      <c r="J21" s="73"/>
    </row>
    <row r="22" spans="1:10" ht="52.8" x14ac:dyDescent="0.25">
      <c r="A22" s="318">
        <v>10</v>
      </c>
      <c r="B22" s="316" t="s">
        <v>685</v>
      </c>
      <c r="C22" s="319" t="s">
        <v>695</v>
      </c>
      <c r="D22" s="236" t="s">
        <v>56</v>
      </c>
      <c r="E22" s="237">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3</v>
      </c>
      <c r="F22" s="238">
        <f t="shared" si="0"/>
        <v>3.9473684210526314E-2</v>
      </c>
      <c r="G22" s="239" t="s">
        <v>135</v>
      </c>
      <c r="H22" s="240"/>
      <c r="I22" s="241">
        <f t="shared" si="1"/>
        <v>0</v>
      </c>
      <c r="J22" s="73"/>
    </row>
    <row r="23" spans="1:10" ht="52.8" x14ac:dyDescent="0.25">
      <c r="A23" s="3">
        <v>11</v>
      </c>
      <c r="B23" s="316" t="s">
        <v>685</v>
      </c>
      <c r="C23" s="320" t="s">
        <v>696</v>
      </c>
      <c r="D23" s="236" t="s">
        <v>56</v>
      </c>
      <c r="E23" s="237">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3</v>
      </c>
      <c r="F23" s="238">
        <f t="shared" si="0"/>
        <v>3.9473684210526314E-2</v>
      </c>
      <c r="G23" s="239" t="s">
        <v>135</v>
      </c>
      <c r="H23" s="240"/>
      <c r="I23" s="241">
        <f t="shared" si="1"/>
        <v>0</v>
      </c>
      <c r="J23" s="73"/>
    </row>
    <row r="24" spans="1:10" ht="52.8" x14ac:dyDescent="0.25">
      <c r="A24" s="318">
        <v>12</v>
      </c>
      <c r="B24" s="316" t="s">
        <v>685</v>
      </c>
      <c r="C24" s="320" t="s">
        <v>697</v>
      </c>
      <c r="D24" s="236" t="s">
        <v>56</v>
      </c>
      <c r="E24" s="237">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3</v>
      </c>
      <c r="F24" s="238">
        <f t="shared" si="0"/>
        <v>3.9473684210526314E-2</v>
      </c>
      <c r="G24" s="239" t="s">
        <v>135</v>
      </c>
      <c r="H24" s="240"/>
      <c r="I24" s="241">
        <f t="shared" si="1"/>
        <v>0</v>
      </c>
      <c r="J24" s="73"/>
    </row>
    <row r="25" spans="1:10" ht="52.8" x14ac:dyDescent="0.25">
      <c r="A25" s="3">
        <v>13</v>
      </c>
      <c r="B25" s="316" t="s">
        <v>685</v>
      </c>
      <c r="C25" s="320" t="s">
        <v>698</v>
      </c>
      <c r="D25" s="236" t="s">
        <v>56</v>
      </c>
      <c r="E25" s="237">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3</v>
      </c>
      <c r="F25" s="238">
        <f t="shared" si="0"/>
        <v>3.9473684210526314E-2</v>
      </c>
      <c r="G25" s="239" t="s">
        <v>135</v>
      </c>
      <c r="H25" s="240"/>
      <c r="I25" s="241">
        <f t="shared" si="1"/>
        <v>0</v>
      </c>
      <c r="J25" s="73"/>
    </row>
    <row r="26" spans="1:10" ht="52.8" x14ac:dyDescent="0.25">
      <c r="A26" s="318">
        <v>14</v>
      </c>
      <c r="B26" s="316" t="s">
        <v>685</v>
      </c>
      <c r="C26" s="320" t="s">
        <v>699</v>
      </c>
      <c r="D26" s="236" t="s">
        <v>56</v>
      </c>
      <c r="E26" s="237">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3</v>
      </c>
      <c r="F26" s="238">
        <f t="shared" si="0"/>
        <v>3.9473684210526314E-2</v>
      </c>
      <c r="G26" s="239" t="s">
        <v>135</v>
      </c>
      <c r="H26" s="240"/>
      <c r="I26" s="241">
        <f t="shared" si="1"/>
        <v>0</v>
      </c>
      <c r="J26" s="73"/>
    </row>
    <row r="27" spans="1:10" ht="52.8" x14ac:dyDescent="0.25">
      <c r="A27" s="3">
        <v>15</v>
      </c>
      <c r="B27" s="316" t="s">
        <v>685</v>
      </c>
      <c r="C27" s="320" t="s">
        <v>700</v>
      </c>
      <c r="D27" s="236" t="s">
        <v>56</v>
      </c>
      <c r="E27" s="237">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3</v>
      </c>
      <c r="F27" s="238">
        <f t="shared" si="0"/>
        <v>3.9473684210526314E-2</v>
      </c>
      <c r="G27" s="239" t="s">
        <v>135</v>
      </c>
      <c r="H27" s="240"/>
      <c r="I27" s="241">
        <f t="shared" si="1"/>
        <v>0</v>
      </c>
      <c r="J27" s="73"/>
    </row>
    <row r="28" spans="1:10" ht="52.8" x14ac:dyDescent="0.25">
      <c r="A28" s="318">
        <v>16</v>
      </c>
      <c r="B28" s="316" t="s">
        <v>685</v>
      </c>
      <c r="C28" s="320" t="s">
        <v>701</v>
      </c>
      <c r="D28" s="236" t="s">
        <v>56</v>
      </c>
      <c r="E28" s="237">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3</v>
      </c>
      <c r="F28" s="238">
        <f t="shared" si="0"/>
        <v>3.9473684210526314E-2</v>
      </c>
      <c r="G28" s="239" t="s">
        <v>135</v>
      </c>
      <c r="H28" s="240"/>
      <c r="I28" s="241">
        <f t="shared" si="1"/>
        <v>0</v>
      </c>
      <c r="J28" s="73"/>
    </row>
    <row r="29" spans="1:10" ht="52.8" x14ac:dyDescent="0.25">
      <c r="A29" s="3">
        <v>17</v>
      </c>
      <c r="B29" s="316" t="s">
        <v>685</v>
      </c>
      <c r="C29" s="320" t="s">
        <v>702</v>
      </c>
      <c r="D29" s="236" t="s">
        <v>56</v>
      </c>
      <c r="E29" s="237">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3</v>
      </c>
      <c r="F29" s="238">
        <f t="shared" si="0"/>
        <v>3.9473684210526314E-2</v>
      </c>
      <c r="G29" s="239" t="s">
        <v>135</v>
      </c>
      <c r="H29" s="240"/>
      <c r="I29" s="241">
        <f t="shared" si="1"/>
        <v>0</v>
      </c>
      <c r="J29" s="73"/>
    </row>
    <row r="30" spans="1:10" ht="52.8" x14ac:dyDescent="0.25">
      <c r="A30" s="318">
        <v>18</v>
      </c>
      <c r="B30" s="316" t="s">
        <v>685</v>
      </c>
      <c r="C30" s="320" t="s">
        <v>703</v>
      </c>
      <c r="D30" s="236" t="s">
        <v>56</v>
      </c>
      <c r="E30" s="237">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3</v>
      </c>
      <c r="F30" s="238">
        <f t="shared" si="0"/>
        <v>3.9473684210526314E-2</v>
      </c>
      <c r="G30" s="239" t="s">
        <v>135</v>
      </c>
      <c r="H30" s="240"/>
      <c r="I30" s="241">
        <f t="shared" si="1"/>
        <v>0</v>
      </c>
      <c r="J30" s="73"/>
    </row>
    <row r="31" spans="1:10" ht="52.8" x14ac:dyDescent="0.25">
      <c r="A31" s="3">
        <v>19</v>
      </c>
      <c r="B31" s="316" t="s">
        <v>685</v>
      </c>
      <c r="C31" s="320" t="s">
        <v>704</v>
      </c>
      <c r="D31" s="236" t="s">
        <v>56</v>
      </c>
      <c r="E31" s="237">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3</v>
      </c>
      <c r="F31" s="238">
        <f t="shared" si="0"/>
        <v>3.9473684210526314E-2</v>
      </c>
      <c r="G31" s="239" t="s">
        <v>135</v>
      </c>
      <c r="H31" s="240"/>
      <c r="I31" s="241">
        <f t="shared" si="1"/>
        <v>0</v>
      </c>
      <c r="J31" s="73"/>
    </row>
    <row r="32" spans="1:10" ht="52.8" x14ac:dyDescent="0.25">
      <c r="A32" s="318">
        <v>20</v>
      </c>
      <c r="B32" s="316" t="s">
        <v>685</v>
      </c>
      <c r="C32" s="320" t="s">
        <v>705</v>
      </c>
      <c r="D32" s="236" t="s">
        <v>56</v>
      </c>
      <c r="E32" s="237">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3</v>
      </c>
      <c r="F32" s="238">
        <f t="shared" si="0"/>
        <v>3.9473684210526314E-2</v>
      </c>
      <c r="G32" s="239" t="s">
        <v>135</v>
      </c>
      <c r="H32" s="240"/>
      <c r="I32" s="241">
        <f t="shared" si="1"/>
        <v>0</v>
      </c>
      <c r="J32" s="73"/>
    </row>
    <row r="33" spans="1:10" ht="52.8" x14ac:dyDescent="0.25">
      <c r="A33" s="3">
        <v>21</v>
      </c>
      <c r="B33" s="316" t="s">
        <v>706</v>
      </c>
      <c r="C33" s="317" t="s">
        <v>707</v>
      </c>
      <c r="D33" s="236" t="s">
        <v>151</v>
      </c>
      <c r="E33" s="237">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1</v>
      </c>
      <c r="F33" s="238">
        <f t="shared" si="0"/>
        <v>1.3157894736842105E-2</v>
      </c>
      <c r="G33" s="239" t="s">
        <v>135</v>
      </c>
      <c r="H33" s="240"/>
      <c r="I33" s="241">
        <f t="shared" si="1"/>
        <v>0</v>
      </c>
      <c r="J33" s="73"/>
    </row>
    <row r="34" spans="1:10" ht="52.8" x14ac:dyDescent="0.25">
      <c r="A34" s="318">
        <v>22</v>
      </c>
      <c r="B34" s="316" t="s">
        <v>706</v>
      </c>
      <c r="C34" s="319" t="s">
        <v>708</v>
      </c>
      <c r="D34" s="236" t="s">
        <v>151</v>
      </c>
      <c r="E34" s="237">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1</v>
      </c>
      <c r="F34" s="238">
        <f t="shared" si="0"/>
        <v>1.3157894736842105E-2</v>
      </c>
      <c r="G34" s="239" t="s">
        <v>135</v>
      </c>
      <c r="H34" s="240"/>
      <c r="I34" s="241">
        <f t="shared" si="1"/>
        <v>0</v>
      </c>
      <c r="J34" s="73"/>
    </row>
    <row r="35" spans="1:10" ht="102.6" x14ac:dyDescent="0.25">
      <c r="A35" s="3">
        <v>23</v>
      </c>
      <c r="B35" s="316" t="s">
        <v>706</v>
      </c>
      <c r="C35" s="319" t="s">
        <v>709</v>
      </c>
      <c r="D35" s="236" t="s">
        <v>408</v>
      </c>
      <c r="E35" s="237">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5</v>
      </c>
      <c r="F35" s="238">
        <f t="shared" si="0"/>
        <v>6.5789473684210523E-2</v>
      </c>
      <c r="G35" s="239" t="s">
        <v>135</v>
      </c>
      <c r="H35" s="240"/>
      <c r="I35" s="241">
        <f t="shared" si="1"/>
        <v>0</v>
      </c>
      <c r="J35" s="73"/>
    </row>
    <row r="36" spans="1:10" ht="114" x14ac:dyDescent="0.25">
      <c r="A36" s="318">
        <v>24</v>
      </c>
      <c r="B36" s="316" t="s">
        <v>706</v>
      </c>
      <c r="C36" s="319" t="s">
        <v>710</v>
      </c>
      <c r="D36" s="236" t="s">
        <v>56</v>
      </c>
      <c r="E36" s="237">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3</v>
      </c>
      <c r="F36" s="238">
        <f t="shared" si="0"/>
        <v>3.9473684210526314E-2</v>
      </c>
      <c r="G36" s="239" t="s">
        <v>135</v>
      </c>
      <c r="H36" s="240"/>
      <c r="I36" s="241">
        <f t="shared" si="1"/>
        <v>0</v>
      </c>
      <c r="J36" s="73"/>
    </row>
    <row r="37" spans="1:10" ht="91.2" x14ac:dyDescent="0.25">
      <c r="A37" s="3">
        <v>25</v>
      </c>
      <c r="B37" s="316" t="s">
        <v>706</v>
      </c>
      <c r="C37" s="319" t="s">
        <v>711</v>
      </c>
      <c r="D37" s="236" t="s">
        <v>56</v>
      </c>
      <c r="E37" s="237">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3</v>
      </c>
      <c r="F37" s="238">
        <f t="shared" si="0"/>
        <v>3.9473684210526314E-2</v>
      </c>
      <c r="G37" s="239" t="s">
        <v>135</v>
      </c>
      <c r="H37" s="240"/>
      <c r="I37" s="241">
        <f t="shared" si="1"/>
        <v>0</v>
      </c>
      <c r="J37" s="73"/>
    </row>
    <row r="38" spans="1:10" ht="91.2" x14ac:dyDescent="0.25">
      <c r="A38" s="318">
        <v>26</v>
      </c>
      <c r="B38" s="316" t="s">
        <v>706</v>
      </c>
      <c r="C38" s="320" t="s">
        <v>712</v>
      </c>
      <c r="D38" s="236" t="s">
        <v>56</v>
      </c>
      <c r="E38" s="237">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3</v>
      </c>
      <c r="F38" s="238">
        <f t="shared" si="0"/>
        <v>3.9473684210526314E-2</v>
      </c>
      <c r="G38" s="239" t="s">
        <v>135</v>
      </c>
      <c r="H38" s="240"/>
      <c r="I38" s="241">
        <f t="shared" si="1"/>
        <v>0</v>
      </c>
      <c r="J38" s="73"/>
    </row>
    <row r="39" spans="1:10" x14ac:dyDescent="0.25">
      <c r="A39" s="40"/>
      <c r="B39" s="70"/>
      <c r="C39" s="40"/>
      <c r="D39" s="40"/>
      <c r="E39" s="40"/>
      <c r="F39" s="40"/>
      <c r="G39" s="40"/>
      <c r="H39" s="40"/>
      <c r="I39" s="310"/>
      <c r="J39" s="73"/>
    </row>
    <row r="40" spans="1:10" x14ac:dyDescent="0.25">
      <c r="A40" s="3"/>
      <c r="B40" s="9"/>
      <c r="C40" s="9"/>
      <c r="D40" s="5"/>
      <c r="E40" s="311">
        <f>SUM(E13:E38)</f>
        <v>76</v>
      </c>
      <c r="F40" s="312">
        <f>SUM(F13:F38)</f>
        <v>1.0000000000000002</v>
      </c>
      <c r="G40" s="313"/>
      <c r="H40" s="4"/>
      <c r="I40" s="314">
        <f>SUM(I13:I38)</f>
        <v>0</v>
      </c>
      <c r="J40" s="1"/>
    </row>
  </sheetData>
  <sheetProtection algorithmName="SHA-512" hashValue="+9wjl45hPybTwfnfEnhNkNLcjJdwd0ybRtkhQWkmi7ksAvtfQTUJLIn+wJZShPnGSs6p7o5oh2pV3C+nWRdMKw==" saltValue="P15Sd3YEgyYz1VB98UDlLQ==" spinCount="100000" sheet="1" objects="1" scenarios="1"/>
  <autoFilter ref="A12:I38" xr:uid="{00000000-0009-0000-0000-000001000000}"/>
  <mergeCells count="5">
    <mergeCell ref="D2:D3"/>
    <mergeCell ref="J11:J12"/>
    <mergeCell ref="B9:G9"/>
    <mergeCell ref="E2:F3"/>
    <mergeCell ref="G11:I11"/>
  </mergeCells>
  <dataValidations count="2">
    <dataValidation type="list" allowBlank="1" showInputMessage="1" showErrorMessage="1" sqref="D13:D38" xr:uid="{8F395AF1-F579-49BB-89EE-8C5C41A98A86}">
      <formula1>Priority</formula1>
    </dataValidation>
    <dataValidation type="list" allowBlank="1" showInputMessage="1" showErrorMessage="1" sqref="H13:H38" xr:uid="{6384A4F2-5759-4D03-BFC1-72C1116EB9DD}">
      <formula1>"0%,50%,100%"</formula1>
    </dataValidation>
  </dataValidations>
  <pageMargins left="0.25" right="0.25" top="0.75" bottom="0.75" header="0.3" footer="0.3"/>
  <pageSetup paperSize="9" scale="67" firstPageNumber="0" fitToHeight="0" orientation="landscape" horizontalDpi="300" verticalDpi="300"/>
  <headerFooter alignWithMargins="0">
    <oddHeader>&amp;L&amp;F&amp;R&amp;A</oddHeader>
    <oddFooter>&amp;L&amp;D&amp;RPage &amp;P of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9FC0D-D426-4AA8-AE65-2BC0CFD826C6}">
  <sheetPr codeName="Sheet22">
    <tabColor theme="9" tint="-0.249977111117893"/>
    <pageSetUpPr fitToPage="1"/>
  </sheetPr>
  <dimension ref="A1:J41"/>
  <sheetViews>
    <sheetView zoomScaleNormal="100" workbookViewId="0">
      <selection activeCell="F13" sqref="F13"/>
    </sheetView>
    <sheetView topLeftCell="A35" workbookViewId="1">
      <selection activeCell="C39" sqref="C39"/>
    </sheetView>
  </sheetViews>
  <sheetFormatPr defaultColWidth="9.109375" defaultRowHeight="13.2" x14ac:dyDescent="0.25"/>
  <cols>
    <col min="1" max="1" width="7.44140625" style="321" bestFit="1" customWidth="1"/>
    <col min="2" max="2" width="28.5546875" style="322" customWidth="1"/>
    <col min="3" max="3" width="53.88671875" style="323" customWidth="1"/>
    <col min="4" max="4" width="18.33203125" style="321" customWidth="1"/>
    <col min="5" max="5" width="11.44140625" style="321" customWidth="1"/>
    <col min="6" max="6" width="14.109375" style="321" customWidth="1"/>
    <col min="7" max="7" width="34.6640625" style="324" customWidth="1"/>
    <col min="8" max="8" width="14.88671875" style="321" customWidth="1"/>
    <col min="9" max="9" width="15.109375" style="321" customWidth="1"/>
    <col min="10" max="10" width="30.5546875" style="315" customWidth="1"/>
    <col min="11" max="16384" width="9.109375" style="315"/>
  </cols>
  <sheetData>
    <row r="1" spans="1:10" x14ac:dyDescent="0.25">
      <c r="A1" s="25"/>
      <c r="B1" s="140"/>
      <c r="C1" s="25"/>
      <c r="D1" s="2"/>
      <c r="E1" s="2"/>
      <c r="F1" s="2"/>
      <c r="G1" s="3"/>
      <c r="H1" s="2"/>
      <c r="I1" s="2"/>
      <c r="J1" s="1"/>
    </row>
    <row r="2" spans="1:10" ht="13.8" x14ac:dyDescent="0.25">
      <c r="A2" s="25"/>
      <c r="B2" s="170" t="s">
        <v>79</v>
      </c>
      <c r="C2" s="172" t="str">
        <f>'Scoring Summary'!C2</f>
        <v>&lt;insert before tender publication&gt;</v>
      </c>
      <c r="D2" s="402"/>
      <c r="E2" s="398" t="s">
        <v>106</v>
      </c>
      <c r="F2" s="399"/>
      <c r="G2" s="3"/>
      <c r="H2" s="2"/>
      <c r="I2" s="2"/>
      <c r="J2" s="1"/>
    </row>
    <row r="3" spans="1:10" ht="13.8" x14ac:dyDescent="0.25">
      <c r="A3" s="25"/>
      <c r="B3" s="170" t="s">
        <v>81</v>
      </c>
      <c r="C3" s="172" t="str">
        <f>'Scoring Summary'!C3</f>
        <v>&lt;insert before tender publication&gt;</v>
      </c>
      <c r="D3" s="402"/>
      <c r="E3" s="400"/>
      <c r="F3" s="401"/>
      <c r="G3" s="3"/>
      <c r="H3" s="51"/>
      <c r="I3" s="2"/>
      <c r="J3" s="1"/>
    </row>
    <row r="4" spans="1:10" ht="27.6" x14ac:dyDescent="0.3">
      <c r="A4" s="25"/>
      <c r="B4" s="170" t="s">
        <v>82</v>
      </c>
      <c r="C4" s="172" t="str">
        <f>'Scoring Summary'!C4</f>
        <v>&lt;Evaluator to complete&gt;</v>
      </c>
      <c r="D4" s="174"/>
      <c r="E4" s="223" t="s">
        <v>713</v>
      </c>
      <c r="F4" s="224"/>
      <c r="G4" s="3"/>
      <c r="H4" s="50"/>
      <c r="I4" s="2"/>
      <c r="J4" s="1"/>
    </row>
    <row r="5" spans="1:10" ht="27.6" x14ac:dyDescent="0.3">
      <c r="A5" s="25"/>
      <c r="B5" s="170" t="s">
        <v>84</v>
      </c>
      <c r="C5" s="172" t="str">
        <f>'Scoring Summary'!C5</f>
        <v>&lt;Evaluator to complete&gt;</v>
      </c>
      <c r="D5" s="82"/>
      <c r="E5" s="225"/>
      <c r="F5" s="226"/>
      <c r="G5" s="3"/>
      <c r="H5" s="50"/>
      <c r="I5" s="2"/>
      <c r="J5" s="1"/>
    </row>
    <row r="6" spans="1:10" ht="13.8" x14ac:dyDescent="0.25">
      <c r="A6" s="2"/>
      <c r="B6" s="170" t="s">
        <v>86</v>
      </c>
      <c r="C6" s="172" t="str">
        <f>'Scoring Summary'!C6</f>
        <v>&lt;Evaluator to complete&gt;</v>
      </c>
      <c r="D6" s="2"/>
      <c r="E6" s="2"/>
      <c r="F6" s="2"/>
      <c r="G6" s="3"/>
      <c r="H6" s="50"/>
      <c r="I6" s="2"/>
      <c r="J6" s="1"/>
    </row>
    <row r="7" spans="1:10" ht="13.8" x14ac:dyDescent="0.25">
      <c r="A7" s="7"/>
      <c r="B7" s="170" t="s">
        <v>87</v>
      </c>
      <c r="C7" s="172"/>
      <c r="D7" s="2"/>
      <c r="E7" s="2"/>
      <c r="F7" s="2"/>
      <c r="G7" s="3"/>
      <c r="H7" s="2"/>
      <c r="I7" s="2"/>
      <c r="J7" s="1"/>
    </row>
    <row r="8" spans="1:10" ht="13.95" customHeight="1" x14ac:dyDescent="0.25">
      <c r="A8" s="7"/>
      <c r="B8" s="304"/>
      <c r="C8" s="256"/>
      <c r="D8" s="2"/>
      <c r="E8" s="2"/>
      <c r="F8" s="2"/>
      <c r="G8" s="3"/>
      <c r="H8" s="2"/>
      <c r="I8" s="2"/>
      <c r="J8" s="1"/>
    </row>
    <row r="9" spans="1:10" ht="151.19999999999999" customHeight="1" x14ac:dyDescent="0.25">
      <c r="A9" s="7"/>
      <c r="B9" s="404" t="s">
        <v>612</v>
      </c>
      <c r="C9" s="404"/>
      <c r="D9" s="404"/>
      <c r="E9" s="404"/>
      <c r="F9" s="404"/>
      <c r="G9" s="404"/>
      <c r="H9" s="2"/>
      <c r="I9" s="2"/>
      <c r="J9" s="1"/>
    </row>
    <row r="10" spans="1:10" x14ac:dyDescent="0.25">
      <c r="A10" s="7"/>
      <c r="B10" s="305"/>
      <c r="C10" s="305"/>
      <c r="D10" s="305"/>
      <c r="E10" s="305"/>
      <c r="F10" s="305"/>
      <c r="G10" s="305"/>
      <c r="H10" s="2"/>
      <c r="I10" s="2"/>
      <c r="J10" s="1"/>
    </row>
    <row r="11" spans="1:10" ht="26.4" x14ac:dyDescent="0.25">
      <c r="A11" s="11"/>
      <c r="B11" s="8"/>
      <c r="C11" s="9"/>
      <c r="D11" s="306" t="s">
        <v>129</v>
      </c>
      <c r="E11" s="307" t="s">
        <v>613</v>
      </c>
      <c r="F11" s="308"/>
      <c r="G11" s="405" t="s">
        <v>16</v>
      </c>
      <c r="H11" s="406"/>
      <c r="I11" s="407"/>
      <c r="J11" s="397" t="s">
        <v>122</v>
      </c>
    </row>
    <row r="12" spans="1:10" ht="26.4" x14ac:dyDescent="0.25">
      <c r="A12" s="281" t="s">
        <v>123</v>
      </c>
      <c r="B12" s="282" t="s">
        <v>124</v>
      </c>
      <c r="C12" s="298" t="s">
        <v>125</v>
      </c>
      <c r="D12" s="286" t="s">
        <v>23</v>
      </c>
      <c r="E12" s="287" t="s">
        <v>129</v>
      </c>
      <c r="F12" s="287" t="s">
        <v>130</v>
      </c>
      <c r="G12" s="52" t="s">
        <v>110</v>
      </c>
      <c r="H12" s="52" t="s">
        <v>131</v>
      </c>
      <c r="I12" s="288" t="s">
        <v>132</v>
      </c>
      <c r="J12" s="397"/>
    </row>
    <row r="13" spans="1:10" ht="52.8" x14ac:dyDescent="0.25">
      <c r="A13" s="236">
        <v>1</v>
      </c>
      <c r="B13" s="216" t="s">
        <v>395</v>
      </c>
      <c r="C13" s="243" t="s">
        <v>714</v>
      </c>
      <c r="D13" s="236" t="s">
        <v>408</v>
      </c>
      <c r="E13" s="237">
        <f>IF(D13='Priority Ratings'!$C$21,'Priority Ratings'!$B$21,IF(D13='Priority Ratings'!$C$22,'Priority Ratings'!$B$22,IF(D13='Priority Ratings'!$C$23,'Priority Ratings'!$B$23,IF(D13='Priority Ratings'!$C$24,'Priority Ratings'!$B$24,IF(D13='Priority Ratings'!$C$25,'Priority Ratings'!$B$25,IF(D13='Priority Ratings'!$C$26,'Priority Ratings'!$B$26,IF(D13='Priority Ratings'!$C$27,'Priority Ratings'!$B$27,"No Rating")))))))</f>
        <v>5</v>
      </c>
      <c r="F13" s="238">
        <f t="shared" ref="F13:F20" si="0">E13/E$41</f>
        <v>3.7593984962406013E-2</v>
      </c>
      <c r="G13" s="239" t="s">
        <v>135</v>
      </c>
      <c r="H13" s="240"/>
      <c r="I13" s="241">
        <f t="shared" ref="I13:I20" si="1">F13*H13</f>
        <v>0</v>
      </c>
      <c r="J13" s="73"/>
    </row>
    <row r="14" spans="1:10" ht="52.8" x14ac:dyDescent="0.25">
      <c r="A14" s="236">
        <v>2</v>
      </c>
      <c r="B14" s="216" t="s">
        <v>404</v>
      </c>
      <c r="C14" s="243" t="s">
        <v>715</v>
      </c>
      <c r="D14" s="236" t="s">
        <v>408</v>
      </c>
      <c r="E14" s="237">
        <f>IF(D14='Priority Ratings'!$C$21,'Priority Ratings'!$B$21,IF(D14='Priority Ratings'!$C$22,'Priority Ratings'!$B$22,IF(D14='Priority Ratings'!$C$23,'Priority Ratings'!$B$23,IF(D14='Priority Ratings'!$C$24,'Priority Ratings'!$B$24,IF(D14='Priority Ratings'!$C$25,'Priority Ratings'!$B$25,IF(D14='Priority Ratings'!$C$26,'Priority Ratings'!$B$26,IF(D14='Priority Ratings'!$C$27,'Priority Ratings'!$B$27,"No Rating")))))))</f>
        <v>5</v>
      </c>
      <c r="F14" s="238">
        <f t="shared" si="0"/>
        <v>3.7593984962406013E-2</v>
      </c>
      <c r="G14" s="239" t="s">
        <v>135</v>
      </c>
      <c r="H14" s="240"/>
      <c r="I14" s="241">
        <f t="shared" si="1"/>
        <v>0</v>
      </c>
      <c r="J14" s="73"/>
    </row>
    <row r="15" spans="1:10" ht="158.4" x14ac:dyDescent="0.25">
      <c r="A15" s="236">
        <v>3</v>
      </c>
      <c r="B15" s="216" t="s">
        <v>436</v>
      </c>
      <c r="C15" s="243" t="s">
        <v>716</v>
      </c>
      <c r="D15" s="236" t="s">
        <v>408</v>
      </c>
      <c r="E15" s="237">
        <f>IF(D15='Priority Ratings'!$C$21,'Priority Ratings'!$B$21,IF(D15='Priority Ratings'!$C$22,'Priority Ratings'!$B$22,IF(D15='Priority Ratings'!$C$23,'Priority Ratings'!$B$23,IF(D15='Priority Ratings'!$C$24,'Priority Ratings'!$B$24,IF(D15='Priority Ratings'!$C$25,'Priority Ratings'!$B$25,IF(D15='Priority Ratings'!$C$26,'Priority Ratings'!$B$26,IF(D15='Priority Ratings'!$C$27,'Priority Ratings'!$B$27,"No Rating")))))))</f>
        <v>5</v>
      </c>
      <c r="F15" s="238">
        <f t="shared" si="0"/>
        <v>3.7593984962406013E-2</v>
      </c>
      <c r="G15" s="239" t="s">
        <v>135</v>
      </c>
      <c r="H15" s="240"/>
      <c r="I15" s="241">
        <f t="shared" si="1"/>
        <v>0</v>
      </c>
      <c r="J15" s="73"/>
    </row>
    <row r="16" spans="1:10" ht="198" x14ac:dyDescent="0.25">
      <c r="A16" s="236">
        <v>4</v>
      </c>
      <c r="B16" s="216" t="s">
        <v>451</v>
      </c>
      <c r="C16" s="217" t="s">
        <v>717</v>
      </c>
      <c r="D16" s="236" t="s">
        <v>408</v>
      </c>
      <c r="E16" s="237">
        <f>IF(D16='Priority Ratings'!$C$21,'Priority Ratings'!$B$21,IF(D16='Priority Ratings'!$C$22,'Priority Ratings'!$B$22,IF(D16='Priority Ratings'!$C$23,'Priority Ratings'!$B$23,IF(D16='Priority Ratings'!$C$24,'Priority Ratings'!$B$24,IF(D16='Priority Ratings'!$C$25,'Priority Ratings'!$B$25,IF(D16='Priority Ratings'!$C$26,'Priority Ratings'!$B$26,IF(D16='Priority Ratings'!$C$27,'Priority Ratings'!$B$27,"No Rating")))))))</f>
        <v>5</v>
      </c>
      <c r="F16" s="238">
        <f t="shared" si="0"/>
        <v>3.7593984962406013E-2</v>
      </c>
      <c r="G16" s="239" t="s">
        <v>135</v>
      </c>
      <c r="H16" s="240"/>
      <c r="I16" s="241">
        <f t="shared" si="1"/>
        <v>0</v>
      </c>
      <c r="J16" s="73"/>
    </row>
    <row r="17" spans="1:10" ht="132" x14ac:dyDescent="0.25">
      <c r="A17" s="236">
        <v>5</v>
      </c>
      <c r="B17" s="216" t="s">
        <v>451</v>
      </c>
      <c r="C17" s="217" t="s">
        <v>718</v>
      </c>
      <c r="D17" s="236" t="s">
        <v>408</v>
      </c>
      <c r="E17" s="237">
        <f>IF(D17='Priority Ratings'!$C$21,'Priority Ratings'!$B$21,IF(D17='Priority Ratings'!$C$22,'Priority Ratings'!$B$22,IF(D17='Priority Ratings'!$C$23,'Priority Ratings'!$B$23,IF(D17='Priority Ratings'!$C$24,'Priority Ratings'!$B$24,IF(D17='Priority Ratings'!$C$25,'Priority Ratings'!$B$25,IF(D17='Priority Ratings'!$C$26,'Priority Ratings'!$B$26,IF(D17='Priority Ratings'!$C$27,'Priority Ratings'!$B$27,"No Rating")))))))</f>
        <v>5</v>
      </c>
      <c r="F17" s="238">
        <f t="shared" si="0"/>
        <v>3.7593984962406013E-2</v>
      </c>
      <c r="G17" s="239" t="s">
        <v>135</v>
      </c>
      <c r="H17" s="240"/>
      <c r="I17" s="241">
        <f t="shared" si="1"/>
        <v>0</v>
      </c>
      <c r="J17" s="73"/>
    </row>
    <row r="18" spans="1:10" ht="190.8" customHeight="1" x14ac:dyDescent="0.25">
      <c r="A18" s="236">
        <v>6</v>
      </c>
      <c r="B18" s="216" t="s">
        <v>451</v>
      </c>
      <c r="C18" s="217" t="s">
        <v>719</v>
      </c>
      <c r="D18" s="236" t="s">
        <v>408</v>
      </c>
      <c r="E18" s="237">
        <f>IF(D18='Priority Ratings'!$C$21,'Priority Ratings'!$B$21,IF(D18='Priority Ratings'!$C$22,'Priority Ratings'!$B$22,IF(D18='Priority Ratings'!$C$23,'Priority Ratings'!$B$23,IF(D18='Priority Ratings'!$C$24,'Priority Ratings'!$B$24,IF(D18='Priority Ratings'!$C$25,'Priority Ratings'!$B$25,IF(D18='Priority Ratings'!$C$26,'Priority Ratings'!$B$26,IF(D18='Priority Ratings'!$C$27,'Priority Ratings'!$B$27,"No Rating")))))))</f>
        <v>5</v>
      </c>
      <c r="F18" s="238">
        <f t="shared" si="0"/>
        <v>3.7593984962406013E-2</v>
      </c>
      <c r="G18" s="239" t="s">
        <v>135</v>
      </c>
      <c r="H18" s="240"/>
      <c r="I18" s="241">
        <f t="shared" si="1"/>
        <v>0</v>
      </c>
      <c r="J18" s="73"/>
    </row>
    <row r="19" spans="1:10" ht="158.4" x14ac:dyDescent="0.25">
      <c r="A19" s="236">
        <v>7</v>
      </c>
      <c r="B19" s="216" t="s">
        <v>451</v>
      </c>
      <c r="C19" s="217" t="s">
        <v>720</v>
      </c>
      <c r="D19" s="236" t="s">
        <v>408</v>
      </c>
      <c r="E19" s="237">
        <f>IF(D19='Priority Ratings'!$C$21,'Priority Ratings'!$B$21,IF(D19='Priority Ratings'!$C$22,'Priority Ratings'!$B$22,IF(D19='Priority Ratings'!$C$23,'Priority Ratings'!$B$23,IF(D19='Priority Ratings'!$C$24,'Priority Ratings'!$B$24,IF(D19='Priority Ratings'!$C$25,'Priority Ratings'!$B$25,IF(D19='Priority Ratings'!$C$26,'Priority Ratings'!$B$26,IF(D19='Priority Ratings'!$C$27,'Priority Ratings'!$B$27,"No Rating")))))))</f>
        <v>5</v>
      </c>
      <c r="F19" s="238">
        <f t="shared" si="0"/>
        <v>3.7593984962406013E-2</v>
      </c>
      <c r="G19" s="239" t="s">
        <v>135</v>
      </c>
      <c r="H19" s="240"/>
      <c r="I19" s="241">
        <f t="shared" si="1"/>
        <v>0</v>
      </c>
      <c r="J19" s="73"/>
    </row>
    <row r="20" spans="1:10" ht="132" x14ac:dyDescent="0.25">
      <c r="A20" s="236">
        <v>8</v>
      </c>
      <c r="B20" s="216" t="s">
        <v>451</v>
      </c>
      <c r="C20" s="217" t="s">
        <v>721</v>
      </c>
      <c r="D20" s="236" t="s">
        <v>408</v>
      </c>
      <c r="E20" s="237">
        <f>IF(D20='Priority Ratings'!$C$21,'Priority Ratings'!$B$21,IF(D20='Priority Ratings'!$C$22,'Priority Ratings'!$B$22,IF(D20='Priority Ratings'!$C$23,'Priority Ratings'!$B$23,IF(D20='Priority Ratings'!$C$24,'Priority Ratings'!$B$24,IF(D20='Priority Ratings'!$C$25,'Priority Ratings'!$B$25,IF(D20='Priority Ratings'!$C$26,'Priority Ratings'!$B$26,IF(D20='Priority Ratings'!$C$27,'Priority Ratings'!$B$27,"No Rating")))))))</f>
        <v>5</v>
      </c>
      <c r="F20" s="238">
        <f t="shared" si="0"/>
        <v>3.7593984962406013E-2</v>
      </c>
      <c r="G20" s="239" t="s">
        <v>135</v>
      </c>
      <c r="H20" s="240"/>
      <c r="I20" s="241">
        <f t="shared" si="1"/>
        <v>0</v>
      </c>
      <c r="J20" s="73"/>
    </row>
    <row r="21" spans="1:10" ht="79.2" x14ac:dyDescent="0.25">
      <c r="A21" s="236">
        <v>9</v>
      </c>
      <c r="B21" s="216" t="s">
        <v>451</v>
      </c>
      <c r="C21" s="217" t="s">
        <v>722</v>
      </c>
      <c r="D21" s="236" t="s">
        <v>408</v>
      </c>
      <c r="E21" s="237">
        <f>IF(D21='Priority Ratings'!$C$21,'Priority Ratings'!$B$21,IF(D21='Priority Ratings'!$C$22,'Priority Ratings'!$B$22,IF(D21='Priority Ratings'!$C$23,'Priority Ratings'!$B$23,IF(D21='Priority Ratings'!$C$24,'Priority Ratings'!$B$24,IF(D21='Priority Ratings'!$C$25,'Priority Ratings'!$B$25,IF(D21='Priority Ratings'!$C$26,'Priority Ratings'!$B$26,IF(D21='Priority Ratings'!$C$27,'Priority Ratings'!$B$27,"No Rating")))))))</f>
        <v>5</v>
      </c>
      <c r="F21" s="238">
        <f t="shared" ref="F21:F39" si="2">E21/E$41</f>
        <v>3.7593984962406013E-2</v>
      </c>
      <c r="G21" s="239" t="s">
        <v>135</v>
      </c>
      <c r="H21" s="240"/>
      <c r="I21" s="241">
        <f t="shared" ref="I21:I24" si="3">F21*H21</f>
        <v>0</v>
      </c>
      <c r="J21" s="73"/>
    </row>
    <row r="22" spans="1:10" ht="105.6" x14ac:dyDescent="0.25">
      <c r="A22" s="236">
        <v>10</v>
      </c>
      <c r="B22" s="216" t="s">
        <v>451</v>
      </c>
      <c r="C22" s="217" t="s">
        <v>723</v>
      </c>
      <c r="D22" s="236" t="s">
        <v>408</v>
      </c>
      <c r="E22" s="237">
        <f>IF(D22='Priority Ratings'!$C$21,'Priority Ratings'!$B$21,IF(D22='Priority Ratings'!$C$22,'Priority Ratings'!$B$22,IF(D22='Priority Ratings'!$C$23,'Priority Ratings'!$B$23,IF(D22='Priority Ratings'!$C$24,'Priority Ratings'!$B$24,IF(D22='Priority Ratings'!$C$25,'Priority Ratings'!$B$25,IF(D22='Priority Ratings'!$C$26,'Priority Ratings'!$B$26,IF(D22='Priority Ratings'!$C$27,'Priority Ratings'!$B$27,"No Rating")))))))</f>
        <v>5</v>
      </c>
      <c r="F22" s="238">
        <f t="shared" si="2"/>
        <v>3.7593984962406013E-2</v>
      </c>
      <c r="G22" s="239" t="s">
        <v>135</v>
      </c>
      <c r="H22" s="240"/>
      <c r="I22" s="241">
        <f t="shared" si="3"/>
        <v>0</v>
      </c>
      <c r="J22" s="73"/>
    </row>
    <row r="23" spans="1:10" ht="132" x14ac:dyDescent="0.25">
      <c r="A23" s="236">
        <v>11</v>
      </c>
      <c r="B23" s="216" t="s">
        <v>451</v>
      </c>
      <c r="C23" s="217" t="s">
        <v>724</v>
      </c>
      <c r="D23" s="236" t="s">
        <v>408</v>
      </c>
      <c r="E23" s="237">
        <f>IF(D23='Priority Ratings'!$C$21,'Priority Ratings'!$B$21,IF(D23='Priority Ratings'!$C$22,'Priority Ratings'!$B$22,IF(D23='Priority Ratings'!$C$23,'Priority Ratings'!$B$23,IF(D23='Priority Ratings'!$C$24,'Priority Ratings'!$B$24,IF(D23='Priority Ratings'!$C$25,'Priority Ratings'!$B$25,IF(D23='Priority Ratings'!$C$26,'Priority Ratings'!$B$26,IF(D23='Priority Ratings'!$C$27,'Priority Ratings'!$B$27,"No Rating")))))))</f>
        <v>5</v>
      </c>
      <c r="F23" s="238">
        <f t="shared" si="2"/>
        <v>3.7593984962406013E-2</v>
      </c>
      <c r="G23" s="239" t="s">
        <v>135</v>
      </c>
      <c r="H23" s="240"/>
      <c r="I23" s="241">
        <f t="shared" si="3"/>
        <v>0</v>
      </c>
      <c r="J23" s="73"/>
    </row>
    <row r="24" spans="1:10" ht="105.6" x14ac:dyDescent="0.25">
      <c r="A24" s="236">
        <v>12</v>
      </c>
      <c r="B24" s="216" t="s">
        <v>451</v>
      </c>
      <c r="C24" s="217" t="s">
        <v>725</v>
      </c>
      <c r="D24" s="236" t="s">
        <v>408</v>
      </c>
      <c r="E24" s="237">
        <f>IF(D24='Priority Ratings'!$C$21,'Priority Ratings'!$B$21,IF(D24='Priority Ratings'!$C$22,'Priority Ratings'!$B$22,IF(D24='Priority Ratings'!$C$23,'Priority Ratings'!$B$23,IF(D24='Priority Ratings'!$C$24,'Priority Ratings'!$B$24,IF(D24='Priority Ratings'!$C$25,'Priority Ratings'!$B$25,IF(D24='Priority Ratings'!$C$26,'Priority Ratings'!$B$26,IF(D24='Priority Ratings'!$C$27,'Priority Ratings'!$B$27,"No Rating")))))))</f>
        <v>5</v>
      </c>
      <c r="F24" s="238">
        <f>E24/E$41</f>
        <v>3.7593984962406013E-2</v>
      </c>
      <c r="G24" s="239" t="s">
        <v>135</v>
      </c>
      <c r="H24" s="240"/>
      <c r="I24" s="241">
        <f t="shared" si="3"/>
        <v>0</v>
      </c>
      <c r="J24" s="73"/>
    </row>
    <row r="25" spans="1:10" ht="105.6" x14ac:dyDescent="0.25">
      <c r="A25" s="236">
        <v>13</v>
      </c>
      <c r="B25" s="216" t="s">
        <v>451</v>
      </c>
      <c r="C25" s="217" t="s">
        <v>726</v>
      </c>
      <c r="D25" s="236" t="s">
        <v>408</v>
      </c>
      <c r="E25" s="237">
        <f>IF(D25='Priority Ratings'!$C$21,'Priority Ratings'!$B$21,IF(D25='Priority Ratings'!$C$22,'Priority Ratings'!$B$22,IF(D25='Priority Ratings'!$C$23,'Priority Ratings'!$B$23,IF(D25='Priority Ratings'!$C$24,'Priority Ratings'!$B$24,IF(D25='Priority Ratings'!$C$25,'Priority Ratings'!$B$25,IF(D25='Priority Ratings'!$C$26,'Priority Ratings'!$B$26,IF(D25='Priority Ratings'!$C$27,'Priority Ratings'!$B$27,"No Rating")))))))</f>
        <v>5</v>
      </c>
      <c r="F25" s="238">
        <f t="shared" si="2"/>
        <v>3.7593984962406013E-2</v>
      </c>
      <c r="G25" s="239" t="s">
        <v>135</v>
      </c>
      <c r="H25" s="240"/>
      <c r="I25" s="241">
        <f t="shared" ref="I25:I36" si="4">F25*H25</f>
        <v>0</v>
      </c>
      <c r="J25" s="73"/>
    </row>
    <row r="26" spans="1:10" ht="92.4" x14ac:dyDescent="0.25">
      <c r="A26" s="236">
        <v>14</v>
      </c>
      <c r="B26" s="216" t="s">
        <v>451</v>
      </c>
      <c r="C26" s="217" t="s">
        <v>727</v>
      </c>
      <c r="D26" s="236" t="s">
        <v>408</v>
      </c>
      <c r="E26" s="237">
        <f>IF(D26='Priority Ratings'!$C$21,'Priority Ratings'!$B$21,IF(D26='Priority Ratings'!$C$22,'Priority Ratings'!$B$22,IF(D26='Priority Ratings'!$C$23,'Priority Ratings'!$B$23,IF(D26='Priority Ratings'!$C$24,'Priority Ratings'!$B$24,IF(D26='Priority Ratings'!$C$25,'Priority Ratings'!$B$25,IF(D26='Priority Ratings'!$C$26,'Priority Ratings'!$B$26,IF(D26='Priority Ratings'!$C$27,'Priority Ratings'!$B$27,"No Rating")))))))</f>
        <v>5</v>
      </c>
      <c r="F26" s="238">
        <f>E26/E$41</f>
        <v>3.7593984962406013E-2</v>
      </c>
      <c r="G26" s="239" t="s">
        <v>135</v>
      </c>
      <c r="H26" s="240"/>
      <c r="I26" s="241">
        <f t="shared" si="4"/>
        <v>0</v>
      </c>
      <c r="J26" s="73"/>
    </row>
    <row r="27" spans="1:10" ht="118.8" x14ac:dyDescent="0.25">
      <c r="A27" s="236">
        <v>15</v>
      </c>
      <c r="B27" s="216" t="s">
        <v>451</v>
      </c>
      <c r="C27" s="217" t="s">
        <v>728</v>
      </c>
      <c r="D27" s="236" t="s">
        <v>408</v>
      </c>
      <c r="E27" s="237">
        <f>IF(D27='Priority Ratings'!$C$21,'Priority Ratings'!$B$21,IF(D27='Priority Ratings'!$C$22,'Priority Ratings'!$B$22,IF(D27='Priority Ratings'!$C$23,'Priority Ratings'!$B$23,IF(D27='Priority Ratings'!$C$24,'Priority Ratings'!$B$24,IF(D27='Priority Ratings'!$C$25,'Priority Ratings'!$B$25,IF(D27='Priority Ratings'!$C$26,'Priority Ratings'!$B$26,IF(D27='Priority Ratings'!$C$27,'Priority Ratings'!$B$27,"No Rating")))))))</f>
        <v>5</v>
      </c>
      <c r="F27" s="238">
        <f t="shared" si="2"/>
        <v>3.7593984962406013E-2</v>
      </c>
      <c r="G27" s="239" t="s">
        <v>135</v>
      </c>
      <c r="H27" s="240"/>
      <c r="I27" s="241">
        <f t="shared" si="4"/>
        <v>0</v>
      </c>
      <c r="J27" s="73"/>
    </row>
    <row r="28" spans="1:10" ht="118.8" x14ac:dyDescent="0.25">
      <c r="A28" s="236">
        <v>16</v>
      </c>
      <c r="B28" s="216" t="s">
        <v>451</v>
      </c>
      <c r="C28" s="217" t="s">
        <v>729</v>
      </c>
      <c r="D28" s="236" t="s">
        <v>408</v>
      </c>
      <c r="E28" s="237">
        <f>IF(D28='Priority Ratings'!$C$21,'Priority Ratings'!$B$21,IF(D28='Priority Ratings'!$C$22,'Priority Ratings'!$B$22,IF(D28='Priority Ratings'!$C$23,'Priority Ratings'!$B$23,IF(D28='Priority Ratings'!$C$24,'Priority Ratings'!$B$24,IF(D28='Priority Ratings'!$C$25,'Priority Ratings'!$B$25,IF(D28='Priority Ratings'!$C$26,'Priority Ratings'!$B$26,IF(D28='Priority Ratings'!$C$27,'Priority Ratings'!$B$27,"No Rating")))))))</f>
        <v>5</v>
      </c>
      <c r="F28" s="238">
        <f t="shared" si="2"/>
        <v>3.7593984962406013E-2</v>
      </c>
      <c r="G28" s="239" t="s">
        <v>135</v>
      </c>
      <c r="H28" s="240"/>
      <c r="I28" s="241">
        <f t="shared" si="4"/>
        <v>0</v>
      </c>
      <c r="J28" s="73"/>
    </row>
    <row r="29" spans="1:10" ht="105.6" x14ac:dyDescent="0.25">
      <c r="A29" s="236">
        <v>17</v>
      </c>
      <c r="B29" s="216" t="s">
        <v>451</v>
      </c>
      <c r="C29" s="217" t="s">
        <v>730</v>
      </c>
      <c r="D29" s="236" t="s">
        <v>408</v>
      </c>
      <c r="E29" s="237">
        <f>IF(D29='Priority Ratings'!$C$21,'Priority Ratings'!$B$21,IF(D29='Priority Ratings'!$C$22,'Priority Ratings'!$B$22,IF(D29='Priority Ratings'!$C$23,'Priority Ratings'!$B$23,IF(D29='Priority Ratings'!$C$24,'Priority Ratings'!$B$24,IF(D29='Priority Ratings'!$C$25,'Priority Ratings'!$B$25,IF(D29='Priority Ratings'!$C$26,'Priority Ratings'!$B$26,IF(D29='Priority Ratings'!$C$27,'Priority Ratings'!$B$27,"No Rating")))))))</f>
        <v>5</v>
      </c>
      <c r="F29" s="238">
        <f>E29/E$41</f>
        <v>3.7593984962406013E-2</v>
      </c>
      <c r="G29" s="239" t="s">
        <v>135</v>
      </c>
      <c r="H29" s="240"/>
      <c r="I29" s="241">
        <f t="shared" si="4"/>
        <v>0</v>
      </c>
      <c r="J29" s="73"/>
    </row>
    <row r="30" spans="1:10" ht="118.8" x14ac:dyDescent="0.25">
      <c r="A30" s="236">
        <v>18</v>
      </c>
      <c r="B30" s="216" t="s">
        <v>451</v>
      </c>
      <c r="C30" s="217" t="s">
        <v>731</v>
      </c>
      <c r="D30" s="236" t="s">
        <v>408</v>
      </c>
      <c r="E30" s="237">
        <f>IF(D30='Priority Ratings'!$C$21,'Priority Ratings'!$B$21,IF(D30='Priority Ratings'!$C$22,'Priority Ratings'!$B$22,IF(D30='Priority Ratings'!$C$23,'Priority Ratings'!$B$23,IF(D30='Priority Ratings'!$C$24,'Priority Ratings'!$B$24,IF(D30='Priority Ratings'!$C$25,'Priority Ratings'!$B$25,IF(D30='Priority Ratings'!$C$26,'Priority Ratings'!$B$26,IF(D30='Priority Ratings'!$C$27,'Priority Ratings'!$B$27,"No Rating")))))))</f>
        <v>5</v>
      </c>
      <c r="F30" s="238">
        <f t="shared" si="2"/>
        <v>3.7593984962406013E-2</v>
      </c>
      <c r="G30" s="239" t="s">
        <v>135</v>
      </c>
      <c r="H30" s="240"/>
      <c r="I30" s="241">
        <f t="shared" si="4"/>
        <v>0</v>
      </c>
      <c r="J30" s="73"/>
    </row>
    <row r="31" spans="1:10" ht="58.2" customHeight="1" x14ac:dyDescent="0.25">
      <c r="A31" s="236">
        <v>19</v>
      </c>
      <c r="B31" s="216" t="s">
        <v>451</v>
      </c>
      <c r="C31" s="217" t="s">
        <v>732</v>
      </c>
      <c r="D31" s="236" t="s">
        <v>408</v>
      </c>
      <c r="E31" s="237">
        <f>IF(D31='Priority Ratings'!$C$21,'Priority Ratings'!$B$21,IF(D31='Priority Ratings'!$C$22,'Priority Ratings'!$B$22,IF(D31='Priority Ratings'!$C$23,'Priority Ratings'!$B$23,IF(D31='Priority Ratings'!$C$24,'Priority Ratings'!$B$24,IF(D31='Priority Ratings'!$C$25,'Priority Ratings'!$B$25,IF(D31='Priority Ratings'!$C$26,'Priority Ratings'!$B$26,IF(D31='Priority Ratings'!$C$27,'Priority Ratings'!$B$27,"No Rating")))))))</f>
        <v>5</v>
      </c>
      <c r="F31" s="238">
        <f t="shared" si="2"/>
        <v>3.7593984962406013E-2</v>
      </c>
      <c r="G31" s="239" t="s">
        <v>135</v>
      </c>
      <c r="H31" s="240"/>
      <c r="I31" s="241">
        <f t="shared" si="4"/>
        <v>0</v>
      </c>
      <c r="J31" s="73"/>
    </row>
    <row r="32" spans="1:10" ht="69" customHeight="1" x14ac:dyDescent="0.25">
      <c r="A32" s="236">
        <v>20</v>
      </c>
      <c r="B32" s="216" t="s">
        <v>451</v>
      </c>
      <c r="C32" s="217" t="s">
        <v>733</v>
      </c>
      <c r="D32" s="236" t="s">
        <v>408</v>
      </c>
      <c r="E32" s="237">
        <f>IF(D32='Priority Ratings'!$C$21,'Priority Ratings'!$B$21,IF(D32='Priority Ratings'!$C$22,'Priority Ratings'!$B$22,IF(D32='Priority Ratings'!$C$23,'Priority Ratings'!$B$23,IF(D32='Priority Ratings'!$C$24,'Priority Ratings'!$B$24,IF(D32='Priority Ratings'!$C$25,'Priority Ratings'!$B$25,IF(D32='Priority Ratings'!$C$26,'Priority Ratings'!$B$26,IF(D32='Priority Ratings'!$C$27,'Priority Ratings'!$B$27,"No Rating")))))))</f>
        <v>5</v>
      </c>
      <c r="F32" s="238">
        <f>E32/E$41</f>
        <v>3.7593984962406013E-2</v>
      </c>
      <c r="G32" s="239" t="s">
        <v>135</v>
      </c>
      <c r="H32" s="240"/>
      <c r="I32" s="241">
        <f t="shared" si="4"/>
        <v>0</v>
      </c>
      <c r="J32" s="73"/>
    </row>
    <row r="33" spans="1:10" ht="98.4" customHeight="1" x14ac:dyDescent="0.25">
      <c r="A33" s="236">
        <v>21</v>
      </c>
      <c r="B33" s="216" t="s">
        <v>451</v>
      </c>
      <c r="C33" s="217" t="s">
        <v>734</v>
      </c>
      <c r="D33" s="236" t="s">
        <v>408</v>
      </c>
      <c r="E33" s="237">
        <f>IF(D33='Priority Ratings'!$C$21,'Priority Ratings'!$B$21,IF(D33='Priority Ratings'!$C$22,'Priority Ratings'!$B$22,IF(D33='Priority Ratings'!$C$23,'Priority Ratings'!$B$23,IF(D33='Priority Ratings'!$C$24,'Priority Ratings'!$B$24,IF(D33='Priority Ratings'!$C$25,'Priority Ratings'!$B$25,IF(D33='Priority Ratings'!$C$26,'Priority Ratings'!$B$26,IF(D33='Priority Ratings'!$C$27,'Priority Ratings'!$B$27,"No Rating")))))))</f>
        <v>5</v>
      </c>
      <c r="F33" s="238">
        <f t="shared" si="2"/>
        <v>3.7593984962406013E-2</v>
      </c>
      <c r="G33" s="239" t="s">
        <v>135</v>
      </c>
      <c r="H33" s="240"/>
      <c r="I33" s="241">
        <f t="shared" si="4"/>
        <v>0</v>
      </c>
      <c r="J33" s="73"/>
    </row>
    <row r="34" spans="1:10" ht="110.4" customHeight="1" x14ac:dyDescent="0.25">
      <c r="A34" s="236">
        <v>22</v>
      </c>
      <c r="B34" s="216" t="s">
        <v>451</v>
      </c>
      <c r="C34" s="217" t="s">
        <v>735</v>
      </c>
      <c r="D34" s="236" t="s">
        <v>408</v>
      </c>
      <c r="E34" s="237">
        <f>IF(D34='Priority Ratings'!$C$21,'Priority Ratings'!$B$21,IF(D34='Priority Ratings'!$C$22,'Priority Ratings'!$B$22,IF(D34='Priority Ratings'!$C$23,'Priority Ratings'!$B$23,IF(D34='Priority Ratings'!$C$24,'Priority Ratings'!$B$24,IF(D34='Priority Ratings'!$C$25,'Priority Ratings'!$B$25,IF(D34='Priority Ratings'!$C$26,'Priority Ratings'!$B$26,IF(D34='Priority Ratings'!$C$27,'Priority Ratings'!$B$27,"No Rating")))))))</f>
        <v>5</v>
      </c>
      <c r="F34" s="238">
        <f t="shared" si="2"/>
        <v>3.7593984962406013E-2</v>
      </c>
      <c r="G34" s="239" t="s">
        <v>135</v>
      </c>
      <c r="H34" s="240"/>
      <c r="I34" s="241">
        <f t="shared" si="4"/>
        <v>0</v>
      </c>
      <c r="J34" s="73"/>
    </row>
    <row r="35" spans="1:10" ht="82.8" customHeight="1" x14ac:dyDescent="0.25">
      <c r="A35" s="236">
        <v>23</v>
      </c>
      <c r="B35" s="216" t="s">
        <v>451</v>
      </c>
      <c r="C35" s="217" t="s">
        <v>736</v>
      </c>
      <c r="D35" s="236" t="s">
        <v>408</v>
      </c>
      <c r="E35" s="237">
        <f>IF(D35='Priority Ratings'!$C$21,'Priority Ratings'!$B$21,IF(D35='Priority Ratings'!$C$22,'Priority Ratings'!$B$22,IF(D35='Priority Ratings'!$C$23,'Priority Ratings'!$B$23,IF(D35='Priority Ratings'!$C$24,'Priority Ratings'!$B$24,IF(D35='Priority Ratings'!$C$25,'Priority Ratings'!$B$25,IF(D35='Priority Ratings'!$C$26,'Priority Ratings'!$B$26,IF(D35='Priority Ratings'!$C$27,'Priority Ratings'!$B$27,"No Rating")))))))</f>
        <v>5</v>
      </c>
      <c r="F35" s="238">
        <f t="shared" si="2"/>
        <v>3.7593984962406013E-2</v>
      </c>
      <c r="G35" s="239" t="s">
        <v>135</v>
      </c>
      <c r="H35" s="240"/>
      <c r="I35" s="241">
        <f t="shared" si="4"/>
        <v>0</v>
      </c>
      <c r="J35" s="73"/>
    </row>
    <row r="36" spans="1:10" ht="52.8" x14ac:dyDescent="0.25">
      <c r="A36" s="236">
        <v>24</v>
      </c>
      <c r="B36" s="216" t="s">
        <v>451</v>
      </c>
      <c r="C36" s="217" t="s">
        <v>737</v>
      </c>
      <c r="D36" s="236" t="s">
        <v>408</v>
      </c>
      <c r="E36" s="237">
        <f>IF(D36='Priority Ratings'!$C$21,'Priority Ratings'!$B$21,IF(D36='Priority Ratings'!$C$22,'Priority Ratings'!$B$22,IF(D36='Priority Ratings'!$C$23,'Priority Ratings'!$B$23,IF(D36='Priority Ratings'!$C$24,'Priority Ratings'!$B$24,IF(D36='Priority Ratings'!$C$25,'Priority Ratings'!$B$25,IF(D36='Priority Ratings'!$C$26,'Priority Ratings'!$B$26,IF(D36='Priority Ratings'!$C$27,'Priority Ratings'!$B$27,"No Rating")))))))</f>
        <v>5</v>
      </c>
      <c r="F36" s="238">
        <f>E36/E$41</f>
        <v>3.7593984962406013E-2</v>
      </c>
      <c r="G36" s="239" t="s">
        <v>135</v>
      </c>
      <c r="H36" s="240"/>
      <c r="I36" s="241">
        <f t="shared" si="4"/>
        <v>0</v>
      </c>
      <c r="J36" s="73"/>
    </row>
    <row r="37" spans="1:10" ht="56.4" customHeight="1" x14ac:dyDescent="0.25">
      <c r="A37" s="236">
        <v>25</v>
      </c>
      <c r="B37" s="216" t="s">
        <v>451</v>
      </c>
      <c r="C37" s="217" t="s">
        <v>738</v>
      </c>
      <c r="D37" s="236" t="s">
        <v>408</v>
      </c>
      <c r="E37" s="237">
        <f>IF(D37='Priority Ratings'!$C$21,'Priority Ratings'!$B$21,IF(D37='Priority Ratings'!$C$22,'Priority Ratings'!$B$22,IF(D37='Priority Ratings'!$C$23,'Priority Ratings'!$B$23,IF(D37='Priority Ratings'!$C$24,'Priority Ratings'!$B$24,IF(D37='Priority Ratings'!$C$25,'Priority Ratings'!$B$25,IF(D37='Priority Ratings'!$C$26,'Priority Ratings'!$B$26,IF(D37='Priority Ratings'!$C$27,'Priority Ratings'!$B$27,"No Rating")))))))</f>
        <v>5</v>
      </c>
      <c r="F37" s="238">
        <f t="shared" si="2"/>
        <v>3.7593984962406013E-2</v>
      </c>
      <c r="G37" s="239" t="s">
        <v>135</v>
      </c>
      <c r="H37" s="240"/>
      <c r="I37" s="241">
        <f t="shared" ref="I37:I39" si="5">F37*H37</f>
        <v>0</v>
      </c>
      <c r="J37" s="73"/>
    </row>
    <row r="38" spans="1:10" ht="82.2" customHeight="1" x14ac:dyDescent="0.25">
      <c r="A38" s="236">
        <v>26</v>
      </c>
      <c r="B38" s="216" t="s">
        <v>451</v>
      </c>
      <c r="C38" s="217" t="s">
        <v>739</v>
      </c>
      <c r="D38" s="236" t="s">
        <v>56</v>
      </c>
      <c r="E38" s="237">
        <f>IF(D38='Priority Ratings'!$C$21,'Priority Ratings'!$B$21,IF(D38='Priority Ratings'!$C$22,'Priority Ratings'!$B$22,IF(D38='Priority Ratings'!$C$23,'Priority Ratings'!$B$23,IF(D38='Priority Ratings'!$C$24,'Priority Ratings'!$B$24,IF(D38='Priority Ratings'!$C$25,'Priority Ratings'!$B$25,IF(D38='Priority Ratings'!$C$26,'Priority Ratings'!$B$26,IF(D38='Priority Ratings'!$C$27,'Priority Ratings'!$B$27,"No Rating")))))))</f>
        <v>3</v>
      </c>
      <c r="F38" s="238">
        <f>E38/E$41</f>
        <v>2.2556390977443608E-2</v>
      </c>
      <c r="G38" s="239" t="s">
        <v>135</v>
      </c>
      <c r="H38" s="240"/>
      <c r="I38" s="241">
        <f t="shared" si="5"/>
        <v>0</v>
      </c>
      <c r="J38" s="73"/>
    </row>
    <row r="39" spans="1:10" ht="52.8" x14ac:dyDescent="0.25">
      <c r="A39" s="236">
        <v>27</v>
      </c>
      <c r="B39" s="217" t="s">
        <v>480</v>
      </c>
      <c r="C39" s="217" t="s">
        <v>740</v>
      </c>
      <c r="D39" s="236" t="s">
        <v>408</v>
      </c>
      <c r="E39" s="237">
        <f>IF(D39='Priority Ratings'!$C$21,'Priority Ratings'!$B$21,IF(D39='Priority Ratings'!$C$22,'Priority Ratings'!$B$22,IF(D39='Priority Ratings'!$C$23,'Priority Ratings'!$B$23,IF(D39='Priority Ratings'!$C$24,'Priority Ratings'!$B$24,IF(D39='Priority Ratings'!$C$25,'Priority Ratings'!$B$25,IF(D39='Priority Ratings'!$C$26,'Priority Ratings'!$B$26,IF(D39='Priority Ratings'!$C$27,'Priority Ratings'!$B$27,"No Rating")))))))</f>
        <v>5</v>
      </c>
      <c r="F39" s="238">
        <f t="shared" si="2"/>
        <v>3.7593984962406013E-2</v>
      </c>
      <c r="G39" s="239" t="s">
        <v>135</v>
      </c>
      <c r="H39" s="240"/>
      <c r="I39" s="241">
        <f t="shared" si="5"/>
        <v>0</v>
      </c>
      <c r="J39" s="73"/>
    </row>
    <row r="40" spans="1:10" x14ac:dyDescent="0.25">
      <c r="A40" s="40"/>
      <c r="B40" s="70"/>
      <c r="C40" s="40"/>
      <c r="D40" s="40"/>
      <c r="E40" s="40"/>
      <c r="F40" s="40"/>
      <c r="G40" s="40"/>
      <c r="H40" s="40"/>
      <c r="I40" s="310"/>
      <c r="J40" s="73"/>
    </row>
    <row r="41" spans="1:10" x14ac:dyDescent="0.25">
      <c r="A41" s="3"/>
      <c r="B41" s="9"/>
      <c r="C41" s="9"/>
      <c r="D41" s="5"/>
      <c r="E41" s="311">
        <f>SUM(E13:E39)</f>
        <v>133</v>
      </c>
      <c r="F41" s="312">
        <f>SUM(F13:F39)</f>
        <v>1.0000000000000004</v>
      </c>
      <c r="G41" s="313"/>
      <c r="H41" s="4"/>
      <c r="I41" s="314">
        <f>SUM(I13:I39)</f>
        <v>0</v>
      </c>
      <c r="J41" s="1"/>
    </row>
  </sheetData>
  <sheetProtection algorithmName="SHA-512" hashValue="YvLiFf1qS922GHlZMIr7ermA/+fk5cQ1jsi8OYkQzwmjQJ2u1ynZ3xgDFx69TU/MRPiJ6d5qs77IQdsoddY78A==" saltValue="OY+e5aQYMih4GhflpQb0eg==" spinCount="100000" sheet="1" objects="1" scenarios="1"/>
  <autoFilter ref="A12:I39" xr:uid="{00000000-0009-0000-0000-000001000000}"/>
  <mergeCells count="5">
    <mergeCell ref="D2:D3"/>
    <mergeCell ref="J11:J12"/>
    <mergeCell ref="B9:G9"/>
    <mergeCell ref="E2:F3"/>
    <mergeCell ref="G11:I11"/>
  </mergeCells>
  <dataValidations count="2">
    <dataValidation type="list" allowBlank="1" showInputMessage="1" showErrorMessage="1" sqref="D13:D39" xr:uid="{B5A0488B-EA3D-4CD9-B82C-6560D6DED7F4}">
      <formula1>Priority</formula1>
    </dataValidation>
    <dataValidation type="list" allowBlank="1" showInputMessage="1" showErrorMessage="1" sqref="H13:H39" xr:uid="{D9311748-8670-4E4C-AC2E-5B72D0C6CB22}">
      <formula1>"0%,50%,100%"</formula1>
    </dataValidation>
  </dataValidations>
  <pageMargins left="0.25" right="0.25" top="0.75" bottom="0.75" header="0.3" footer="0.3"/>
  <pageSetup paperSize="9" scale="67" firstPageNumber="0" fitToHeight="0" orientation="landscape" horizontalDpi="300" verticalDpi="300"/>
  <headerFooter alignWithMargins="0">
    <oddHeader>&amp;L&amp;F&amp;R&amp;A</oddHeader>
    <oddFooter>&amp;L&amp;D&amp;RPage &amp;P of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0BCE1-2BA2-4084-A812-98A41C72D501}">
  <sheetPr>
    <tabColor rgb="FF7030A0"/>
    <pageSetUpPr fitToPage="1"/>
  </sheetPr>
  <dimension ref="B2:E58"/>
  <sheetViews>
    <sheetView workbookViewId="0">
      <selection activeCell="C18" sqref="C18"/>
    </sheetView>
    <sheetView workbookViewId="1"/>
  </sheetViews>
  <sheetFormatPr defaultColWidth="8.88671875" defaultRowHeight="14.4" x14ac:dyDescent="0.3"/>
  <cols>
    <col min="1" max="1" width="8.88671875" style="144"/>
    <col min="2" max="2" width="31.6640625" style="143" customWidth="1"/>
    <col min="3" max="3" width="79.109375" style="143" customWidth="1"/>
    <col min="4" max="16384" width="8.88671875" style="144"/>
  </cols>
  <sheetData>
    <row r="2" spans="2:5" ht="15" thickBot="1" x14ac:dyDescent="0.35">
      <c r="B2" s="427" t="s">
        <v>855</v>
      </c>
      <c r="C2" s="427"/>
    </row>
    <row r="3" spans="2:5" ht="16.2" thickBot="1" x14ac:dyDescent="0.35">
      <c r="B3" s="408" t="s">
        <v>741</v>
      </c>
      <c r="C3" s="409"/>
    </row>
    <row r="4" spans="2:5" x14ac:dyDescent="0.3">
      <c r="B4" s="429" t="s">
        <v>867</v>
      </c>
      <c r="C4" s="428" t="s">
        <v>868</v>
      </c>
    </row>
    <row r="5" spans="2:5" x14ac:dyDescent="0.3">
      <c r="B5" s="429" t="s">
        <v>862</v>
      </c>
      <c r="C5" s="428" t="s">
        <v>861</v>
      </c>
    </row>
    <row r="6" spans="2:5" x14ac:dyDescent="0.3">
      <c r="B6" s="158" t="s">
        <v>753</v>
      </c>
      <c r="C6" s="159" t="s">
        <v>754</v>
      </c>
    </row>
    <row r="7" spans="2:5" x14ac:dyDescent="0.3">
      <c r="B7" s="429" t="s">
        <v>900</v>
      </c>
      <c r="C7" s="428" t="s">
        <v>901</v>
      </c>
    </row>
    <row r="8" spans="2:5" x14ac:dyDescent="0.3">
      <c r="B8" s="429" t="s">
        <v>877</v>
      </c>
      <c r="C8" s="428" t="s">
        <v>912</v>
      </c>
    </row>
    <row r="9" spans="2:5" x14ac:dyDescent="0.3">
      <c r="B9" s="158" t="s">
        <v>749</v>
      </c>
      <c r="C9" s="159" t="s">
        <v>750</v>
      </c>
    </row>
    <row r="10" spans="2:5" x14ac:dyDescent="0.3">
      <c r="B10" s="429" t="s">
        <v>873</v>
      </c>
      <c r="C10" s="428" t="s">
        <v>908</v>
      </c>
    </row>
    <row r="11" spans="2:5" x14ac:dyDescent="0.3">
      <c r="B11" s="158" t="s">
        <v>771</v>
      </c>
      <c r="C11" s="159" t="s">
        <v>772</v>
      </c>
    </row>
    <row r="12" spans="2:5" x14ac:dyDescent="0.3">
      <c r="B12" s="429" t="s">
        <v>879</v>
      </c>
      <c r="C12" s="428" t="s">
        <v>906</v>
      </c>
      <c r="E12" s="160"/>
    </row>
    <row r="13" spans="2:5" x14ac:dyDescent="0.3">
      <c r="B13" s="158" t="s">
        <v>751</v>
      </c>
      <c r="C13" s="159" t="s">
        <v>752</v>
      </c>
    </row>
    <row r="14" spans="2:5" x14ac:dyDescent="0.3">
      <c r="B14" s="429" t="s">
        <v>865</v>
      </c>
      <c r="C14" s="428" t="s">
        <v>866</v>
      </c>
    </row>
    <row r="15" spans="2:5" x14ac:dyDescent="0.3">
      <c r="B15" s="429" t="s">
        <v>878</v>
      </c>
      <c r="C15" s="428" t="s">
        <v>907</v>
      </c>
    </row>
    <row r="16" spans="2:5" x14ac:dyDescent="0.3">
      <c r="B16" s="424" t="s">
        <v>896</v>
      </c>
      <c r="C16" s="425" t="s">
        <v>897</v>
      </c>
    </row>
    <row r="17" spans="2:3" x14ac:dyDescent="0.3">
      <c r="B17" s="424" t="s">
        <v>871</v>
      </c>
      <c r="C17" s="425" t="s">
        <v>872</v>
      </c>
    </row>
    <row r="18" spans="2:3" x14ac:dyDescent="0.3">
      <c r="B18" s="424" t="s">
        <v>874</v>
      </c>
      <c r="C18" s="425" t="s">
        <v>909</v>
      </c>
    </row>
    <row r="19" spans="2:3" x14ac:dyDescent="0.3">
      <c r="B19" s="430" t="s">
        <v>744</v>
      </c>
      <c r="C19" s="431" t="s">
        <v>745</v>
      </c>
    </row>
    <row r="20" spans="2:3" x14ac:dyDescent="0.3">
      <c r="B20" s="424" t="s">
        <v>869</v>
      </c>
      <c r="C20" s="425" t="s">
        <v>870</v>
      </c>
    </row>
    <row r="21" spans="2:3" x14ac:dyDescent="0.3">
      <c r="B21" s="424" t="s">
        <v>886</v>
      </c>
      <c r="C21" s="425" t="s">
        <v>887</v>
      </c>
    </row>
    <row r="22" spans="2:3" x14ac:dyDescent="0.3">
      <c r="B22" s="424" t="s">
        <v>898</v>
      </c>
      <c r="C22" s="425" t="s">
        <v>899</v>
      </c>
    </row>
    <row r="23" spans="2:3" x14ac:dyDescent="0.3">
      <c r="B23" s="424" t="s">
        <v>875</v>
      </c>
      <c r="C23" s="425" t="s">
        <v>910</v>
      </c>
    </row>
    <row r="24" spans="2:3" x14ac:dyDescent="0.3">
      <c r="B24" s="424" t="s">
        <v>857</v>
      </c>
      <c r="C24" s="425" t="s">
        <v>860</v>
      </c>
    </row>
    <row r="25" spans="2:3" x14ac:dyDescent="0.3">
      <c r="B25" s="161" t="s">
        <v>763</v>
      </c>
      <c r="C25" s="162" t="s">
        <v>764</v>
      </c>
    </row>
    <row r="26" spans="2:3" x14ac:dyDescent="0.3">
      <c r="B26" s="161" t="s">
        <v>769</v>
      </c>
      <c r="C26" s="162" t="s">
        <v>770</v>
      </c>
    </row>
    <row r="27" spans="2:3" x14ac:dyDescent="0.3">
      <c r="B27" s="145" t="s">
        <v>742</v>
      </c>
      <c r="C27" s="146" t="s">
        <v>743</v>
      </c>
    </row>
    <row r="28" spans="2:3" x14ac:dyDescent="0.3">
      <c r="B28" s="424" t="s">
        <v>882</v>
      </c>
      <c r="C28" s="425" t="s">
        <v>883</v>
      </c>
    </row>
    <row r="29" spans="2:3" x14ac:dyDescent="0.3">
      <c r="B29" s="424" t="s">
        <v>863</v>
      </c>
      <c r="C29" s="425" t="s">
        <v>864</v>
      </c>
    </row>
    <row r="30" spans="2:3" x14ac:dyDescent="0.3">
      <c r="B30" s="424" t="s">
        <v>880</v>
      </c>
      <c r="C30" s="425" t="s">
        <v>881</v>
      </c>
    </row>
    <row r="31" spans="2:3" x14ac:dyDescent="0.3">
      <c r="B31" s="161" t="s">
        <v>748</v>
      </c>
      <c r="C31" s="425" t="s">
        <v>856</v>
      </c>
    </row>
    <row r="32" spans="2:3" x14ac:dyDescent="0.3">
      <c r="B32" s="161" t="s">
        <v>773</v>
      </c>
      <c r="C32" s="162" t="s">
        <v>774</v>
      </c>
    </row>
    <row r="33" spans="2:3" x14ac:dyDescent="0.3">
      <c r="B33" s="424" t="s">
        <v>773</v>
      </c>
      <c r="C33" s="425" t="s">
        <v>774</v>
      </c>
    </row>
    <row r="34" spans="2:3" x14ac:dyDescent="0.3">
      <c r="B34" s="161" t="s">
        <v>765</v>
      </c>
      <c r="C34" s="162" t="s">
        <v>766</v>
      </c>
    </row>
    <row r="35" spans="2:3" x14ac:dyDescent="0.3">
      <c r="B35" s="424" t="s">
        <v>890</v>
      </c>
      <c r="C35" s="425" t="s">
        <v>891</v>
      </c>
    </row>
    <row r="36" spans="2:3" x14ac:dyDescent="0.3">
      <c r="B36" s="161" t="s">
        <v>767</v>
      </c>
      <c r="C36" s="162" t="s">
        <v>768</v>
      </c>
    </row>
    <row r="37" spans="2:3" x14ac:dyDescent="0.3">
      <c r="B37" s="424" t="s">
        <v>894</v>
      </c>
      <c r="C37" s="425" t="s">
        <v>895</v>
      </c>
    </row>
    <row r="38" spans="2:3" x14ac:dyDescent="0.3">
      <c r="B38" s="424" t="s">
        <v>876</v>
      </c>
      <c r="C38" s="425" t="s">
        <v>911</v>
      </c>
    </row>
    <row r="39" spans="2:3" x14ac:dyDescent="0.3">
      <c r="B39" s="424" t="s">
        <v>888</v>
      </c>
      <c r="C39" s="425" t="s">
        <v>889</v>
      </c>
    </row>
    <row r="40" spans="2:3" x14ac:dyDescent="0.3">
      <c r="B40" s="424" t="s">
        <v>847</v>
      </c>
      <c r="C40" s="425" t="s">
        <v>848</v>
      </c>
    </row>
    <row r="41" spans="2:3" x14ac:dyDescent="0.3">
      <c r="B41" s="161" t="s">
        <v>757</v>
      </c>
      <c r="C41" s="162" t="s">
        <v>758</v>
      </c>
    </row>
    <row r="42" spans="2:3" x14ac:dyDescent="0.3">
      <c r="B42" s="161" t="s">
        <v>759</v>
      </c>
      <c r="C42" s="162" t="s">
        <v>760</v>
      </c>
    </row>
    <row r="43" spans="2:3" x14ac:dyDescent="0.3">
      <c r="B43" s="161" t="s">
        <v>759</v>
      </c>
      <c r="C43" s="162" t="s">
        <v>760</v>
      </c>
    </row>
    <row r="44" spans="2:3" x14ac:dyDescent="0.3">
      <c r="B44" s="424" t="s">
        <v>892</v>
      </c>
      <c r="C44" s="425" t="s">
        <v>893</v>
      </c>
    </row>
    <row r="45" spans="2:3" x14ac:dyDescent="0.3">
      <c r="B45" s="424" t="s">
        <v>902</v>
      </c>
      <c r="C45" s="425" t="s">
        <v>903</v>
      </c>
    </row>
    <row r="46" spans="2:3" x14ac:dyDescent="0.3">
      <c r="B46" s="424" t="s">
        <v>859</v>
      </c>
      <c r="C46" s="425" t="s">
        <v>858</v>
      </c>
    </row>
    <row r="47" spans="2:3" x14ac:dyDescent="0.3">
      <c r="B47" s="430" t="s">
        <v>746</v>
      </c>
      <c r="C47" s="431" t="s">
        <v>747</v>
      </c>
    </row>
    <row r="48" spans="2:3" x14ac:dyDescent="0.3">
      <c r="B48" s="424" t="s">
        <v>904</v>
      </c>
      <c r="C48" s="425" t="s">
        <v>905</v>
      </c>
    </row>
    <row r="49" spans="2:3" x14ac:dyDescent="0.3">
      <c r="B49" s="424" t="s">
        <v>884</v>
      </c>
      <c r="C49" s="425" t="s">
        <v>885</v>
      </c>
    </row>
    <row r="50" spans="2:3" x14ac:dyDescent="0.3">
      <c r="B50" s="161" t="s">
        <v>761</v>
      </c>
      <c r="C50" s="162" t="s">
        <v>762</v>
      </c>
    </row>
    <row r="51" spans="2:3" x14ac:dyDescent="0.3">
      <c r="B51" s="161" t="s">
        <v>755</v>
      </c>
      <c r="C51" s="162" t="s">
        <v>756</v>
      </c>
    </row>
    <row r="52" spans="2:3" ht="15" thickBot="1" x14ac:dyDescent="0.35">
      <c r="B52" s="163" t="s">
        <v>775</v>
      </c>
      <c r="C52" s="164" t="s">
        <v>776</v>
      </c>
    </row>
    <row r="54" spans="2:3" ht="15" thickBot="1" x14ac:dyDescent="0.35"/>
    <row r="55" spans="2:3" ht="16.2" thickBot="1" x14ac:dyDescent="0.35">
      <c r="B55" s="408" t="s">
        <v>777</v>
      </c>
      <c r="C55" s="409"/>
    </row>
    <row r="56" spans="2:3" ht="28.8" x14ac:dyDescent="0.3">
      <c r="B56" s="165" t="s">
        <v>754</v>
      </c>
      <c r="C56" s="166" t="s">
        <v>778</v>
      </c>
    </row>
    <row r="57" spans="2:3" ht="50.25" customHeight="1" x14ac:dyDescent="0.3">
      <c r="B57" s="158" t="s">
        <v>744</v>
      </c>
      <c r="C57" s="159" t="s">
        <v>779</v>
      </c>
    </row>
    <row r="58" spans="2:3" ht="28.8" x14ac:dyDescent="0.3">
      <c r="B58" s="158" t="s">
        <v>780</v>
      </c>
      <c r="C58" s="159" t="s">
        <v>781</v>
      </c>
    </row>
  </sheetData>
  <sheetProtection algorithmName="SHA-512" hashValue="P9XPFG0qSy56xLkyZcFkeQdoppa0Isp65LE+oettMgctDAxU/F6kJgD9LAVX34RKnTvxHr8awTBndHp7dhHroQ==" saltValue="+IarXu7fN34V1EbtESR8ZA==" spinCount="100000" sheet="1" objects="1" scenarios="1"/>
  <sortState xmlns:xlrd2="http://schemas.microsoft.com/office/spreadsheetml/2017/richdata2" ref="B5:C52">
    <sortCondition ref="B4:B52"/>
  </sortState>
  <mergeCells count="3">
    <mergeCell ref="B3:C3"/>
    <mergeCell ref="B55:C55"/>
    <mergeCell ref="B2:C2"/>
  </mergeCells>
  <pageMargins left="0.7" right="0.7" top="0.75" bottom="0.75" header="0.3" footer="0.3"/>
  <pageSetup paperSize="9" scale="77" fitToHeight="0" orientation="portrait" horizontalDpi="4294967293"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7BCE3-41DC-4F2A-9AD4-9BDA013727CF}">
  <sheetPr>
    <tabColor rgb="FF00B0F0"/>
  </sheetPr>
  <dimension ref="A2:E22"/>
  <sheetViews>
    <sheetView workbookViewId="0"/>
    <sheetView workbookViewId="1"/>
  </sheetViews>
  <sheetFormatPr defaultRowHeight="14.4" x14ac:dyDescent="0.3"/>
  <cols>
    <col min="1" max="1" width="3.44140625" bestFit="1" customWidth="1"/>
    <col min="2" max="2" width="27.33203125" style="150" bestFit="1" customWidth="1"/>
    <col min="3" max="3" width="36" customWidth="1"/>
    <col min="4" max="4" width="51" style="150" customWidth="1"/>
    <col min="5" max="5" width="26.5546875" style="150" customWidth="1"/>
  </cols>
  <sheetData>
    <row r="2" spans="1:5" x14ac:dyDescent="0.3">
      <c r="A2" s="142" t="s">
        <v>782</v>
      </c>
      <c r="B2" s="147" t="s">
        <v>783</v>
      </c>
      <c r="C2" s="142" t="s">
        <v>784</v>
      </c>
      <c r="D2" s="147" t="s">
        <v>266</v>
      </c>
      <c r="E2" s="147" t="s">
        <v>785</v>
      </c>
    </row>
    <row r="3" spans="1:5" x14ac:dyDescent="0.3">
      <c r="A3" s="22">
        <v>1</v>
      </c>
      <c r="B3" s="148" t="s">
        <v>110</v>
      </c>
      <c r="C3" s="22" t="s">
        <v>786</v>
      </c>
      <c r="D3" s="149" t="s">
        <v>787</v>
      </c>
      <c r="E3" s="148" t="s">
        <v>788</v>
      </c>
    </row>
    <row r="4" spans="1:5" x14ac:dyDescent="0.3">
      <c r="A4" s="22">
        <v>2</v>
      </c>
      <c r="B4" s="154" t="s">
        <v>69</v>
      </c>
      <c r="C4" s="22" t="s">
        <v>786</v>
      </c>
      <c r="D4" s="149" t="s">
        <v>789</v>
      </c>
      <c r="E4" s="148" t="s">
        <v>788</v>
      </c>
    </row>
    <row r="5" spans="1:5" x14ac:dyDescent="0.3">
      <c r="A5" s="22">
        <v>3</v>
      </c>
      <c r="B5" s="154" t="s">
        <v>790</v>
      </c>
      <c r="C5" s="22" t="s">
        <v>786</v>
      </c>
      <c r="D5" s="149" t="s">
        <v>789</v>
      </c>
      <c r="E5" s="148" t="s">
        <v>788</v>
      </c>
    </row>
    <row r="6" spans="1:5" ht="28.8" x14ac:dyDescent="0.3">
      <c r="A6" s="22">
        <v>4</v>
      </c>
      <c r="B6" s="148" t="s">
        <v>115</v>
      </c>
      <c r="C6" s="22" t="s">
        <v>791</v>
      </c>
      <c r="D6" s="149" t="s">
        <v>792</v>
      </c>
      <c r="E6" s="148" t="s">
        <v>793</v>
      </c>
    </row>
    <row r="7" spans="1:5" ht="28.8" x14ac:dyDescent="0.3">
      <c r="A7" s="22">
        <v>5</v>
      </c>
      <c r="B7" s="148" t="s">
        <v>312</v>
      </c>
      <c r="C7" s="22" t="s">
        <v>791</v>
      </c>
      <c r="D7" s="149" t="s">
        <v>794</v>
      </c>
      <c r="E7" s="148" t="s">
        <v>793</v>
      </c>
    </row>
    <row r="8" spans="1:5" ht="86.4" x14ac:dyDescent="0.3">
      <c r="A8" s="22">
        <v>6</v>
      </c>
      <c r="B8" s="153" t="s">
        <v>795</v>
      </c>
      <c r="C8" s="22" t="s">
        <v>791</v>
      </c>
      <c r="D8" s="151" t="s">
        <v>796</v>
      </c>
      <c r="E8" s="148" t="s">
        <v>797</v>
      </c>
    </row>
    <row r="9" spans="1:5" ht="28.8" x14ac:dyDescent="0.3">
      <c r="A9" s="22">
        <v>7</v>
      </c>
      <c r="B9" s="154" t="s">
        <v>706</v>
      </c>
      <c r="C9" s="22" t="s">
        <v>798</v>
      </c>
      <c r="D9" s="148" t="s">
        <v>799</v>
      </c>
      <c r="E9" s="148" t="s">
        <v>800</v>
      </c>
    </row>
    <row r="10" spans="1:5" ht="28.8" x14ac:dyDescent="0.3">
      <c r="A10" s="22">
        <v>8</v>
      </c>
      <c r="B10" s="148" t="s">
        <v>801</v>
      </c>
      <c r="C10" s="22" t="s">
        <v>802</v>
      </c>
      <c r="D10" s="149" t="s">
        <v>803</v>
      </c>
      <c r="E10" s="148" t="s">
        <v>804</v>
      </c>
    </row>
    <row r="11" spans="1:5" ht="57.6" x14ac:dyDescent="0.3">
      <c r="A11" s="22">
        <v>9</v>
      </c>
      <c r="B11" s="154" t="s">
        <v>72</v>
      </c>
      <c r="C11" s="22" t="s">
        <v>805</v>
      </c>
      <c r="D11" s="148" t="s">
        <v>806</v>
      </c>
      <c r="E11" s="148" t="s">
        <v>807</v>
      </c>
    </row>
    <row r="12" spans="1:5" x14ac:dyDescent="0.3">
      <c r="A12" s="22">
        <v>11</v>
      </c>
      <c r="B12" s="148" t="s">
        <v>73</v>
      </c>
      <c r="C12" s="22"/>
      <c r="D12" s="148"/>
      <c r="E12" s="148" t="s">
        <v>808</v>
      </c>
    </row>
    <row r="13" spans="1:5" x14ac:dyDescent="0.3">
      <c r="A13" s="22">
        <v>12</v>
      </c>
      <c r="B13" s="149" t="s">
        <v>809</v>
      </c>
      <c r="C13" s="22"/>
      <c r="D13" s="149" t="s">
        <v>810</v>
      </c>
      <c r="E13" s="148" t="s">
        <v>793</v>
      </c>
    </row>
    <row r="14" spans="1:5" x14ac:dyDescent="0.3">
      <c r="A14" s="22">
        <v>13</v>
      </c>
      <c r="B14" s="149" t="s">
        <v>811</v>
      </c>
      <c r="C14" s="22"/>
      <c r="D14" s="149" t="s">
        <v>810</v>
      </c>
      <c r="E14" s="148" t="s">
        <v>793</v>
      </c>
    </row>
    <row r="15" spans="1:5" x14ac:dyDescent="0.3">
      <c r="A15" s="22">
        <v>14</v>
      </c>
      <c r="B15" s="154" t="s">
        <v>812</v>
      </c>
      <c r="C15" s="22"/>
      <c r="D15" s="149" t="s">
        <v>810</v>
      </c>
      <c r="E15" s="148" t="s">
        <v>797</v>
      </c>
    </row>
    <row r="16" spans="1:5" x14ac:dyDescent="0.3">
      <c r="A16" s="22">
        <v>15</v>
      </c>
      <c r="B16" s="148" t="s">
        <v>813</v>
      </c>
      <c r="C16" s="22" t="s">
        <v>786</v>
      </c>
      <c r="D16" s="148"/>
      <c r="E16" s="148" t="s">
        <v>814</v>
      </c>
    </row>
    <row r="17" spans="1:5" x14ac:dyDescent="0.3">
      <c r="A17" s="22">
        <v>16</v>
      </c>
      <c r="B17" s="148"/>
      <c r="C17" s="22"/>
      <c r="D17" s="148"/>
      <c r="E17" s="148"/>
    </row>
    <row r="18" spans="1:5" x14ac:dyDescent="0.3">
      <c r="A18" s="22">
        <v>17</v>
      </c>
      <c r="B18" s="148"/>
      <c r="C18" s="22"/>
      <c r="D18" s="148"/>
      <c r="E18" s="148"/>
    </row>
    <row r="19" spans="1:5" x14ac:dyDescent="0.3">
      <c r="A19" s="22">
        <v>18</v>
      </c>
      <c r="B19" s="148"/>
      <c r="C19" s="22"/>
      <c r="D19" s="148"/>
      <c r="E19" s="148"/>
    </row>
    <row r="20" spans="1:5" x14ac:dyDescent="0.3">
      <c r="A20" s="22">
        <v>19</v>
      </c>
      <c r="B20" s="148"/>
      <c r="C20" s="22"/>
      <c r="D20" s="148"/>
      <c r="E20" s="148"/>
    </row>
    <row r="21" spans="1:5" x14ac:dyDescent="0.3">
      <c r="A21" s="22">
        <v>20</v>
      </c>
      <c r="B21" s="148"/>
      <c r="C21" s="22"/>
      <c r="D21" s="148"/>
      <c r="E21" s="148"/>
    </row>
    <row r="22" spans="1:5" x14ac:dyDescent="0.3">
      <c r="A22" s="22">
        <v>21</v>
      </c>
      <c r="B22" s="148"/>
      <c r="C22" s="22"/>
      <c r="D22" s="148"/>
      <c r="E22" s="148"/>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B19:F29"/>
  <sheetViews>
    <sheetView topLeftCell="A7" workbookViewId="0"/>
    <sheetView workbookViewId="1"/>
  </sheetViews>
  <sheetFormatPr defaultRowHeight="14.4" x14ac:dyDescent="0.3"/>
  <cols>
    <col min="2" max="2" width="13.33203125" bestFit="1" customWidth="1"/>
    <col min="3" max="3" width="18.44140625" bestFit="1" customWidth="1"/>
    <col min="5" max="5" width="12.6640625" bestFit="1" customWidth="1"/>
    <col min="6" max="6" width="16.5546875" bestFit="1" customWidth="1"/>
  </cols>
  <sheetData>
    <row r="19" spans="2:6" x14ac:dyDescent="0.3">
      <c r="E19" s="157"/>
      <c r="F19" s="157"/>
    </row>
    <row r="20" spans="2:6" x14ac:dyDescent="0.3">
      <c r="B20" s="30" t="s">
        <v>815</v>
      </c>
      <c r="C20" s="30" t="s">
        <v>23</v>
      </c>
      <c r="E20" s="30" t="s">
        <v>816</v>
      </c>
      <c r="F20" s="30" t="s">
        <v>817</v>
      </c>
    </row>
    <row r="21" spans="2:6" x14ac:dyDescent="0.3">
      <c r="B21" s="22">
        <v>0</v>
      </c>
      <c r="C21" s="22" t="s">
        <v>818</v>
      </c>
      <c r="E21" s="28">
        <v>0</v>
      </c>
      <c r="F21" s="22" t="s">
        <v>819</v>
      </c>
    </row>
    <row r="22" spans="2:6" x14ac:dyDescent="0.3">
      <c r="B22" s="22">
        <v>1</v>
      </c>
      <c r="C22" s="22" t="s">
        <v>151</v>
      </c>
      <c r="E22" s="155">
        <v>0.5</v>
      </c>
      <c r="F22" s="156" t="s">
        <v>820</v>
      </c>
    </row>
    <row r="23" spans="2:6" x14ac:dyDescent="0.3">
      <c r="B23" s="22">
        <v>2</v>
      </c>
      <c r="C23" s="22" t="s">
        <v>821</v>
      </c>
      <c r="E23" s="28">
        <v>1</v>
      </c>
      <c r="F23" s="22" t="s">
        <v>822</v>
      </c>
    </row>
    <row r="24" spans="2:6" x14ac:dyDescent="0.3">
      <c r="B24" s="22">
        <v>3</v>
      </c>
      <c r="C24" s="22" t="s">
        <v>56</v>
      </c>
      <c r="E24" s="27"/>
    </row>
    <row r="25" spans="2:6" x14ac:dyDescent="0.3">
      <c r="B25" s="22">
        <v>4</v>
      </c>
      <c r="C25" s="22" t="s">
        <v>272</v>
      </c>
    </row>
    <row r="26" spans="2:6" x14ac:dyDescent="0.3">
      <c r="B26" s="22">
        <v>5</v>
      </c>
      <c r="C26" s="22" t="s">
        <v>408</v>
      </c>
      <c r="E26" s="27"/>
    </row>
    <row r="27" spans="2:6" x14ac:dyDescent="0.3">
      <c r="B27" s="22">
        <v>6</v>
      </c>
      <c r="C27" s="22" t="s">
        <v>60</v>
      </c>
    </row>
    <row r="29" spans="2:6" x14ac:dyDescent="0.3">
      <c r="B29" s="34" t="s">
        <v>823</v>
      </c>
    </row>
  </sheetData>
  <sheetProtection algorithmName="SHA-512" hashValue="BFLuj2L/DEzS4fncLLbu4PXH0aHF0+bfaIsNKiDhn6TdXK1jAfnARLbzjFDOeXTnE1fdnyZjNzvUDwoTlh6f4g==" saltValue="BZN5C2AHnkpCjvzRIS53Gg==" spinCount="100000" sheet="1" objects="1" scenarios="1"/>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B2:J13"/>
  <sheetViews>
    <sheetView workbookViewId="0"/>
    <sheetView workbookViewId="1"/>
  </sheetViews>
  <sheetFormatPr defaultRowHeight="14.4" x14ac:dyDescent="0.3"/>
  <cols>
    <col min="2" max="2" width="25.33203125" bestFit="1" customWidth="1"/>
    <col min="4" max="4" width="12" bestFit="1" customWidth="1"/>
    <col min="5" max="5" width="16.6640625" bestFit="1" customWidth="1"/>
    <col min="7" max="7" width="19.88671875" bestFit="1" customWidth="1"/>
    <col min="9" max="9" width="17.6640625" bestFit="1" customWidth="1"/>
  </cols>
  <sheetData>
    <row r="2" spans="2:10" x14ac:dyDescent="0.3">
      <c r="B2" s="30"/>
      <c r="D2" s="30" t="s">
        <v>815</v>
      </c>
      <c r="E2" s="30" t="s">
        <v>23</v>
      </c>
      <c r="G2" s="30" t="s">
        <v>824</v>
      </c>
      <c r="I2" s="410" t="s">
        <v>127</v>
      </c>
      <c r="J2" s="410"/>
    </row>
    <row r="3" spans="2:10" x14ac:dyDescent="0.3">
      <c r="B3" s="22"/>
      <c r="D3" s="22">
        <v>0</v>
      </c>
      <c r="E3" s="22" t="s">
        <v>818</v>
      </c>
      <c r="G3" s="22" t="s">
        <v>685</v>
      </c>
      <c r="I3" s="22" t="s">
        <v>825</v>
      </c>
      <c r="J3" s="22" t="s">
        <v>826</v>
      </c>
    </row>
    <row r="4" spans="2:10" x14ac:dyDescent="0.3">
      <c r="B4" s="22"/>
      <c r="D4" s="22">
        <v>1</v>
      </c>
      <c r="E4" s="22" t="s">
        <v>151</v>
      </c>
      <c r="G4" s="22" t="s">
        <v>827</v>
      </c>
      <c r="I4" s="22" t="s">
        <v>828</v>
      </c>
      <c r="J4" s="22" t="s">
        <v>829</v>
      </c>
    </row>
    <row r="5" spans="2:10" x14ac:dyDescent="0.3">
      <c r="B5" s="22"/>
      <c r="D5" s="22">
        <v>2</v>
      </c>
      <c r="E5" s="22" t="s">
        <v>821</v>
      </c>
      <c r="G5" s="22" t="s">
        <v>801</v>
      </c>
      <c r="I5" s="22" t="s">
        <v>830</v>
      </c>
      <c r="J5" s="22" t="s">
        <v>831</v>
      </c>
    </row>
    <row r="6" spans="2:10" x14ac:dyDescent="0.3">
      <c r="D6" s="22">
        <v>3</v>
      </c>
      <c r="E6" s="22" t="s">
        <v>56</v>
      </c>
      <c r="G6" s="22" t="s">
        <v>832</v>
      </c>
    </row>
    <row r="7" spans="2:10" x14ac:dyDescent="0.3">
      <c r="D7" s="22">
        <v>4</v>
      </c>
      <c r="E7" s="22" t="s">
        <v>272</v>
      </c>
    </row>
    <row r="8" spans="2:10" x14ac:dyDescent="0.3">
      <c r="D8" s="22">
        <v>5</v>
      </c>
      <c r="E8" s="22" t="s">
        <v>408</v>
      </c>
    </row>
    <row r="9" spans="2:10" x14ac:dyDescent="0.3">
      <c r="D9" s="22">
        <v>6</v>
      </c>
      <c r="E9" s="22" t="s">
        <v>60</v>
      </c>
    </row>
    <row r="13" spans="2:10" x14ac:dyDescent="0.3">
      <c r="B13" s="37" t="s">
        <v>833</v>
      </c>
    </row>
  </sheetData>
  <mergeCells count="1">
    <mergeCell ref="I2:J2"/>
  </mergeCell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O34"/>
  <sheetViews>
    <sheetView workbookViewId="0"/>
    <sheetView workbookViewId="1"/>
  </sheetViews>
  <sheetFormatPr defaultRowHeight="14.4" x14ac:dyDescent="0.3"/>
  <sheetData>
    <row r="1" spans="1:15" x14ac:dyDescent="0.3">
      <c r="A1" s="34" t="s">
        <v>834</v>
      </c>
    </row>
    <row r="2" spans="1:15" ht="15" thickBot="1" x14ac:dyDescent="0.35">
      <c r="B2" s="34" t="s">
        <v>835</v>
      </c>
    </row>
    <row r="3" spans="1:15" ht="15" thickBot="1" x14ac:dyDescent="0.35">
      <c r="B3" s="411" t="s">
        <v>836</v>
      </c>
      <c r="C3" s="412"/>
    </row>
    <row r="4" spans="1:15" x14ac:dyDescent="0.3">
      <c r="B4" s="413"/>
      <c r="C4" s="414"/>
      <c r="D4" s="414"/>
      <c r="E4" s="414"/>
      <c r="F4" s="414"/>
      <c r="G4" s="414"/>
      <c r="H4" s="414"/>
      <c r="I4" s="414"/>
      <c r="J4" s="414"/>
      <c r="K4" s="414"/>
      <c r="L4" s="414"/>
      <c r="M4" s="414"/>
      <c r="N4" s="414"/>
      <c r="O4" s="415"/>
    </row>
    <row r="5" spans="1:15" x14ac:dyDescent="0.3">
      <c r="B5" s="416"/>
      <c r="C5" s="417"/>
      <c r="D5" s="417"/>
      <c r="E5" s="417"/>
      <c r="F5" s="417"/>
      <c r="G5" s="417"/>
      <c r="H5" s="417"/>
      <c r="I5" s="417"/>
      <c r="J5" s="417"/>
      <c r="K5" s="417"/>
      <c r="L5" s="417"/>
      <c r="M5" s="417"/>
      <c r="N5" s="417"/>
      <c r="O5" s="418"/>
    </row>
    <row r="6" spans="1:15" x14ac:dyDescent="0.3">
      <c r="B6" s="416"/>
      <c r="C6" s="417"/>
      <c r="D6" s="417"/>
      <c r="E6" s="417"/>
      <c r="F6" s="417"/>
      <c r="G6" s="417"/>
      <c r="H6" s="417"/>
      <c r="I6" s="417"/>
      <c r="J6" s="417"/>
      <c r="K6" s="417"/>
      <c r="L6" s="417"/>
      <c r="M6" s="417"/>
      <c r="N6" s="417"/>
      <c r="O6" s="418"/>
    </row>
    <row r="7" spans="1:15" x14ac:dyDescent="0.3">
      <c r="B7" s="416"/>
      <c r="C7" s="417"/>
      <c r="D7" s="417"/>
      <c r="E7" s="417"/>
      <c r="F7" s="417"/>
      <c r="G7" s="417"/>
      <c r="H7" s="417"/>
      <c r="I7" s="417"/>
      <c r="J7" s="417"/>
      <c r="K7" s="417"/>
      <c r="L7" s="417"/>
      <c r="M7" s="417"/>
      <c r="N7" s="417"/>
      <c r="O7" s="418"/>
    </row>
    <row r="8" spans="1:15" x14ac:dyDescent="0.3">
      <c r="B8" s="416"/>
      <c r="C8" s="417"/>
      <c r="D8" s="417"/>
      <c r="E8" s="417"/>
      <c r="F8" s="417"/>
      <c r="G8" s="417"/>
      <c r="H8" s="417"/>
      <c r="I8" s="417"/>
      <c r="J8" s="417"/>
      <c r="K8" s="417"/>
      <c r="L8" s="417"/>
      <c r="M8" s="417"/>
      <c r="N8" s="417"/>
      <c r="O8" s="418"/>
    </row>
    <row r="9" spans="1:15" x14ac:dyDescent="0.3">
      <c r="B9" s="416"/>
      <c r="C9" s="417"/>
      <c r="D9" s="417"/>
      <c r="E9" s="417"/>
      <c r="F9" s="417"/>
      <c r="G9" s="417"/>
      <c r="H9" s="417"/>
      <c r="I9" s="417"/>
      <c r="J9" s="417"/>
      <c r="K9" s="417"/>
      <c r="L9" s="417"/>
      <c r="M9" s="417"/>
      <c r="N9" s="417"/>
      <c r="O9" s="418"/>
    </row>
    <row r="10" spans="1:15" x14ac:dyDescent="0.3">
      <c r="B10" s="416"/>
      <c r="C10" s="417"/>
      <c r="D10" s="417"/>
      <c r="E10" s="417"/>
      <c r="F10" s="417"/>
      <c r="G10" s="417"/>
      <c r="H10" s="417"/>
      <c r="I10" s="417"/>
      <c r="J10" s="417"/>
      <c r="K10" s="417"/>
      <c r="L10" s="417"/>
      <c r="M10" s="417"/>
      <c r="N10" s="417"/>
      <c r="O10" s="418"/>
    </row>
    <row r="11" spans="1:15" x14ac:dyDescent="0.3">
      <c r="B11" s="416"/>
      <c r="C11" s="417"/>
      <c r="D11" s="417"/>
      <c r="E11" s="417"/>
      <c r="F11" s="417"/>
      <c r="G11" s="417"/>
      <c r="H11" s="417"/>
      <c r="I11" s="417"/>
      <c r="J11" s="417"/>
      <c r="K11" s="417"/>
      <c r="L11" s="417"/>
      <c r="M11" s="417"/>
      <c r="N11" s="417"/>
      <c r="O11" s="418"/>
    </row>
    <row r="12" spans="1:15" x14ac:dyDescent="0.3">
      <c r="B12" s="416"/>
      <c r="C12" s="417"/>
      <c r="D12" s="417"/>
      <c r="E12" s="417"/>
      <c r="F12" s="417"/>
      <c r="G12" s="417"/>
      <c r="H12" s="417"/>
      <c r="I12" s="417"/>
      <c r="J12" s="417"/>
      <c r="K12" s="417"/>
      <c r="L12" s="417"/>
      <c r="M12" s="417"/>
      <c r="N12" s="417"/>
      <c r="O12" s="418"/>
    </row>
    <row r="13" spans="1:15" x14ac:dyDescent="0.3">
      <c r="B13" s="416"/>
      <c r="C13" s="417"/>
      <c r="D13" s="417"/>
      <c r="E13" s="417"/>
      <c r="F13" s="417"/>
      <c r="G13" s="417"/>
      <c r="H13" s="417"/>
      <c r="I13" s="417"/>
      <c r="J13" s="417"/>
      <c r="K13" s="417"/>
      <c r="L13" s="417"/>
      <c r="M13" s="417"/>
      <c r="N13" s="417"/>
      <c r="O13" s="418"/>
    </row>
    <row r="14" spans="1:15" x14ac:dyDescent="0.3">
      <c r="B14" s="416"/>
      <c r="C14" s="417"/>
      <c r="D14" s="417"/>
      <c r="E14" s="417"/>
      <c r="F14" s="417"/>
      <c r="G14" s="417"/>
      <c r="H14" s="417"/>
      <c r="I14" s="417"/>
      <c r="J14" s="417"/>
      <c r="K14" s="417"/>
      <c r="L14" s="417"/>
      <c r="M14" s="417"/>
      <c r="N14" s="417"/>
      <c r="O14" s="418"/>
    </row>
    <row r="15" spans="1:15" x14ac:dyDescent="0.3">
      <c r="B15" s="416"/>
      <c r="C15" s="417"/>
      <c r="D15" s="417"/>
      <c r="E15" s="417"/>
      <c r="F15" s="417"/>
      <c r="G15" s="417"/>
      <c r="H15" s="417"/>
      <c r="I15" s="417"/>
      <c r="J15" s="417"/>
      <c r="K15" s="417"/>
      <c r="L15" s="417"/>
      <c r="M15" s="417"/>
      <c r="N15" s="417"/>
      <c r="O15" s="418"/>
    </row>
    <row r="16" spans="1:15" x14ac:dyDescent="0.3">
      <c r="B16" s="416"/>
      <c r="C16" s="417"/>
      <c r="D16" s="417"/>
      <c r="E16" s="417"/>
      <c r="F16" s="417"/>
      <c r="G16" s="417"/>
      <c r="H16" s="417"/>
      <c r="I16" s="417"/>
      <c r="J16" s="417"/>
      <c r="K16" s="417"/>
      <c r="L16" s="417"/>
      <c r="M16" s="417"/>
      <c r="N16" s="417"/>
      <c r="O16" s="418"/>
    </row>
    <row r="17" spans="2:15" ht="15" thickBot="1" x14ac:dyDescent="0.35">
      <c r="B17" s="419"/>
      <c r="C17" s="420"/>
      <c r="D17" s="420"/>
      <c r="E17" s="420"/>
      <c r="F17" s="420"/>
      <c r="G17" s="420"/>
      <c r="H17" s="420"/>
      <c r="I17" s="420"/>
      <c r="J17" s="420"/>
      <c r="K17" s="420"/>
      <c r="L17" s="420"/>
      <c r="M17" s="420"/>
      <c r="N17" s="420"/>
      <c r="O17" s="421"/>
    </row>
    <row r="18" spans="2:15" ht="15" thickBot="1" x14ac:dyDescent="0.35"/>
    <row r="19" spans="2:15" ht="15" thickBot="1" x14ac:dyDescent="0.35">
      <c r="B19" s="411" t="s">
        <v>837</v>
      </c>
      <c r="C19" s="412"/>
    </row>
    <row r="20" spans="2:15" x14ac:dyDescent="0.3">
      <c r="B20" s="413"/>
      <c r="C20" s="414"/>
      <c r="D20" s="414"/>
      <c r="E20" s="414"/>
      <c r="F20" s="414"/>
      <c r="G20" s="414"/>
      <c r="H20" s="414"/>
      <c r="I20" s="414"/>
      <c r="J20" s="414"/>
      <c r="K20" s="414"/>
      <c r="L20" s="414"/>
      <c r="M20" s="414"/>
      <c r="N20" s="414"/>
      <c r="O20" s="415"/>
    </row>
    <row r="21" spans="2:15" x14ac:dyDescent="0.3">
      <c r="B21" s="416"/>
      <c r="C21" s="417"/>
      <c r="D21" s="417"/>
      <c r="E21" s="417"/>
      <c r="F21" s="417"/>
      <c r="G21" s="417"/>
      <c r="H21" s="417"/>
      <c r="I21" s="417"/>
      <c r="J21" s="417"/>
      <c r="K21" s="417"/>
      <c r="L21" s="417"/>
      <c r="M21" s="417"/>
      <c r="N21" s="417"/>
      <c r="O21" s="418"/>
    </row>
    <row r="22" spans="2:15" x14ac:dyDescent="0.3">
      <c r="B22" s="416"/>
      <c r="C22" s="417"/>
      <c r="D22" s="417"/>
      <c r="E22" s="417"/>
      <c r="F22" s="417"/>
      <c r="G22" s="417"/>
      <c r="H22" s="417"/>
      <c r="I22" s="417"/>
      <c r="J22" s="417"/>
      <c r="K22" s="417"/>
      <c r="L22" s="417"/>
      <c r="M22" s="417"/>
      <c r="N22" s="417"/>
      <c r="O22" s="418"/>
    </row>
    <row r="23" spans="2:15" x14ac:dyDescent="0.3">
      <c r="B23" s="416"/>
      <c r="C23" s="417"/>
      <c r="D23" s="417"/>
      <c r="E23" s="417"/>
      <c r="F23" s="417"/>
      <c r="G23" s="417"/>
      <c r="H23" s="417"/>
      <c r="I23" s="417"/>
      <c r="J23" s="417"/>
      <c r="K23" s="417"/>
      <c r="L23" s="417"/>
      <c r="M23" s="417"/>
      <c r="N23" s="417"/>
      <c r="O23" s="418"/>
    </row>
    <row r="24" spans="2:15" x14ac:dyDescent="0.3">
      <c r="B24" s="416"/>
      <c r="C24" s="417"/>
      <c r="D24" s="417"/>
      <c r="E24" s="417"/>
      <c r="F24" s="417"/>
      <c r="G24" s="417"/>
      <c r="H24" s="417"/>
      <c r="I24" s="417"/>
      <c r="J24" s="417"/>
      <c r="K24" s="417"/>
      <c r="L24" s="417"/>
      <c r="M24" s="417"/>
      <c r="N24" s="417"/>
      <c r="O24" s="418"/>
    </row>
    <row r="25" spans="2:15" x14ac:dyDescent="0.3">
      <c r="B25" s="416"/>
      <c r="C25" s="417"/>
      <c r="D25" s="417"/>
      <c r="E25" s="417"/>
      <c r="F25" s="417"/>
      <c r="G25" s="417"/>
      <c r="H25" s="417"/>
      <c r="I25" s="417"/>
      <c r="J25" s="417"/>
      <c r="K25" s="417"/>
      <c r="L25" s="417"/>
      <c r="M25" s="417"/>
      <c r="N25" s="417"/>
      <c r="O25" s="418"/>
    </row>
    <row r="26" spans="2:15" x14ac:dyDescent="0.3">
      <c r="B26" s="416"/>
      <c r="C26" s="417"/>
      <c r="D26" s="417"/>
      <c r="E26" s="417"/>
      <c r="F26" s="417"/>
      <c r="G26" s="417"/>
      <c r="H26" s="417"/>
      <c r="I26" s="417"/>
      <c r="J26" s="417"/>
      <c r="K26" s="417"/>
      <c r="L26" s="417"/>
      <c r="M26" s="417"/>
      <c r="N26" s="417"/>
      <c r="O26" s="418"/>
    </row>
    <row r="27" spans="2:15" x14ac:dyDescent="0.3">
      <c r="B27" s="416"/>
      <c r="C27" s="417"/>
      <c r="D27" s="417"/>
      <c r="E27" s="417"/>
      <c r="F27" s="417"/>
      <c r="G27" s="417"/>
      <c r="H27" s="417"/>
      <c r="I27" s="417"/>
      <c r="J27" s="417"/>
      <c r="K27" s="417"/>
      <c r="L27" s="417"/>
      <c r="M27" s="417"/>
      <c r="N27" s="417"/>
      <c r="O27" s="418"/>
    </row>
    <row r="28" spans="2:15" x14ac:dyDescent="0.3">
      <c r="B28" s="416"/>
      <c r="C28" s="417"/>
      <c r="D28" s="417"/>
      <c r="E28" s="417"/>
      <c r="F28" s="417"/>
      <c r="G28" s="417"/>
      <c r="H28" s="417"/>
      <c r="I28" s="417"/>
      <c r="J28" s="417"/>
      <c r="K28" s="417"/>
      <c r="L28" s="417"/>
      <c r="M28" s="417"/>
      <c r="N28" s="417"/>
      <c r="O28" s="418"/>
    </row>
    <row r="29" spans="2:15" x14ac:dyDescent="0.3">
      <c r="B29" s="416"/>
      <c r="C29" s="417"/>
      <c r="D29" s="417"/>
      <c r="E29" s="417"/>
      <c r="F29" s="417"/>
      <c r="G29" s="417"/>
      <c r="H29" s="417"/>
      <c r="I29" s="417"/>
      <c r="J29" s="417"/>
      <c r="K29" s="417"/>
      <c r="L29" s="417"/>
      <c r="M29" s="417"/>
      <c r="N29" s="417"/>
      <c r="O29" s="418"/>
    </row>
    <row r="30" spans="2:15" x14ac:dyDescent="0.3">
      <c r="B30" s="416"/>
      <c r="C30" s="417"/>
      <c r="D30" s="417"/>
      <c r="E30" s="417"/>
      <c r="F30" s="417"/>
      <c r="G30" s="417"/>
      <c r="H30" s="417"/>
      <c r="I30" s="417"/>
      <c r="J30" s="417"/>
      <c r="K30" s="417"/>
      <c r="L30" s="417"/>
      <c r="M30" s="417"/>
      <c r="N30" s="417"/>
      <c r="O30" s="418"/>
    </row>
    <row r="31" spans="2:15" x14ac:dyDescent="0.3">
      <c r="B31" s="416"/>
      <c r="C31" s="417"/>
      <c r="D31" s="417"/>
      <c r="E31" s="417"/>
      <c r="F31" s="417"/>
      <c r="G31" s="417"/>
      <c r="H31" s="417"/>
      <c r="I31" s="417"/>
      <c r="J31" s="417"/>
      <c r="K31" s="417"/>
      <c r="L31" s="417"/>
      <c r="M31" s="417"/>
      <c r="N31" s="417"/>
      <c r="O31" s="418"/>
    </row>
    <row r="32" spans="2:15" x14ac:dyDescent="0.3">
      <c r="B32" s="416"/>
      <c r="C32" s="417"/>
      <c r="D32" s="417"/>
      <c r="E32" s="417"/>
      <c r="F32" s="417"/>
      <c r="G32" s="417"/>
      <c r="H32" s="417"/>
      <c r="I32" s="417"/>
      <c r="J32" s="417"/>
      <c r="K32" s="417"/>
      <c r="L32" s="417"/>
      <c r="M32" s="417"/>
      <c r="N32" s="417"/>
      <c r="O32" s="418"/>
    </row>
    <row r="33" spans="2:15" x14ac:dyDescent="0.3">
      <c r="B33" s="416"/>
      <c r="C33" s="417"/>
      <c r="D33" s="417"/>
      <c r="E33" s="417"/>
      <c r="F33" s="417"/>
      <c r="G33" s="417"/>
      <c r="H33" s="417"/>
      <c r="I33" s="417"/>
      <c r="J33" s="417"/>
      <c r="K33" s="417"/>
      <c r="L33" s="417"/>
      <c r="M33" s="417"/>
      <c r="N33" s="417"/>
      <c r="O33" s="418"/>
    </row>
    <row r="34" spans="2:15" ht="15" thickBot="1" x14ac:dyDescent="0.35">
      <c r="B34" s="419"/>
      <c r="C34" s="420"/>
      <c r="D34" s="420"/>
      <c r="E34" s="420"/>
      <c r="F34" s="420"/>
      <c r="G34" s="420"/>
      <c r="H34" s="420"/>
      <c r="I34" s="420"/>
      <c r="J34" s="420"/>
      <c r="K34" s="420"/>
      <c r="L34" s="420"/>
      <c r="M34" s="420"/>
      <c r="N34" s="420"/>
      <c r="O34" s="421"/>
    </row>
  </sheetData>
  <mergeCells count="4">
    <mergeCell ref="B3:C3"/>
    <mergeCell ref="B4:O17"/>
    <mergeCell ref="B19:C19"/>
    <mergeCell ref="B20:O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39E48A10E7E1445ACBB8C4E63B0A2BB" ma:contentTypeVersion="3" ma:contentTypeDescription="Create a new document." ma:contentTypeScope="" ma:versionID="aafc826059a5399885a0ebbae67ef17c">
  <xsd:schema xmlns:xsd="http://www.w3.org/2001/XMLSchema" xmlns:xs="http://www.w3.org/2001/XMLSchema" xmlns:p="http://schemas.microsoft.com/office/2006/metadata/properties" xmlns:ns2="9fb8840b-be69-424a-9ed4-337396c22689" targetNamespace="http://schemas.microsoft.com/office/2006/metadata/properties" ma:root="true" ma:fieldsID="f04a3702f416d0ab3a522af9c1e59757" ns2:_="">
    <xsd:import namespace="9fb8840b-be69-424a-9ed4-337396c2268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b8840b-be69-424a-9ed4-337396c226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7953435-AC29-4CC1-8019-BEB84F3852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b8840b-be69-424a-9ed4-337396c22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340DD1-AE19-457C-BA72-BBACB5BBBB93}">
  <ds:schemaRefs>
    <ds:schemaRef ds:uri="http://schemas.microsoft.com/sharepoint/v3/contenttype/forms"/>
  </ds:schemaRefs>
</ds:datastoreItem>
</file>

<file path=customXml/itemProps3.xml><?xml version="1.0" encoding="utf-8"?>
<ds:datastoreItem xmlns:ds="http://schemas.openxmlformats.org/officeDocument/2006/customXml" ds:itemID="{348CC9AC-B9BD-4A53-A995-D2DBBAA10AAE}">
  <ds:schemaRef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www.w3.org/XML/1998/namespace"/>
    <ds:schemaRef ds:uri="http://purl.org/dc/dcmitype/"/>
    <ds:schemaRef ds:uri="9fb8840b-be69-424a-9ed4-337396c22689"/>
    <ds:schemaRef ds:uri="http://schemas.microsoft.com/office/infopath/2007/PartnerControls"/>
    <ds:schemaRef ds:uri="http://purl.org/dc/terms/"/>
  </ds:schemaRefs>
</ds:datastoreItem>
</file>

<file path=docMetadata/LabelInfo.xml><?xml version="1.0" encoding="utf-8"?>
<clbl:labelList xmlns:clbl="http://schemas.microsoft.com/office/2020/mipLabelMetadata">
  <clbl:label id="{93aedbdc-cc67-4652-aa12-d250a876ae79}" enabled="0" method="" siteId="{93aedbdc-cc67-4652-aa12-d250a876ae7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18</vt:i4>
      </vt:variant>
    </vt:vector>
  </HeadingPairs>
  <TitlesOfParts>
    <vt:vector size="37" baseType="lpstr">
      <vt:lpstr>TEC Guidelines</vt:lpstr>
      <vt:lpstr>Response Guidelines</vt:lpstr>
      <vt:lpstr>Scoring Summary</vt:lpstr>
      <vt:lpstr>Gatekeepers</vt:lpstr>
      <vt:lpstr>Functional MDMS</vt:lpstr>
      <vt:lpstr>Technical evaluation</vt:lpstr>
      <vt:lpstr>Functional HES - DAS</vt:lpstr>
      <vt:lpstr>Functional SMOC</vt:lpstr>
      <vt:lpstr>Non Functional</vt:lpstr>
      <vt:lpstr>Architecture</vt:lpstr>
      <vt:lpstr>Security</vt:lpstr>
      <vt:lpstr>DEMO MDMS</vt:lpstr>
      <vt:lpstr>DEMO HES- DAS</vt:lpstr>
      <vt:lpstr>DEMO SMOC</vt:lpstr>
      <vt:lpstr>Definitions and Abbreviations</vt:lpstr>
      <vt:lpstr>TEC Resources</vt:lpstr>
      <vt:lpstr>Priority Ratings</vt:lpstr>
      <vt:lpstr>Config</vt:lpstr>
      <vt:lpstr>Concerns and Recommendations</vt:lpstr>
      <vt:lpstr>category</vt:lpstr>
      <vt:lpstr>'Definitions and Abbreviations'!Print_Area</vt:lpstr>
      <vt:lpstr>Gatekeepers!Print_Area</vt:lpstr>
      <vt:lpstr>'Response Guidelines'!Print_Area</vt:lpstr>
      <vt:lpstr>'Scoring Summary'!Print_Area</vt:lpstr>
      <vt:lpstr>'TEC Guidelines'!Print_Area</vt:lpstr>
      <vt:lpstr>Architecture!Print_Titles</vt:lpstr>
      <vt:lpstr>'DEMO HES- DAS'!Print_Titles</vt:lpstr>
      <vt:lpstr>'DEMO MDMS'!Print_Titles</vt:lpstr>
      <vt:lpstr>'DEMO SMOC'!Print_Titles</vt:lpstr>
      <vt:lpstr>'Functional HES - DAS'!Print_Titles</vt:lpstr>
      <vt:lpstr>'Functional MDMS'!Print_Titles</vt:lpstr>
      <vt:lpstr>'Functional SMOC'!Print_Titles</vt:lpstr>
      <vt:lpstr>'Non Functional'!Print_Titles</vt:lpstr>
      <vt:lpstr>Security!Print_Titles</vt:lpstr>
      <vt:lpstr>'Technical evaluation'!Print_Titles</vt:lpstr>
      <vt:lpstr>Priority</vt:lpstr>
      <vt:lpstr>Solution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Kabelo Mnyani</dc:creator>
  <cp:keywords/>
  <dc:description/>
  <cp:lastModifiedBy>Sugen Reddy</cp:lastModifiedBy>
  <cp:revision/>
  <dcterms:created xsi:type="dcterms:W3CDTF">2008-10-24T05:19:37Z</dcterms:created>
  <dcterms:modified xsi:type="dcterms:W3CDTF">2025-11-14T13:30:52Z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0x010100F39E48A10E7E1445ACBB8C4E63B0A2BB</vt:lpwstr>
  </property>
  <property fmtid="{D5CDD505-2E9C-101B-9397-08002B2CF9AE}" pid="3" name="ComplianceAssetId">
    <vt:lpwstr/>
  </property>
  <property fmtid="{D5CDD505-2E9C-101B-9397-08002B2CF9AE}" pid="4" name="_ExtendedDescription">
    <vt:lpwstr/>
  </property>
  <property fmtid="{D5CDD505-2E9C-101B-9397-08002B2CF9AE}" pid="5" name="TriggerFlowInfo">
    <vt:lpwstr/>
  </property>
</Properties>
</file>