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cdot-my.sharepoint.com/personal/scm_quotations_ectransport_gov_za/Documents/Desktop/"/>
    </mc:Choice>
  </mc:AlternateContent>
  <xr:revisionPtr revIDLastSave="0" documentId="8_{E30C2216-AE68-431C-91DD-C779ADEB1EB0}" xr6:coauthVersionLast="47" xr6:coauthVersionMax="47" xr10:uidLastSave="{00000000-0000-0000-0000-000000000000}"/>
  <bookViews>
    <workbookView xWindow="-108" yWindow="-108" windowWidth="23256" windowHeight="12456" tabRatio="797" xr2:uid="{00000000-000D-0000-FFFF-FFFF00000000}"/>
  </bookViews>
  <sheets>
    <sheet name="Schedule A" sheetId="1" r:id="rId1"/>
    <sheet name="Schedule B" sheetId="24" r:id="rId2"/>
    <sheet name="COVID-19 BOQ" sheetId="22" state="hidden" r:id="rId3"/>
    <sheet name="Weighbrige" sheetId="23" state="hidden" r:id="rId4"/>
    <sheet name="Summary of Schedules" sheetId="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5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Q">#REF!</definedName>
    <definedName name="_______________">'[1]22 March 2000'!#REF!</definedName>
    <definedName name="______________________SEC1200">#REF!</definedName>
    <definedName name="___________________SEC1200">#REF!</definedName>
    <definedName name="__________________SEC1200">#REF!</definedName>
    <definedName name="________________SEC1200">#REF!</definedName>
    <definedName name="______SEC1200">#REF!</definedName>
    <definedName name="_____sec12">#REF!</definedName>
    <definedName name="_____SEC1200">#REF!</definedName>
    <definedName name="____sec12">#REF!</definedName>
    <definedName name="____sec1200">#REF!</definedName>
    <definedName name="___INDEX_SHEET___ASAP_Utilities">#REF!</definedName>
    <definedName name="___sch1">#REF!</definedName>
    <definedName name="___sch2">#REF!</definedName>
    <definedName name="___sec12">#REF!</definedName>
    <definedName name="___SEC1200">#REF!</definedName>
    <definedName name="__123Graph_A" hidden="1">[2]A!$B$4:$P$4</definedName>
    <definedName name="__123Graph_B" hidden="1">[3]A!$AA$6:$AA$31</definedName>
    <definedName name="__123Graph_C" hidden="1">[3]A!$AI$6:$AI$28</definedName>
    <definedName name="__123Graph_X" hidden="1">[2]A!$B$5:$P$5</definedName>
    <definedName name="__IntlFixup" hidden="1">TRUE</definedName>
    <definedName name="__sch1">#REF!</definedName>
    <definedName name="__sch2">#REF!</definedName>
    <definedName name="__sec12">#REF!</definedName>
    <definedName name="__SEC1200">#REF!</definedName>
    <definedName name="__SEC1500">#REF!</definedName>
    <definedName name="__SEC2100">#REF!</definedName>
    <definedName name="__SEC2200">#REF!</definedName>
    <definedName name="__SEC3400">#REF!</definedName>
    <definedName name="__SEC5900">#REF!</definedName>
    <definedName name="__SEC8100">#REF!</definedName>
    <definedName name="_1__123Graph_ACHART_1" hidden="1">[2]A!$B$4:$AD$4</definedName>
    <definedName name="_1Excel_BuiltIn_Print_Area_1_1">#REF!</definedName>
    <definedName name="_2__123Graph_XCHART_1" hidden="1">[2]A!$B$5:$AD$5</definedName>
    <definedName name="_2Excel_BuiltIn_Print_Titles_1_1">#REF!</definedName>
    <definedName name="_Fill" hidden="1">[2]A!$B$3:$AJ$5</definedName>
    <definedName name="_xlnm._FilterDatabase" localSheetId="0" hidden="1">'Schedule A'!$E$1:$H$1697</definedName>
    <definedName name="_H_O_CHARGES">'[1]22 March 2000'!#REF!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ch1">#REF!</definedName>
    <definedName name="_Sch1000">#REF!</definedName>
    <definedName name="_sch2">#REF!</definedName>
    <definedName name="_sec12">#REF!</definedName>
    <definedName name="_SEC1200" localSheetId="4">#REF!</definedName>
    <definedName name="_SEC1200">#REF!</definedName>
    <definedName name="_SEC1500">#REF!</definedName>
    <definedName name="_SEC2100">#REF!</definedName>
    <definedName name="_SEC2200">#REF!</definedName>
    <definedName name="_SEC3400">#REF!</definedName>
    <definedName name="_SEC5000">#REF!</definedName>
    <definedName name="_SEC5900">#REF!</definedName>
    <definedName name="_SEC8100">#REF!</definedName>
    <definedName name="_SHR1">#REF!</definedName>
    <definedName name="_Sort" hidden="1">#REF!</definedName>
    <definedName name="_tax1">#REF!</definedName>
    <definedName name="_tax2">#REF!</definedName>
    <definedName name="_tax3">#REF!</definedName>
    <definedName name="_tax4">#REF!</definedName>
    <definedName name="_V1">#N/A</definedName>
    <definedName name="A">#REF!</definedName>
    <definedName name="A30..A41">#REF!</definedName>
    <definedName name="aa">#REF!</definedName>
    <definedName name="Acc_1">#REF!</definedName>
    <definedName name="Acc_1.1">#REF!</definedName>
    <definedName name="accc">#REF!</definedName>
    <definedName name="Action">[4]Notes!$B$51:$B$61</definedName>
    <definedName name="Activity">[4]Notes!$B$6:$B$14</definedName>
    <definedName name="ALL">#REF!</definedName>
    <definedName name="AMOUNT">#REF!</definedName>
    <definedName name="area">#N/A</definedName>
    <definedName name="Att">#REF!</definedName>
    <definedName name="attt">#REF!</definedName>
    <definedName name="AveDays">[5]Calcs!$B$19</definedName>
    <definedName name="b">[6]Sched2!#REF!</definedName>
    <definedName name="banzieast">#REF!</definedName>
    <definedName name="banzieasthh">#REF!</definedName>
    <definedName name="Bedding">#REF!</definedName>
    <definedName name="Beg_Bal">#REF!</definedName>
    <definedName name="BILL_P1">#REF!</definedName>
    <definedName name="BILLR4">#REF!</definedName>
    <definedName name="boxes">#REF!</definedName>
    <definedName name="Budget">'[7]Claim Summary'!#REF!</definedName>
    <definedName name="Budget1">'[8]Claim Summary'!#REF!</definedName>
    <definedName name="button_area_1">#REF!</definedName>
    <definedName name="Cause">[4]Notes!$B$34:$B$43</definedName>
    <definedName name="CC">'[9]Customize Your Invoice'!$G$22:$G$25</definedName>
    <definedName name="CCT">#REF!</definedName>
    <definedName name="cec">#REF!</definedName>
    <definedName name="celltips_area">#REF!</definedName>
    <definedName name="CertDate">[10]Info!$A$2</definedName>
    <definedName name="CertNo">[10]Info!$A$1</definedName>
    <definedName name="ClearREVcrr">'[5]Revenue Summary'!$F$4:$F$28,'[5]Revenue Summary'!$F$34:$F$43,'[5]Revenue Summary'!$F$67:$F$71,'[5]Revenue Summary'!$F$94:$F$96</definedName>
    <definedName name="Client">[10]Info!#REF!</definedName>
    <definedName name="Client__Gauteng_Housing">[11]Info!$A$8</definedName>
    <definedName name="ClientGAU">[10]Info!$A$8</definedName>
    <definedName name="ClientLTA">[10]Info!#REF!</definedName>
    <definedName name="ClientPTA">[10]Info!#REF!</definedName>
    <definedName name="ClrCRR">'[5]Revenue Summary'!$F$4:$F$28,'[5]Revenue Summary'!$F$34:$F$43,'[5]Revenue Summary'!$F$67:$F$71,'[5]Revenue Summary'!$F$94:$F$96</definedName>
    <definedName name="ClrSCRR">'[5]Revenue Summary'!$I$4:$I$28,'[5]Revenue Summary'!$I$34:$I$43,'[5]Revenue Summary'!$I$67:$I$71,'[5]Revenue Summary'!$I$94:$I$96</definedName>
    <definedName name="ClrSubPhADDlevy">'[5]Revenue Summary'!$U$4:$U$28,'[5]Revenue Summary'!$U$34:$U$43,'[5]Revenue Summary'!$U$67:$U$71,'[5]Revenue Summary'!$U$94:$U$96</definedName>
    <definedName name="ClrSubPhAddLevyRisk">'[5]Revenue Summary'!$X$4:$X$28,'[5]Revenue Summary'!$X$34:$X$43,'[5]Revenue Summary'!$X$67:$X$71,'[5]Revenue Summary'!$X$94:$X$96</definedName>
    <definedName name="ClrSubPhase">'[5]Revenue Summary'!$R$4:$R$28,'[5]Revenue Summary'!$R$34:$R$43,'[5]Revenue Summary'!$R$67:$R$71,'[5]Revenue Summary'!$R$94:$R$96</definedName>
    <definedName name="ClrSUBR">'[5]Revenue Summary'!$L$4:$L$28,'[5]Revenue Summary'!$L$34:$L$43,'[5]Revenue Summary'!$L$67:$L$71,'[5]Revenue Summary'!$L$94:$L$96</definedName>
    <definedName name="CONC">#REF!</definedName>
    <definedName name="Concret_Grade30MPa">#REF!</definedName>
    <definedName name="Concrete">#REF!</definedName>
    <definedName name="Concrete_Grade10MPa">#REF!</definedName>
    <definedName name="Concrete_Grade15MPa">#REF!</definedName>
    <definedName name="Concrete_Grade20MPa">#REF!</definedName>
    <definedName name="Concrete_Grade25MPa">#REF!</definedName>
    <definedName name="Concrete_Grade30MPa">#REF!</definedName>
    <definedName name="CONO">'[1]22 March 2000'!#REF!</definedName>
    <definedName name="Consultant">[10]Info!$A$7</definedName>
    <definedName name="Consultant_invoice">[12]Consultant_invoice!$A$1</definedName>
    <definedName name="Contract">[10]Info!$A$5</definedName>
    <definedName name="ContractNo">[10]Info!$A$9</definedName>
    <definedName name="Contractor">[10]Info!$A$6</definedName>
    <definedName name="Contractor_certificate">#REF!</definedName>
    <definedName name="COST">'[1]22 March 2000'!#REF!</definedName>
    <definedName name="cpa">#REF!</definedName>
    <definedName name="CPAF">[13]Sched2!#REF!</definedName>
    <definedName name="CURCURENCY">'[14]Certificate No1'!#REF!</definedName>
    <definedName name="d">[15]Notes!$B$58:$B$64</definedName>
    <definedName name="DAAN_C">#REF!</definedName>
    <definedName name="DAILY_LABOUR_RE">'[1]22 March 2000'!#REF!</definedName>
    <definedName name="dasdasdasd">'[16]Bill1 P&amp;G'!$A$1:$H$109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date">#N/A</definedName>
    <definedName name="DAYS">'[1]22 March 2000'!#REF!</definedName>
    <definedName name="dayworked">#REF!</definedName>
    <definedName name="dd">[13]Sched2!#REF!</definedName>
    <definedName name="DESCRIPTION">#REF!</definedName>
    <definedName name="dflt1">'[17]Customize Your Invoice'!$E$22</definedName>
    <definedName name="dflt2">'[9]Customize Your Invoice'!$E$23</definedName>
    <definedName name="dflt3">'[9]Customize Your Invoice'!$D$24</definedName>
    <definedName name="dflt4">'[17]Customize Your Invoice'!$E$26</definedName>
    <definedName name="dflt6">#REF!</definedName>
    <definedName name="DIESEL">'[1]22 March 2000'!#REF!</definedName>
    <definedName name="display_area_2">#REF!</definedName>
    <definedName name="Division">#REF!</definedName>
    <definedName name="DxLoss1">[5]Calcs!$J$61</definedName>
    <definedName name="DxLoss2">[5]Calcs!$J$62</definedName>
    <definedName name="DxLoss3">[5]Calcs!$J$63</definedName>
    <definedName name="DxLoss4">[5]Calcs!$J$64</definedName>
    <definedName name="e">[15]Notes!$B$101:$B$106</definedName>
    <definedName name="Earthworks">#REF!</definedName>
    <definedName name="ee">'[18]Form 1'!$A$1:$L$56</definedName>
    <definedName name="eeee">#REF!</definedName>
    <definedName name="End_Bal">#REF!</definedName>
    <definedName name="EnviroLevy">[19]Calcs!$H$105</definedName>
    <definedName name="EnviroOPT">[19]Calcs!$B$88</definedName>
    <definedName name="EnvLevyINrate">[19]Calcs!$B$89</definedName>
    <definedName name="Estimate">#REF!</definedName>
    <definedName name="Evaluation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3">#REF!</definedName>
    <definedName name="Excel_BuiltIn_Print_Titles_1">#REF!</definedName>
    <definedName name="Extra_Pay">#REF!</definedName>
    <definedName name="F">#REF!</definedName>
    <definedName name="F0">#REF!</definedName>
    <definedName name="Factor">[20]Calcs!$G$13</definedName>
    <definedName name="Failure">[4]Notes!$B$16:$B$25</definedName>
    <definedName name="fff">#REF!</definedName>
    <definedName name="Fo">#REF!</definedName>
    <definedName name="Footer">#REF!</definedName>
    <definedName name="Formwork">#REF!</definedName>
    <definedName name="Ft">#REF!</definedName>
    <definedName name="Full_Print">#REF!</definedName>
    <definedName name="Gabion">#REF!</definedName>
    <definedName name="gg">#REF!</definedName>
    <definedName name="ggg">#REF!</definedName>
    <definedName name="ghgh">#N/A</definedName>
    <definedName name="GRAPH">[2]A!$C$9:$L$52</definedName>
    <definedName name="hani">#REF!</definedName>
    <definedName name="hanihh">#REF!</definedName>
    <definedName name="Header">#REF!</definedName>
    <definedName name="Header_Row">ROW(#REF!)</definedName>
    <definedName name="HEINZ">#REF!</definedName>
    <definedName name="hhhh" hidden="1">#REF!</definedName>
    <definedName name="Hoop_Iron">#REF!</definedName>
    <definedName name="HRS_WORK">'[1]22 March 2000'!#REF!</definedName>
    <definedName name="ikygklk">#REF!</definedName>
    <definedName name="incESK">[5]Calcs!$H$97</definedName>
    <definedName name="incMUN">[5]Calcs!$H$98</definedName>
    <definedName name="Int">#REF!</definedName>
    <definedName name="INTAKE">#REF!</definedName>
    <definedName name="Interest_Rate">#REF!</definedName>
    <definedName name="Invoice1A">'[21]Certificate No1'!#REF!</definedName>
    <definedName name="ITEM">#REF!</definedName>
    <definedName name="ITEM_NO">#REF!</definedName>
    <definedName name="Items_01">#REF!</definedName>
    <definedName name="jjj">#N/A</definedName>
    <definedName name="jjjj">#N/A</definedName>
    <definedName name="jjjjj">#N/A</definedName>
    <definedName name="jkjk">#N/A</definedName>
    <definedName name="July03" hidden="1">{#N/A,#N/A,FALSE,"All In Labour Rates";#N/A,#N/A,FALSE,"Material Price List";#N/A,#N/A,FALSE,"Rate Build Up"}</definedName>
    <definedName name="Kaylite">#REF!</definedName>
    <definedName name="L0">#REF!</definedName>
    <definedName name="LABOUR">'[1]22 March 2000'!#REF!</definedName>
    <definedName name="Last_Row">#N/A</definedName>
    <definedName name="letter">#REF!</definedName>
    <definedName name="lll">#REF!</definedName>
    <definedName name="Lo">#REF!</definedName>
    <definedName name="loads">[22]Master!$B$106:$C$368</definedName>
    <definedName name="Loan_Amount">#REF!</definedName>
    <definedName name="Loan_Start">#REF!</definedName>
    <definedName name="Loan_Years">#REF!</definedName>
    <definedName name="Lt">#REF!</definedName>
    <definedName name="M0">#REF!</definedName>
    <definedName name="mainscost">[23]Mains!$D$24</definedName>
    <definedName name="mainslenghtlargell">[23]Mains!$F$25</definedName>
    <definedName name="mainslenghtsmall">[23]Mains!$F$26</definedName>
    <definedName name="Mike">#REF!</definedName>
    <definedName name="mm">#N/A</definedName>
    <definedName name="mmm">#N/A</definedName>
    <definedName name="mmmm">#N/A</definedName>
    <definedName name="mmmmm">#N/A</definedName>
    <definedName name="MO">#REF!</definedName>
    <definedName name="MoratarA">#REF!</definedName>
    <definedName name="MortarA">#REF!</definedName>
    <definedName name="MortarB">#REF!</definedName>
    <definedName name="MortarC">#REF!</definedName>
    <definedName name="MortarD">#REF!</definedName>
    <definedName name="mos">#REF!</definedName>
    <definedName name="msdwks">#REF!</definedName>
    <definedName name="Mt">#REF!</definedName>
    <definedName name="n">MATCH(0.01,End_Bal,-1)+1</definedName>
    <definedName name="NAME">'[1]22 March 2000'!#REF!</definedName>
    <definedName name="nnn">MATCH(0.01,End_Bal,-1)+1</definedName>
    <definedName name="nnnn">#N/A</definedName>
    <definedName name="nnnnn">#N/A</definedName>
    <definedName name="NO">#REF!</definedName>
    <definedName name="Notes">[12]Notes!$A$1</definedName>
    <definedName name="NPRA" hidden="1">#REF!</definedName>
    <definedName name="NQABARA">#REF!</definedName>
    <definedName name="Num_Pmt_Per_Year">#REF!</definedName>
    <definedName name="Number">MATCH(0.01,End_Bal,-1)+1</definedName>
    <definedName name="Number_of_Payments">MATCH(0.01,End_Bal,-1)+1</definedName>
    <definedName name="Nyathi">#REF!</definedName>
    <definedName name="Old">[24]SCHED3!$A$1:$H$301</definedName>
    <definedName name="P0">#REF!</definedName>
    <definedName name="page">#REF!</definedName>
    <definedName name="PandG">#REF!</definedName>
    <definedName name="Pay_Date">#REF!</definedName>
    <definedName name="Pay_Num">#REF!</definedName>
    <definedName name="PayItemRef">#REF!</definedName>
    <definedName name="Payment">DATE(YEAR(Loan_Start),MONTH(Loan_Start)+Payment_Number,DAY(Loan_Start))</definedName>
    <definedName name="Payment_Date">DATE(YEAR(Loan_Start),MONTH(Loan_Start)+Payment_Number,DAY(Loan_Start))</definedName>
    <definedName name="PAYMENT_REFERS">#REF!</definedName>
    <definedName name="payments">MATCH(0.01,End_Bal,-1)+1</definedName>
    <definedName name="pbreak">#REF!</definedName>
    <definedName name="PIPELINE">#REF!</definedName>
    <definedName name="Pipelines">[25]Sched2!#REF!</definedName>
    <definedName name="Pipeliness">[25]Sched2!#REF!</definedName>
    <definedName name="Pipelinesss">[25]Sched2!#REF!</definedName>
    <definedName name="Pipelinessss">[25]Sched2!#REF!</definedName>
    <definedName name="Pipes">#REF!</definedName>
    <definedName name="pmfs">[26]A!$C$1</definedName>
    <definedName name="Po">#REF!</definedName>
    <definedName name="Polythene">#REF!</definedName>
    <definedName name="Princ">#REF!</definedName>
    <definedName name="print">OFFSET(Full_Print,0,0,Last_Row)</definedName>
    <definedName name="Print_A">OFFSET(Full_Print,0,0,Last_Row)</definedName>
    <definedName name="_xlnm.Print_Area" localSheetId="2">'COVID-19 BOQ'!$A$1:$F$49</definedName>
    <definedName name="_xlnm.Print_Area" localSheetId="0">'Schedule A'!$A$1:$H$1689</definedName>
    <definedName name="_xlnm.Print_Area" localSheetId="1">'Schedule B'!$A$1:$H$213</definedName>
    <definedName name="_xlnm.Print_Area" localSheetId="4">'Summary of Schedules'!$A$1:$C$28</definedName>
    <definedName name="_xlnm.Print_Area">[27]SCHED5!#REF!</definedName>
    <definedName name="Print_Area_MI">#REF!</definedName>
    <definedName name="Print_Area_Reset">OFFSET(Full_Print,0,0,Last_Row)</definedName>
    <definedName name="Print_Area_Reset1">OFFSET(Full_Print,0,0,Last_Row)</definedName>
    <definedName name="Print_area1">'[28]Form 1'!$A$1:$L$56</definedName>
    <definedName name="_xlnm.Print_Titles">#REF!</definedName>
    <definedName name="Projects">#REF!</definedName>
    <definedName name="Pt">#REF!</definedName>
    <definedName name="PubMaint">[5]Calcs!$H$108</definedName>
    <definedName name="Pumps">#REF!</definedName>
    <definedName name="q">#REF!</definedName>
    <definedName name="Qaunt">#REF!</definedName>
    <definedName name="QUANT">#REF!</definedName>
    <definedName name="QUANTITY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at">#REF!</definedName>
    <definedName name="RATE">#REF!</definedName>
    <definedName name="REM">#REF!</definedName>
    <definedName name="Remedial">[4]Notes!$B$27:$B$32</definedName>
    <definedName name="s">[29]Notes!$B$74:$B$99</definedName>
    <definedName name="SABSA1">#REF!</definedName>
    <definedName name="sced8b">[6]Sched2!#REF!</definedName>
    <definedName name="SCEDULED">'[14]Certificate No1'!#REF!</definedName>
    <definedName name="Sched_Pay">#REF!</definedName>
    <definedName name="SCHED1">#REF!</definedName>
    <definedName name="SCHED2">#REF!</definedName>
    <definedName name="SCHED3">#REF!</definedName>
    <definedName name="SCHED3.1">[27]SCHED3!#REF!</definedName>
    <definedName name="SCHED3.2">#REF!</definedName>
    <definedName name="SCHED3.3">#REF!</definedName>
    <definedName name="SCHED3.4">#REF!</definedName>
    <definedName name="SCHED3.5">#REF!</definedName>
    <definedName name="SCHED3.6">#REF!</definedName>
    <definedName name="SCHED3.7">#REF!</definedName>
    <definedName name="SCHED3.8">#REF!</definedName>
    <definedName name="SCHED4">#REF!</definedName>
    <definedName name="SCHED5">#REF!</definedName>
    <definedName name="SCHED6">#REF!</definedName>
    <definedName name="Scheduled_Extra_Payments">#REF!</definedName>
    <definedName name="Scheduled_Interest_Rate">#REF!</definedName>
    <definedName name="Scheduled_Monthly_Payment">#REF!</definedName>
    <definedName name="Scheme1a">#REF!</definedName>
    <definedName name="SecA">#REF!</definedName>
    <definedName name="SecB">#REF!</definedName>
    <definedName name="SecC">#REF!</definedName>
    <definedName name="SHORT">'[30]9431A'!$C$1</definedName>
    <definedName name="SHORT_DESCRIPTION">#REF!</definedName>
    <definedName name="Site">[4]Notes!$B$3:$B$4</definedName>
    <definedName name="staff">[31]quantities!#REF!</definedName>
    <definedName name="StartDate">[10]Info!$A$10</definedName>
    <definedName name="Status">[4]Notes!$B$45:$B$49</definedName>
    <definedName name="Strike_Off">#REF!</definedName>
    <definedName name="summary">#REF!</definedName>
    <definedName name="t">#REF!</definedName>
    <definedName name="Temp">#REF!</definedName>
    <definedName name="Tender">#REF!</definedName>
    <definedName name="Tender1">#REF!</definedName>
    <definedName name="TenderPrice">[10]Sum!#REF!</definedName>
    <definedName name="TOT">#REF!</definedName>
    <definedName name="Tot_Pay">Scheduled_Payment+Extra_Payment</definedName>
    <definedName name="total">Scheduled_Payment+Extra_Payment</definedName>
    <definedName name="TOTAL_">'[1]22 March 2000'!#REF!</definedName>
    <definedName name="Total_Interest">#REF!</definedName>
    <definedName name="Total_Pay">#REF!</definedName>
    <definedName name="Total_Payment">Scheduled_Payment+Extra_Payment</definedName>
    <definedName name="Total_Payment1">Scheduled_Payment+Extra_Payment</definedName>
    <definedName name="Total1200">'[32]1200'!$H$208</definedName>
    <definedName name="totalpayment">Scheduled_Payment+Extra_Payment</definedName>
    <definedName name="totalpayment1">Scheduled_Payment+Extra_Payment</definedName>
    <definedName name="TotalWorkCompleted">[10]Sum!#REF!</definedName>
    <definedName name="TransflexData">[20]Calcs!$C$8</definedName>
    <definedName name="Trenches">#REF!</definedName>
    <definedName name="TTDCURRENCY">'[14]Certificate No1'!#REF!</definedName>
    <definedName name="UNIT">#REF!</definedName>
    <definedName name="v">#N/A</definedName>
    <definedName name="Val_Ent">IF(Loan_Amount*Interest_Rate*Loan_Years*Loan_Start&gt;0,1,0)</definedName>
    <definedName name="Val_Ent1">IF(Loan_Amount*Interest_Rate*Loan_Years*Loan_Start&gt;0,1,0)</definedName>
    <definedName name="VALUE">#REF!</definedName>
    <definedName name="Values_Entered">IF(Loan_Amount*Interest_Rate*Loan_Years*Loan_Start&gt;0,1,0)</definedName>
    <definedName name="Values_Entered1">IF(Loan_Amount*Interest_Rate*Loan_Years*Loan_Start&gt;0,1,0)</definedName>
    <definedName name="VAT">'[33]Loss Factors'!$AA$1</definedName>
    <definedName name="vital5">'[9]Customize Your Invoice'!$E$15</definedName>
    <definedName name="vosum">#REF!</definedName>
    <definedName name="vv">IF(Loan_Amount*Interest_Rate*Loan_Years*Loan_Start&gt;0,1,0)</definedName>
    <definedName name="vvv">IF(Values_Entered,Header_Row+nnn,Header_Row)</definedName>
    <definedName name="vvvv">IF(Values_Entered,Header_Row+nnn,Header_Row)</definedName>
    <definedName name="vvvvv">IF(Val_Ent,Header_Row+n,Header_Row)</definedName>
    <definedName name="vvvvvvv">IF(Loan_Amount*Interest_Rate*Loan_Years*Loan_Start&gt;0,1,0)</definedName>
    <definedName name="vvvvvvvv">IF(Loan_Amount*Interest_Rate*Loan_Years*Loan_Start&gt;0,1,0)</definedName>
    <definedName name="w">#REF!</definedName>
    <definedName name="Wayne">MATCH(0.01,End_Bal,-1)+1</definedName>
    <definedName name="Wayne1">MATCH(0.01,End_Bal,-1)+1</definedName>
    <definedName name="WORK">'[1]22 March 2000'!#REF!</definedName>
    <definedName name="WorkDate">[10]Info!$A$3</definedName>
    <definedName name="wrn.Cert." hidden="1">{#N/A,#N/A,FALSE,"Cert"}</definedName>
    <definedName name="wrn.k." hidden="1">{#N/A,#N/A,FALSE,"All In Labour Rates";#N/A,#N/A,FALSE,"Material Price List";#N/A,#N/A,FALSE,"Rate Build Up"}</definedName>
    <definedName name="wrn.Turnaround." hidden="1">{#N/A,#N/A,FALSE,"Cert"}</definedName>
    <definedName name="x">[34]Notes!$B$74:$B$99</definedName>
    <definedName name="xx">IF(Val_Ent1,Header_Row+Wayne1,Header_Row)</definedName>
    <definedName name="XXX">IF(Values_Entered1,Header_Row+Wayne,Header_Row)</definedName>
    <definedName name="y">'[7]Claim Summary'!#REF!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5" i="24" l="1"/>
  <c r="F177" i="24" s="1"/>
  <c r="H163" i="24"/>
  <c r="F165" i="24" s="1"/>
  <c r="F135" i="24"/>
  <c r="F133" i="24"/>
  <c r="F112" i="24"/>
  <c r="F88" i="24"/>
  <c r="F62" i="24"/>
  <c r="F58" i="24"/>
  <c r="F17" i="24"/>
  <c r="F19" i="24" s="1"/>
  <c r="F21" i="24" s="1"/>
  <c r="F25" i="24" l="1"/>
  <c r="F23" i="24"/>
  <c r="F1130" i="1"/>
  <c r="F1069" i="1"/>
  <c r="F1079" i="1" s="1"/>
  <c r="F917" i="1" l="1"/>
  <c r="F911" i="1"/>
  <c r="F560" i="1"/>
  <c r="F647" i="1" l="1"/>
  <c r="F1597" i="1"/>
  <c r="F1601" i="1" s="1"/>
  <c r="F1479" i="1"/>
  <c r="F1329" i="1"/>
  <c r="F998" i="1"/>
  <c r="F975" i="1"/>
  <c r="F896" i="1"/>
  <c r="F876" i="1"/>
  <c r="F879" i="1" s="1"/>
  <c r="F850" i="1"/>
  <c r="F795" i="1"/>
  <c r="F826" i="1" s="1"/>
  <c r="H1506" i="1" l="1"/>
  <c r="H1588" i="1"/>
  <c r="H1461" i="1"/>
  <c r="H16" i="1"/>
  <c r="F16" i="23"/>
  <c r="D18" i="23" s="1"/>
  <c r="F520" i="1" l="1"/>
  <c r="F627" i="1"/>
  <c r="F619" i="1"/>
  <c r="F617" i="1"/>
  <c r="F603" i="1"/>
  <c r="F595" i="1"/>
  <c r="F597" i="1"/>
  <c r="F581" i="1" l="1"/>
  <c r="F590" i="1" s="1"/>
  <c r="F836" i="1"/>
  <c r="F829" i="1"/>
  <c r="F844" i="1"/>
  <c r="F842" i="1"/>
  <c r="F831" i="1" l="1"/>
  <c r="F926" i="1"/>
  <c r="F396" i="1" l="1"/>
  <c r="F392" i="1" s="1"/>
  <c r="F1127" i="1"/>
  <c r="F901" i="1"/>
  <c r="F750" i="1" l="1"/>
  <c r="F533" i="1"/>
  <c r="F539" i="1"/>
  <c r="F547" i="1"/>
  <c r="F413" i="1"/>
  <c r="F303" i="1"/>
  <c r="G272" i="1"/>
  <c r="G268" i="1"/>
  <c r="G259" i="1"/>
  <c r="G207" i="1"/>
  <c r="H96" i="1" l="1"/>
  <c r="G71" i="1"/>
  <c r="G51" i="1"/>
  <c r="G90" i="1"/>
  <c r="H90" i="1" s="1"/>
  <c r="H80" i="1"/>
  <c r="F83" i="1" s="1"/>
  <c r="H118" i="1" l="1"/>
  <c r="H252" i="1"/>
  <c r="H250" i="1"/>
  <c r="H140" i="1"/>
  <c r="F142" i="1" s="1"/>
  <c r="H432" i="1"/>
  <c r="F434" i="1" s="1"/>
  <c r="H71" i="1"/>
  <c r="F74" i="1" s="1"/>
  <c r="H85" i="1"/>
  <c r="H1504" i="1"/>
  <c r="F1508" i="1" s="1"/>
  <c r="F1463" i="1"/>
  <c r="H1432" i="1"/>
  <c r="F1434" i="1" s="1"/>
  <c r="H1002" i="1"/>
  <c r="F1004" i="1" s="1"/>
  <c r="H952" i="1"/>
  <c r="F954" i="1" s="1"/>
  <c r="H483" i="1"/>
  <c r="F485" i="1" s="1"/>
  <c r="H438" i="1"/>
  <c r="H235" i="1"/>
  <c r="H373" i="1"/>
  <c r="F375" i="1" s="1"/>
  <c r="H268" i="1"/>
  <c r="F270" i="1" s="1"/>
  <c r="H259" i="1"/>
  <c r="F262" i="1" s="1"/>
  <c r="H227" i="1"/>
  <c r="F230" i="1" s="1"/>
  <c r="H230" i="1" s="1"/>
  <c r="H135" i="1"/>
  <c r="H133" i="1"/>
  <c r="H131" i="1"/>
  <c r="H124" i="1"/>
  <c r="H44" i="1"/>
  <c r="H42" i="1"/>
  <c r="H35" i="1"/>
  <c r="F38" i="1" s="1"/>
  <c r="H25" i="1"/>
  <c r="F19" i="1"/>
  <c r="F1294" i="1"/>
  <c r="F1285" i="1"/>
  <c r="F1169" i="1"/>
  <c r="F1098" i="1"/>
  <c r="F1044" i="1"/>
  <c r="F1075" i="1" s="1"/>
  <c r="F1000" i="1"/>
  <c r="F891" i="1"/>
  <c r="F797" i="1"/>
  <c r="F803" i="1" s="1"/>
  <c r="F689" i="1"/>
  <c r="F683" i="1"/>
  <c r="F680" i="1"/>
  <c r="F673" i="1"/>
  <c r="F666" i="1"/>
  <c r="F655" i="1"/>
  <c r="F609" i="1"/>
  <c r="H595" i="1"/>
  <c r="F588" i="1"/>
  <c r="F584" i="1"/>
  <c r="F428" i="1"/>
  <c r="F423" i="1"/>
  <c r="F98" i="1"/>
  <c r="H98" i="1" s="1"/>
  <c r="F93" i="1"/>
  <c r="F137" i="1" l="1"/>
  <c r="F942" i="1"/>
  <c r="F946" i="1" s="1"/>
  <c r="F1173" i="1"/>
  <c r="F440" i="1"/>
  <c r="F536" i="1"/>
  <c r="F675" i="1"/>
  <c r="F854" i="1"/>
  <c r="F523" i="1"/>
  <c r="F525" i="1"/>
  <c r="H51" i="1"/>
  <c r="F54" i="1" s="1"/>
  <c r="F47" i="1"/>
  <c r="H47" i="1" s="1"/>
  <c r="H207" i="1"/>
  <c r="F28" i="1"/>
  <c r="H272" i="1"/>
  <c r="F275" i="1" s="1"/>
  <c r="F224" i="1" l="1"/>
</calcChain>
</file>

<file path=xl/sharedStrings.xml><?xml version="1.0" encoding="utf-8"?>
<sst xmlns="http://schemas.openxmlformats.org/spreadsheetml/2006/main" count="8377" uniqueCount="1106">
  <si>
    <t>SCHEDULE A: ROADWORKS</t>
  </si>
  <si>
    <t>SECTION 1200</t>
  </si>
  <si>
    <t>ITEM</t>
  </si>
  <si>
    <t>DESCRIPTION</t>
  </si>
  <si>
    <t>UNIT</t>
  </si>
  <si>
    <t>RATE</t>
  </si>
  <si>
    <t>QTY</t>
  </si>
  <si>
    <t>AMOUNT</t>
  </si>
  <si>
    <t>NO</t>
  </si>
  <si>
    <t xml:space="preserve">SECTION 1200: GENERAL REQUIREMENTS AND </t>
  </si>
  <si>
    <t>PROVISIONS</t>
  </si>
  <si>
    <t>B12.01</t>
  </si>
  <si>
    <t>Relocation and reinstatement of ESKOM overhead</t>
  </si>
  <si>
    <t>overhead power lines and/or underground</t>
  </si>
  <si>
    <t>cables</t>
  </si>
  <si>
    <t>(a)</t>
  </si>
  <si>
    <t>PC sum</t>
  </si>
  <si>
    <t>(b)</t>
  </si>
  <si>
    <t>Handling costs and profit in respect of sub item</t>
  </si>
  <si>
    <t>B12.01 (a)</t>
  </si>
  <si>
    <t>%</t>
  </si>
  <si>
    <t>B12.03</t>
  </si>
  <si>
    <t>Relocation and reinstatement of water lines</t>
  </si>
  <si>
    <t>belonging to local authorities, institutions or</t>
  </si>
  <si>
    <t>communities</t>
  </si>
  <si>
    <t>Direct payment to authority or its agent</t>
  </si>
  <si>
    <t>B12.03 (a)</t>
  </si>
  <si>
    <t>B12.04</t>
  </si>
  <si>
    <t>Land acquisition and crop loss reimbursements,</t>
  </si>
  <si>
    <t>including miscellaneous items such as gates,</t>
  </si>
  <si>
    <t xml:space="preserve">fences etc, which individuals may undertake </t>
  </si>
  <si>
    <t>themselves</t>
  </si>
  <si>
    <t>Direct payment to individuals or community</t>
  </si>
  <si>
    <t>B12.04 (a)</t>
  </si>
  <si>
    <t>B12.05</t>
  </si>
  <si>
    <t>Relocation of graves and fences</t>
  </si>
  <si>
    <t>Relocation of graves</t>
  </si>
  <si>
    <t>Relocation of fences</t>
  </si>
  <si>
    <t>(c)</t>
  </si>
  <si>
    <t>B12.06</t>
  </si>
  <si>
    <t>Community Liason Officer (CLO)</t>
  </si>
  <si>
    <t>Salary plus expenses incurred by the CLO</t>
  </si>
  <si>
    <t>Prov sum</t>
  </si>
  <si>
    <t>B12.06 (a)</t>
  </si>
  <si>
    <t>Carried forward</t>
  </si>
  <si>
    <t>Brought forward</t>
  </si>
  <si>
    <t>B12.07</t>
  </si>
  <si>
    <t>Project Liason Committee (PLC)</t>
  </si>
  <si>
    <t>Payment of expenses/disbursements to the</t>
  </si>
  <si>
    <t>members of the PLC</t>
  </si>
  <si>
    <t>B12.07 (a)</t>
  </si>
  <si>
    <t>B12.10</t>
  </si>
  <si>
    <t>Meteorological instruments</t>
  </si>
  <si>
    <t xml:space="preserve">Supply and install equipment capable of </t>
  </si>
  <si>
    <t>measuring wind speed, temperature, rainfall</t>
  </si>
  <si>
    <t>and humidity</t>
  </si>
  <si>
    <t>Prov Sum</t>
  </si>
  <si>
    <t>B12.10 (a)</t>
  </si>
  <si>
    <t>B12.11</t>
  </si>
  <si>
    <t>Employers contribution to site laboratory</t>
  </si>
  <si>
    <t>B12.12</t>
  </si>
  <si>
    <t>Student allowances</t>
  </si>
  <si>
    <t>Renumeration of  civil engineering students</t>
  </si>
  <si>
    <t xml:space="preserve">and engineering graduates </t>
  </si>
  <si>
    <t xml:space="preserve">B12.12 (a) </t>
  </si>
  <si>
    <t>B12.14</t>
  </si>
  <si>
    <t xml:space="preserve">Special adhoc design undertaken by the Engineer </t>
  </si>
  <si>
    <t>during the contract at no additional cost to the Client</t>
  </si>
  <si>
    <t>PC Sum</t>
  </si>
  <si>
    <t>B12.15</t>
  </si>
  <si>
    <t>Handling costs and profit in respect of item B12.14</t>
  </si>
  <si>
    <t>TOTAL CARRIED TO SUMMARY</t>
  </si>
  <si>
    <t>SECTION 1300</t>
  </si>
  <si>
    <t>CONTRACTOR'S ESTABLISHMENT ON SITE</t>
  </si>
  <si>
    <t>AND GENERAL OBLIGATIONS</t>
  </si>
  <si>
    <t>B13.01</t>
  </si>
  <si>
    <t>The Contractor's general obligations:</t>
  </si>
  <si>
    <t>Fixed obligations</t>
  </si>
  <si>
    <t>Value-related obligations</t>
  </si>
  <si>
    <t>Time-related obligations</t>
  </si>
  <si>
    <t>month</t>
  </si>
  <si>
    <t/>
  </si>
  <si>
    <t>B13.02</t>
  </si>
  <si>
    <t>Occupational Health and safety:</t>
  </si>
  <si>
    <t>Contractor's initial obligations in respect to the</t>
  </si>
  <si>
    <t>Occupational Health and Safety Act and Construction</t>
  </si>
  <si>
    <t>Regulations</t>
  </si>
  <si>
    <t>Contractor's time related obligations in respect to the</t>
  </si>
  <si>
    <t>Provision of full time Construction Safety Officer</t>
  </si>
  <si>
    <t>(d)</t>
  </si>
  <si>
    <t>B13.03</t>
  </si>
  <si>
    <t xml:space="preserve">Environmental Awareness </t>
  </si>
  <si>
    <t>Environmental Awareness Training</t>
  </si>
  <si>
    <t>Provision for Accredited / Non Accredited training</t>
  </si>
  <si>
    <t xml:space="preserve">Life Training </t>
  </si>
  <si>
    <t xml:space="preserve"> </t>
  </si>
  <si>
    <t>Technical Training</t>
  </si>
  <si>
    <t>Socio-Economic Obligations</t>
  </si>
  <si>
    <t xml:space="preserve"> 1300</t>
  </si>
  <si>
    <t>SECTION 1400</t>
  </si>
  <si>
    <t>HOUSING, OFFICES AND LABORATORIES</t>
  </si>
  <si>
    <t>FOR THE ENGINEER'S SITE PERSONNEL</t>
  </si>
  <si>
    <t xml:space="preserve"> 14.01</t>
  </si>
  <si>
    <t>Office and laboratory accommodation:</t>
  </si>
  <si>
    <t>Offices (interior floor space only)</t>
  </si>
  <si>
    <t>m²</t>
  </si>
  <si>
    <t>(e)</t>
  </si>
  <si>
    <t>Ablution units</t>
  </si>
  <si>
    <t>(f)</t>
  </si>
  <si>
    <t>Stores</t>
  </si>
  <si>
    <t>B14.01</t>
  </si>
  <si>
    <t>(g)</t>
  </si>
  <si>
    <t>Kitchen</t>
  </si>
  <si>
    <t xml:space="preserve"> 14.02</t>
  </si>
  <si>
    <t>Office and laboratory furniture:</t>
  </si>
  <si>
    <t>Chairs</t>
  </si>
  <si>
    <t>No</t>
  </si>
  <si>
    <t>Desks, complete with drawers and locks</t>
  </si>
  <si>
    <t>Drawing tables</t>
  </si>
  <si>
    <t>Conference table</t>
  </si>
  <si>
    <t>Office and laboratory fittings, installations and</t>
  </si>
  <si>
    <t>equipment:</t>
  </si>
  <si>
    <t>Items measured by number:</t>
  </si>
  <si>
    <t>(vi)</t>
  </si>
  <si>
    <t>Wash-hand basin complete with taps</t>
  </si>
  <si>
    <t>and drains</t>
  </si>
  <si>
    <t>(x)</t>
  </si>
  <si>
    <t>Fire extinguishers, 9,0 kg all purpose</t>
  </si>
  <si>
    <t>dry powder type, complete, mounted</t>
  </si>
  <si>
    <t>on wall with brackets</t>
  </si>
  <si>
    <t>(xi)</t>
  </si>
  <si>
    <t>Air-conditioning units with, 2.2kW</t>
  </si>
  <si>
    <t xml:space="preserve">minimum capacity, mounted and with </t>
  </si>
  <si>
    <t>own power connection</t>
  </si>
  <si>
    <t>(xiv)</t>
  </si>
  <si>
    <t>General-purpose steel cupboards with</t>
  </si>
  <si>
    <t>shelves</t>
  </si>
  <si>
    <t>(xvi)</t>
  </si>
  <si>
    <t>Refridgerator</t>
  </si>
  <si>
    <t xml:space="preserve">Prime-cost items and items paid for in a </t>
  </si>
  <si>
    <t>lump sum:</t>
  </si>
  <si>
    <t>(iii)</t>
  </si>
  <si>
    <t>The provision of a direct independent</t>
  </si>
  <si>
    <t xml:space="preserve"> including the cost of calls in</t>
  </si>
  <si>
    <t>connection with contract administration</t>
  </si>
  <si>
    <t>and telephone rental</t>
  </si>
  <si>
    <t>(iv)</t>
  </si>
  <si>
    <t>Handling costs and profit in respect of</t>
  </si>
  <si>
    <t>subsubitem 14.03(b)(iii) above</t>
  </si>
  <si>
    <t>(v)</t>
  </si>
  <si>
    <t>The provision of a fax apparatus as</t>
  </si>
  <si>
    <t>specified</t>
  </si>
  <si>
    <t>subsubitem 14.03(b)(v) above</t>
  </si>
  <si>
    <t>(vii)</t>
  </si>
  <si>
    <t>The provision of 400/231 volt 3-phase</t>
  </si>
  <si>
    <t xml:space="preserve">electrical power installation, including </t>
  </si>
  <si>
    <t>all wiring, switchboards, mains</t>
  </si>
  <si>
    <t>connections, etc</t>
  </si>
  <si>
    <t>Lump Sum</t>
  </si>
  <si>
    <t>Items measured by area:</t>
  </si>
  <si>
    <t>(viii)</t>
  </si>
  <si>
    <t>Notice boards as specified</t>
  </si>
  <si>
    <t xml:space="preserve"> 14.10</t>
  </si>
  <si>
    <t>Provision of photostat facilities</t>
  </si>
  <si>
    <t xml:space="preserve"> B14.11</t>
  </si>
  <si>
    <t>Two-way radios in vehicles:</t>
  </si>
  <si>
    <t>Supply and installation of two-way radios in</t>
  </si>
  <si>
    <t>vehicles</t>
  </si>
  <si>
    <t>number</t>
  </si>
  <si>
    <t>Maitenance of radios</t>
  </si>
  <si>
    <t xml:space="preserve"> B14.12</t>
  </si>
  <si>
    <t>Supply of computers and printers:</t>
  </si>
  <si>
    <t xml:space="preserve">Computers, printer, related hardware </t>
  </si>
  <si>
    <t>software and related consumables</t>
  </si>
  <si>
    <t>( Dell E7440 - 14" Win 8 Ultrabook / E6540-</t>
  </si>
  <si>
    <t>I74800-8500/Latitude E6540 or similar)</t>
  </si>
  <si>
    <t>subsubitem 14.13 (a) above</t>
  </si>
  <si>
    <t>B14.13</t>
  </si>
  <si>
    <t>Provision of Vehicles and Travel Costs</t>
  </si>
  <si>
    <t xml:space="preserve">Travel costs and mileage </t>
  </si>
  <si>
    <t>(i)</t>
  </si>
  <si>
    <t>(ii)</t>
  </si>
  <si>
    <t>Handling costs and profit in respect of subsubitem B14.13(a)(i)</t>
  </si>
  <si>
    <t>B14.14</t>
  </si>
  <si>
    <t>SECTION 1500</t>
  </si>
  <si>
    <t>ACCOMMODATION OF TRAFFIC</t>
  </si>
  <si>
    <t xml:space="preserve">Accommodating traffic and maintaining </t>
  </si>
  <si>
    <t>temporary deviations</t>
  </si>
  <si>
    <t>km</t>
  </si>
  <si>
    <t>B15.02</t>
  </si>
  <si>
    <t>Earthworks for temporary deviations:</t>
  </si>
  <si>
    <t>Shaping of temporary deviations</t>
  </si>
  <si>
    <t>Cut and borrow to fill</t>
  </si>
  <si>
    <t>m³</t>
  </si>
  <si>
    <t>Cut to spoil</t>
  </si>
  <si>
    <t>Temporary traffic-control facilities:</t>
  </si>
  <si>
    <t>Flagmen</t>
  </si>
  <si>
    <t>man-day</t>
  </si>
  <si>
    <t>Portable STOP and GO-RY signs</t>
  </si>
  <si>
    <t>Amber flicker lights</t>
  </si>
  <si>
    <t>Road signs, R- and TR-series</t>
  </si>
  <si>
    <t>(i) 1200mm diameter</t>
  </si>
  <si>
    <t>(ii) 900mm diameter</t>
  </si>
  <si>
    <t>(iii) 600mm diameter</t>
  </si>
  <si>
    <t>Road signs, TW-series</t>
  </si>
  <si>
    <t>(i) 1500mm side</t>
  </si>
  <si>
    <t>(ii) 1200mm side</t>
  </si>
  <si>
    <t>Road signs, STW-, DTG-, TGS- and TG-</t>
  </si>
  <si>
    <t>series (excluding delineators and barricades)</t>
  </si>
  <si>
    <t>(h)</t>
  </si>
  <si>
    <t>Delineators TW series plastic type(800mm x 200mm plus sand bag</t>
  </si>
  <si>
    <t>Single</t>
  </si>
  <si>
    <t>Mounted back to back</t>
  </si>
  <si>
    <t>Movable barricade/road sign combination*</t>
  </si>
  <si>
    <t>TR104:1200mm</t>
  </si>
  <si>
    <t>TR411:1800X300mm</t>
  </si>
  <si>
    <t>(j)</t>
  </si>
  <si>
    <t>Traffic cones 750mm height</t>
  </si>
  <si>
    <t>(l)</t>
  </si>
  <si>
    <t>Movable barriers (NJ concrete barriers)</t>
  </si>
  <si>
    <t>m</t>
  </si>
  <si>
    <t>(m)</t>
  </si>
  <si>
    <t>Two-way communication devices</t>
  </si>
  <si>
    <t xml:space="preserve"> 15.12</t>
  </si>
  <si>
    <t>Temporary culverts:</t>
  </si>
  <si>
    <t xml:space="preserve">Provision and laying of temporary </t>
  </si>
  <si>
    <t>prefabricated culverts complete:</t>
  </si>
  <si>
    <t>Type SC 50D-load pipes with</t>
  </si>
  <si>
    <t>ogee joints on class B bedding:</t>
  </si>
  <si>
    <t>(1)    600mm dia</t>
  </si>
  <si>
    <t>Re-use of prefabricated culverts complete:</t>
  </si>
  <si>
    <t>B15.14</t>
  </si>
  <si>
    <t>B15.16</t>
  </si>
  <si>
    <t>Amber rotating lights, safety jackets, magnetic signs etc.</t>
  </si>
  <si>
    <t>Handling costs and profit in respect of subsubitem B15.16(a)</t>
  </si>
  <si>
    <t xml:space="preserve"> 1500</t>
  </si>
  <si>
    <t>SECTION 1600</t>
  </si>
  <si>
    <t>OVERHAUL</t>
  </si>
  <si>
    <t>16.01</t>
  </si>
  <si>
    <t xml:space="preserve">Overhaul on material hauled in excess of a </t>
  </si>
  <si>
    <t>free-haul distance of 0,5 km, for haul up to</t>
  </si>
  <si>
    <t>or through 1,0 km (restricted overhaul)</t>
  </si>
  <si>
    <t>Overhaul on material  hauled in excess of over</t>
  </si>
  <si>
    <t>1,0 km</t>
  </si>
  <si>
    <t>m³-km</t>
  </si>
  <si>
    <t xml:space="preserve"> 1600</t>
  </si>
  <si>
    <t>SECTION 1700</t>
  </si>
  <si>
    <t>CLEARING AND GRUBBING</t>
  </si>
  <si>
    <t>Clearing and grubbing</t>
  </si>
  <si>
    <t>ha</t>
  </si>
  <si>
    <t xml:space="preserve">Removal and grubbing of large trees and </t>
  </si>
  <si>
    <t>tree stumps:</t>
  </si>
  <si>
    <t>Girth exceeding 1 m up to and including 2 m</t>
  </si>
  <si>
    <t>Girth exceeding 2 m up to and including 3 m</t>
  </si>
  <si>
    <t>Clearing and grubbing at inlets and outlets</t>
  </si>
  <si>
    <t>of hydraulic structures</t>
  </si>
  <si>
    <t>Cleaning out of hydraulic structures:</t>
  </si>
  <si>
    <t xml:space="preserve">Pipes with an internal diameter up to and </t>
  </si>
  <si>
    <t>including 750 mm</t>
  </si>
  <si>
    <t>Removal and storage of selected vegetation</t>
  </si>
  <si>
    <t>Cost of removal,storing, protection and replanting in a protected area and fenced-off area of selected vegetation</t>
  </si>
  <si>
    <t>Handling costs and profit in respect of subsubitem B17.06(a)</t>
  </si>
  <si>
    <t>B17.10</t>
  </si>
  <si>
    <t>Nurseries</t>
  </si>
  <si>
    <t>Establish nurseries</t>
  </si>
  <si>
    <t>Handling costs and profit in respect of subsubitem B17.10(a)</t>
  </si>
  <si>
    <t xml:space="preserve"> 1700</t>
  </si>
  <si>
    <t>SECTION 1800</t>
  </si>
  <si>
    <t>DAYWORKS</t>
  </si>
  <si>
    <t>B18.01</t>
  </si>
  <si>
    <t>Personnel</t>
  </si>
  <si>
    <t xml:space="preserve"> (a) Personnel during normal hours</t>
  </si>
  <si>
    <t>(i) Unskilled labour</t>
  </si>
  <si>
    <t>hr</t>
  </si>
  <si>
    <t>(ii) Semi-skiled labour</t>
  </si>
  <si>
    <t>(iii) Skilled labour</t>
  </si>
  <si>
    <t>(iv) Ganger</t>
  </si>
  <si>
    <t>(v) Flagmen</t>
  </si>
  <si>
    <t>(b) Outside normal working hours and Saturdays</t>
  </si>
  <si>
    <t>(ii) Semi-skilled labour</t>
  </si>
  <si>
    <t>(c) Outside normal working hours Sunday and Public Holidays</t>
  </si>
  <si>
    <t xml:space="preserve">(i) Unskilled labour </t>
  </si>
  <si>
    <t xml:space="preserve">(ii) Semi-skilled labour </t>
  </si>
  <si>
    <t>B18.02</t>
  </si>
  <si>
    <t>Materials</t>
  </si>
  <si>
    <t>(a) Procurement of materials</t>
  </si>
  <si>
    <t>(b) Handling costs and profit in respect of sub item B18.02 (a)</t>
  </si>
  <si>
    <t>B18.03</t>
  </si>
  <si>
    <t>Transport</t>
  </si>
  <si>
    <t>LDV</t>
  </si>
  <si>
    <t>Flatbed truck (5ton)</t>
  </si>
  <si>
    <t>(c )</t>
  </si>
  <si>
    <t>Lowbed horse and trailer</t>
  </si>
  <si>
    <t>Grader (AT 140 G or similar)</t>
  </si>
  <si>
    <t>(e )</t>
  </si>
  <si>
    <t>Watertruck (11000 litre)</t>
  </si>
  <si>
    <t>Dozer D5</t>
  </si>
  <si>
    <t>SECTION 2100</t>
  </si>
  <si>
    <t>DRAINS</t>
  </si>
  <si>
    <t>Excavation for open drains:</t>
  </si>
  <si>
    <t xml:space="preserve">Excavating soft material situated within the </t>
  </si>
  <si>
    <t xml:space="preserve">following depth ranges below the surface </t>
  </si>
  <si>
    <t>level:</t>
  </si>
  <si>
    <t>0 m up to 1,5 m</t>
  </si>
  <si>
    <t xml:space="preserve">Extra over subitem 21.01(a) for excavation </t>
  </si>
  <si>
    <t>in hard material, irrespective of depth</t>
  </si>
  <si>
    <t>21.02</t>
  </si>
  <si>
    <t>Clearing and shaping existing open drains</t>
  </si>
  <si>
    <t>21.03</t>
  </si>
  <si>
    <t>Excavation for subsoil drainage systems:</t>
  </si>
  <si>
    <t>following depth ranges below the surface</t>
  </si>
  <si>
    <t>0 m and up to 1,5 m</t>
  </si>
  <si>
    <t>Extra over subitem 21.03(a) for excavation</t>
  </si>
  <si>
    <t>in hard material irrespective of depth</t>
  </si>
  <si>
    <t>21.04</t>
  </si>
  <si>
    <t xml:space="preserve">Impermeable backfilling to subsoil drainage </t>
  </si>
  <si>
    <t>systems</t>
  </si>
  <si>
    <t>21.06</t>
  </si>
  <si>
    <t xml:space="preserve">Natural permeable material in subsoil </t>
  </si>
  <si>
    <t>drainage systems (crushed stone):</t>
  </si>
  <si>
    <t>Crushed stone obtained from commercial</t>
  </si>
  <si>
    <t>sources:</t>
  </si>
  <si>
    <t>Coarse grade</t>
  </si>
  <si>
    <t>21.08</t>
  </si>
  <si>
    <t>Pipes in subsoil drainage systems:</t>
  </si>
  <si>
    <t>couplings:</t>
  </si>
  <si>
    <t>100 mm internal dia, perforated</t>
  </si>
  <si>
    <t>Concrete caps for sub-soil drains</t>
  </si>
  <si>
    <t>No.</t>
  </si>
  <si>
    <t>B21.20</t>
  </si>
  <si>
    <t>Supply and lay fin drain composite subsoil drainage system including backfilling and compaction</t>
  </si>
  <si>
    <t>Fin drain 550mm</t>
  </si>
  <si>
    <t xml:space="preserve"> 2100</t>
  </si>
  <si>
    <t>SECTION 2200</t>
  </si>
  <si>
    <t>PREFABRICATED CULVERTS</t>
  </si>
  <si>
    <t>22.01</t>
  </si>
  <si>
    <t>Excavation:</t>
  </si>
  <si>
    <t>Excavating soft material situated within the</t>
  </si>
  <si>
    <t xml:space="preserve">Extra over subitem 22.01(a) for excavation </t>
  </si>
  <si>
    <t xml:space="preserve"> 22.02</t>
  </si>
  <si>
    <t>Backfilling:</t>
  </si>
  <si>
    <t>Using the excavated material</t>
  </si>
  <si>
    <t>Using imported selected material</t>
  </si>
  <si>
    <t>Concrete pipe culverts:</t>
  </si>
  <si>
    <t>On class C bedding:</t>
  </si>
  <si>
    <t>(i)  600 mm dia  ( type SC 50D with ogee joints)</t>
  </si>
  <si>
    <t>(ii)  900 mm dia  ( type SC 50D with ogee joints)</t>
  </si>
  <si>
    <t>Portal and rectangular culverts</t>
  </si>
  <si>
    <t>Without prefabricated floor slab</t>
  </si>
  <si>
    <t>2.1m x 2.1m</t>
  </si>
  <si>
    <t>Cast in situ concrete and formwork:</t>
  </si>
  <si>
    <t>In floor slabs for portal or rectangular culverts, including formwork, joints and class U2 surface finish. W25/19</t>
  </si>
  <si>
    <t>m3</t>
  </si>
  <si>
    <t>22. 10</t>
  </si>
  <si>
    <t>Steel reinforcement:</t>
  </si>
  <si>
    <t>Welded steel fabric ( ref 888 )</t>
  </si>
  <si>
    <t>kg</t>
  </si>
  <si>
    <t>B22.12</t>
  </si>
  <si>
    <t>Removing existing concrete</t>
  </si>
  <si>
    <t>Reinforced concrete</t>
  </si>
  <si>
    <t>Pipe culverts (600mm)</t>
  </si>
  <si>
    <t>22.13</t>
  </si>
  <si>
    <t>600 mm dia  pipes on class c bedding .</t>
  </si>
  <si>
    <t xml:space="preserve">Removing and stacking existing pipes </t>
  </si>
  <si>
    <t xml:space="preserve">Up to 600 mm dia  pipes </t>
  </si>
  <si>
    <t xml:space="preserve"> 2200</t>
  </si>
  <si>
    <t>SECTION 2300</t>
  </si>
  <si>
    <t>CONCRETE KERBING, CONCRETE</t>
  </si>
  <si>
    <t>CHANNELLING, CHUTES AND DOWNPIPES,</t>
  </si>
  <si>
    <t>AND CONCRETE LININGS FOR OPEN DRAINS</t>
  </si>
  <si>
    <t>Concrete kerbing</t>
  </si>
  <si>
    <t>(i) Precast Fig. 5</t>
  </si>
  <si>
    <t>(ii) Precast Fig. 7</t>
  </si>
  <si>
    <t>Concrete kerbing-channeling combination</t>
  </si>
  <si>
    <t>Type 3A Precast Fig. 3 and 14 kerb &amp; channel</t>
  </si>
  <si>
    <t>Concrete chutes</t>
  </si>
  <si>
    <t xml:space="preserve"> Precast chutes, typical detail</t>
  </si>
  <si>
    <t>23.06</t>
  </si>
  <si>
    <t>Inlet, outlet, transition and similar structures</t>
  </si>
  <si>
    <t>(measured by components):</t>
  </si>
  <si>
    <t>Concrete:</t>
  </si>
  <si>
    <t>Class 25/ 19 concrete*</t>
  </si>
  <si>
    <t>Formwork (surface finish indicated):</t>
  </si>
  <si>
    <t>Class F1 surface finish</t>
  </si>
  <si>
    <t>Class F2 surface finish</t>
  </si>
  <si>
    <t>23.07</t>
  </si>
  <si>
    <t>Trimming of excavations for concrete-lined</t>
  </si>
  <si>
    <t>open drains:</t>
  </si>
  <si>
    <t>In soft material</t>
  </si>
  <si>
    <t>In hard material</t>
  </si>
  <si>
    <t>23.08</t>
  </si>
  <si>
    <t>Concrete lining for open drains:</t>
  </si>
  <si>
    <t xml:space="preserve">Cast in situ class 25 /19 concrete </t>
  </si>
  <si>
    <t xml:space="preserve">Class U2 surface finish to cast in situ </t>
  </si>
  <si>
    <t>23.09</t>
  </si>
  <si>
    <t xml:space="preserve">Formwork to cast in situ concrete lining for </t>
  </si>
  <si>
    <t>open drains (class F2 surface finish):</t>
  </si>
  <si>
    <t xml:space="preserve">To sides with formwork on the internal face </t>
  </si>
  <si>
    <t>only</t>
  </si>
  <si>
    <t>To sides with formwork on both internal and</t>
  </si>
  <si>
    <t>external faces (each face measured)</t>
  </si>
  <si>
    <t>To ends of slabs</t>
  </si>
  <si>
    <t xml:space="preserve"> 2300</t>
  </si>
  <si>
    <t>23.10</t>
  </si>
  <si>
    <t>Sealed joints in concrete linings of open</t>
  </si>
  <si>
    <t>drains:*</t>
  </si>
  <si>
    <t>With Flexcell and polysulphide seal,</t>
  </si>
  <si>
    <t>complete.</t>
  </si>
  <si>
    <t>23.12</t>
  </si>
  <si>
    <t>Mild steel bars</t>
  </si>
  <si>
    <t>t</t>
  </si>
  <si>
    <t>High-tensile steel bars</t>
  </si>
  <si>
    <t>Welded steel fabric ( ref 395 )</t>
  </si>
  <si>
    <t>B23.14</t>
  </si>
  <si>
    <t xml:space="preserve">Cutting bituminous surfacing and pavement </t>
  </si>
  <si>
    <t xml:space="preserve">layers for concrete kerbing, edge beams, </t>
  </si>
  <si>
    <t>channelling or concrete-lined drains:</t>
  </si>
  <si>
    <t>Depth up to 50 mm</t>
  </si>
  <si>
    <t>B23.16</t>
  </si>
  <si>
    <t xml:space="preserve">Spraying trimmed surfaces of excavations for </t>
  </si>
  <si>
    <t xml:space="preserve">concrete-lined open drains with invert </t>
  </si>
  <si>
    <t xml:space="preserve">bituminous emulsion (MSP 1 or approved </t>
  </si>
  <si>
    <t>equivalent)</t>
  </si>
  <si>
    <t>litre</t>
  </si>
  <si>
    <t>SECTION 3100</t>
  </si>
  <si>
    <t>BORROW MATERIALS</t>
  </si>
  <si>
    <t xml:space="preserve"> 31.01</t>
  </si>
  <si>
    <t xml:space="preserve">Excess overburden                       </t>
  </si>
  <si>
    <t xml:space="preserve"> 31.03</t>
  </si>
  <si>
    <t>Finishing-off borrow areas in:</t>
  </si>
  <si>
    <t>Hard material</t>
  </si>
  <si>
    <t>Intermediate material</t>
  </si>
  <si>
    <t>Soft material</t>
  </si>
  <si>
    <t>3100</t>
  </si>
  <si>
    <t>TOTAL  CARRIED TO SUMMARY</t>
  </si>
  <si>
    <t>SECTION 3200</t>
  </si>
  <si>
    <t>SELECTION, STOCKPILING AND BREAKING-</t>
  </si>
  <si>
    <t>DOWN THE MATERIAL FROM BORROW PITS,</t>
  </si>
  <si>
    <t>CUTTINGS AND EXISTING PAVEMENT</t>
  </si>
  <si>
    <t>LAYERS, AND PLACING AND COMPACTING</t>
  </si>
  <si>
    <t>THE GRAVEL LAYERS</t>
  </si>
  <si>
    <t>Providing a crushing and/or screening plant:</t>
  </si>
  <si>
    <t>Single-stage crusher</t>
  </si>
  <si>
    <t xml:space="preserve">Re-erecting the crushing and/or screening </t>
  </si>
  <si>
    <t>plant:</t>
  </si>
  <si>
    <t xml:space="preserve"> Crushing and screening:</t>
  </si>
  <si>
    <t>Single-stage crushing</t>
  </si>
  <si>
    <t xml:space="preserve"> 32.04</t>
  </si>
  <si>
    <t xml:space="preserve"> Removal of oversize pavement material   </t>
  </si>
  <si>
    <t xml:space="preserve"> 32.05</t>
  </si>
  <si>
    <t xml:space="preserve"> Additional normal grid rolling          </t>
  </si>
  <si>
    <t xml:space="preserve"> Stockpiling of material                 </t>
  </si>
  <si>
    <t xml:space="preserve"> 3200</t>
  </si>
  <si>
    <t xml:space="preserve"> TOTAL CARRIED TO SUMMARY</t>
  </si>
  <si>
    <t>SECTION 3300</t>
  </si>
  <si>
    <t>MASS EARTHWORKS</t>
  </si>
  <si>
    <t>33.01</t>
  </si>
  <si>
    <t xml:space="preserve">Cut and borrow to fill, including free-haul up to </t>
  </si>
  <si>
    <t>0,5 km:</t>
  </si>
  <si>
    <t>Material in compacted layer thicknesses</t>
  </si>
  <si>
    <t>of 200 mm and less:</t>
  </si>
  <si>
    <t>Compacted to 90% of modified</t>
  </si>
  <si>
    <t>AASHTO density</t>
  </si>
  <si>
    <t>Compacted to 93% of modified</t>
  </si>
  <si>
    <t>Rockfill (as specified in subclause 3209(c))</t>
  </si>
  <si>
    <t>33.04</t>
  </si>
  <si>
    <t>Cut to spoil, including free-haul up to 0,5 km.</t>
  </si>
  <si>
    <t>Material obtained from:</t>
  </si>
  <si>
    <t>Soft excavation</t>
  </si>
  <si>
    <t>Intermediate excavation</t>
  </si>
  <si>
    <t>Hard excavation</t>
  </si>
  <si>
    <t>Boulder excavation class A</t>
  </si>
  <si>
    <t>Boulder excavation class B</t>
  </si>
  <si>
    <t xml:space="preserve"> 33.10</t>
  </si>
  <si>
    <t xml:space="preserve">Roadbed preparation and the compaction of </t>
  </si>
  <si>
    <t>material:</t>
  </si>
  <si>
    <t xml:space="preserve">Compaction to 93% of modified AASHTO </t>
  </si>
  <si>
    <t>density</t>
  </si>
  <si>
    <t xml:space="preserve"> 33.12</t>
  </si>
  <si>
    <t xml:space="preserve"> In situ treatment of roadbed:</t>
  </si>
  <si>
    <t>In situ treatment by ripping</t>
  </si>
  <si>
    <t xml:space="preserve"> 3300</t>
  </si>
  <si>
    <t>SECTION 3400</t>
  </si>
  <si>
    <t>PAVEMENT LAYERS OF GRAVEL MATERIAL</t>
  </si>
  <si>
    <t>34.01</t>
  </si>
  <si>
    <t xml:space="preserve">Pavement layers constructed from gravel </t>
  </si>
  <si>
    <t xml:space="preserve">taken from cut or borrow including free-haul </t>
  </si>
  <si>
    <t>up to 1,0 km:</t>
  </si>
  <si>
    <t>Gravel selected layer compacted to:</t>
  </si>
  <si>
    <t>93% of modified AASHTO density for a</t>
  </si>
  <si>
    <t xml:space="preserve"> 150 mm, G7 - G9 material  </t>
  </si>
  <si>
    <t>95% of modified AASHTO density for a</t>
  </si>
  <si>
    <t>150mm  layer, G7 material</t>
  </si>
  <si>
    <t xml:space="preserve"> compacted to:</t>
  </si>
  <si>
    <t>97% of modified AASHTO density for a</t>
  </si>
  <si>
    <t>150mm  layer, G5 material</t>
  </si>
  <si>
    <t>Gravel subbase (chemically stabilized</t>
  </si>
  <si>
    <t>material) compacted to:</t>
  </si>
  <si>
    <t xml:space="preserve">Gravel shoulders compacted to: </t>
  </si>
  <si>
    <t>150mm  G6 materail</t>
  </si>
  <si>
    <t xml:space="preserve">Gravel wearing course compacted to: </t>
  </si>
  <si>
    <t xml:space="preserve">150mm  G6 material </t>
  </si>
  <si>
    <t>obtained from existing pavement layers</t>
  </si>
  <si>
    <t>Gravel selected layer compacted to</t>
  </si>
  <si>
    <t xml:space="preserve">Non-cemented material </t>
  </si>
  <si>
    <t xml:space="preserve"> 150 mm thick</t>
  </si>
  <si>
    <t>SECTION 3500</t>
  </si>
  <si>
    <t>STABILIZATION</t>
  </si>
  <si>
    <t>Chemical stabilization of 150mm extra over stabilised compacted C4</t>
  </si>
  <si>
    <t>35.02</t>
  </si>
  <si>
    <t>Chemical stabilizing agent:</t>
  </si>
  <si>
    <t>Ordinary Portland cement</t>
  </si>
  <si>
    <t xml:space="preserve">Mechanical modification ( extra over untreated layer ) </t>
  </si>
  <si>
    <t>By mixing material from different sources</t>
  </si>
  <si>
    <t>Handling costs and profit in respect of subsubitem B14.14(a)(i)</t>
  </si>
  <si>
    <t xml:space="preserve"> 3500</t>
  </si>
  <si>
    <t>SECTION 3600</t>
  </si>
  <si>
    <t>CRUSHED-STONE BASE</t>
  </si>
  <si>
    <t>Crushed-stone base:</t>
  </si>
  <si>
    <t xml:space="preserve">Constructed from type G2 material obtained </t>
  </si>
  <si>
    <t>commercial source and compacted to 85% of</t>
  </si>
  <si>
    <t>bulk relative density, 150mm thick layer</t>
  </si>
  <si>
    <t>SECTION 4100</t>
  </si>
  <si>
    <t>PRIME COAT</t>
  </si>
  <si>
    <t xml:space="preserve"> 41.01</t>
  </si>
  <si>
    <t>Prime coat:</t>
  </si>
  <si>
    <t>MC-30 cut-back bitumen</t>
  </si>
  <si>
    <t xml:space="preserve"> 41.02</t>
  </si>
  <si>
    <t xml:space="preserve">Aggregate for blinding                  </t>
  </si>
  <si>
    <t xml:space="preserve"> 41.04</t>
  </si>
  <si>
    <t>Prov.Sum</t>
  </si>
  <si>
    <t>Handling cost and profit in respect of materials and purchase under intem 41.04</t>
  </si>
  <si>
    <t xml:space="preserve"> 4100</t>
  </si>
  <si>
    <t>SECTION 4200</t>
  </si>
  <si>
    <t>ASPHALT BASE AND SURFACING</t>
  </si>
  <si>
    <t>42.04</t>
  </si>
  <si>
    <t xml:space="preserve">Tack coat of 30% stable-grade emulsion   </t>
  </si>
  <si>
    <t>42.08</t>
  </si>
  <si>
    <t xml:space="preserve">100 mm cores in asphalt paving          </t>
  </si>
  <si>
    <t>42.09</t>
  </si>
  <si>
    <t>Asphalt surfacing on bridge decks</t>
  </si>
  <si>
    <t>40mm continuously graded medium grade</t>
  </si>
  <si>
    <t xml:space="preserve"> 4200</t>
  </si>
  <si>
    <t>SECTION 4300</t>
  </si>
  <si>
    <t>SEALS : MATERIALS AND GENERAL</t>
  </si>
  <si>
    <t>REQUIREMENTS</t>
  </si>
  <si>
    <t>43.01</t>
  </si>
  <si>
    <t xml:space="preserve">Application of a fog spray of 30% spray-grade </t>
  </si>
  <si>
    <t>or approved equivalent diluted stable-grade</t>
  </si>
  <si>
    <t>emulsion:</t>
  </si>
  <si>
    <t>Spray-grade emulsion</t>
  </si>
  <si>
    <t>Stable-grade emulsion</t>
  </si>
  <si>
    <t xml:space="preserve"> 4300</t>
  </si>
  <si>
    <t>SECTION 4600</t>
  </si>
  <si>
    <t>BITUMINOUS SINGLE SEAL WITH SLURRY</t>
  </si>
  <si>
    <t>(CAPE SEAL)</t>
  </si>
  <si>
    <t>Using B 4 road-grade bitumen (80/100</t>
  </si>
  <si>
    <t xml:space="preserve">penetration-grade bitumen) and 60% </t>
  </si>
  <si>
    <t>spray-grade  emulsion</t>
  </si>
  <si>
    <t>1/2/3* aggregate and 2 coats of slurry:</t>
  </si>
  <si>
    <t>46.03</t>
  </si>
  <si>
    <t>Bituminous binder variations:</t>
  </si>
  <si>
    <t>B4 road-grade bitumen (80/100 penetration-</t>
  </si>
  <si>
    <t>grade bitumen)</t>
  </si>
  <si>
    <t xml:space="preserve"> 4600</t>
  </si>
  <si>
    <t>SECTION 5100</t>
  </si>
  <si>
    <t>PITCHING, STONEWORK AND PROTECTION</t>
  </si>
  <si>
    <t>AGAINST EROSION</t>
  </si>
  <si>
    <t>51.01</t>
  </si>
  <si>
    <t>Stone pitching:</t>
  </si>
  <si>
    <t>Grouted stone pitching</t>
  </si>
  <si>
    <t xml:space="preserve"> 5100</t>
  </si>
  <si>
    <t>SECTION 5200</t>
  </si>
  <si>
    <t>GABIONS</t>
  </si>
  <si>
    <t>52.01</t>
  </si>
  <si>
    <t>Foundation trench excavation and backfilling:</t>
  </si>
  <si>
    <t>In all other classes of material</t>
  </si>
  <si>
    <t>52.02</t>
  </si>
  <si>
    <t>Surface preparation for bedding the gabions</t>
  </si>
  <si>
    <t>52.03</t>
  </si>
  <si>
    <t>Gabions:</t>
  </si>
  <si>
    <t>Galvanized gabion boxes:</t>
  </si>
  <si>
    <t xml:space="preserve">1,0 m x 1,0 m x 1,0 m with 80 mm x </t>
  </si>
  <si>
    <t>100 mm mesh and . . . . dia mesh wire</t>
  </si>
  <si>
    <t xml:space="preserve">1,5 m x 1,0 m x 0,3 m with 80 mm x </t>
  </si>
  <si>
    <t>52.04</t>
  </si>
  <si>
    <t>Filter fabric, Grade 1 or approved</t>
  </si>
  <si>
    <t>equivalent</t>
  </si>
  <si>
    <t xml:space="preserve"> 5200</t>
  </si>
  <si>
    <t>SECTION 5400</t>
  </si>
  <si>
    <t>GUARDRAILS</t>
  </si>
  <si>
    <t>54.01</t>
  </si>
  <si>
    <t xml:space="preserve">Guardrails on timber posts: </t>
  </si>
  <si>
    <t xml:space="preserve">Galvanized </t>
  </si>
  <si>
    <t>54.03</t>
  </si>
  <si>
    <t xml:space="preserve">Extra over items 54.01, 54.02 and 54.11 for </t>
  </si>
  <si>
    <t>horizontally curved guardrails factory bent to</t>
  </si>
  <si>
    <t>a radius of less than 45 m</t>
  </si>
  <si>
    <t>54.04</t>
  </si>
  <si>
    <t>End treatments:</t>
  </si>
  <si>
    <t>Bull noses</t>
  </si>
  <si>
    <t>Bridge adaptors</t>
  </si>
  <si>
    <t>End treatments in accordance with the</t>
  </si>
  <si>
    <t>Drawings where single guardrail sections are</t>
  </si>
  <si>
    <t>used</t>
  </si>
  <si>
    <t>54.05</t>
  </si>
  <si>
    <t>Additional guardrail posts:</t>
  </si>
  <si>
    <t>Timber</t>
  </si>
  <si>
    <t xml:space="preserve">Steel </t>
  </si>
  <si>
    <t>54.06</t>
  </si>
  <si>
    <t xml:space="preserve">Reflective plates                       </t>
  </si>
  <si>
    <t xml:space="preserve"> 5400</t>
  </si>
  <si>
    <t>SECTION 5500</t>
  </si>
  <si>
    <t>FENCING</t>
  </si>
  <si>
    <t>Clearing the fence line, 2 m wide strip</t>
  </si>
  <si>
    <t>B55.02</t>
  </si>
  <si>
    <t>Supply and erect new fencing material for new fences and for supplementing material in existing fences which are being repaired or removed.</t>
  </si>
  <si>
    <t xml:space="preserve">(a) Zinc-coated barbed wire (fully galvanized, mild-steel-grade, double-strand uni-directional-twist wire, each strand 2,50 mm diameter) </t>
  </si>
  <si>
    <t>(b) Zinc-coated smooth wire  (fully galvanized, high-tensile-grade steel 2,24 mm diameter)</t>
  </si>
  <si>
    <t>(d) Wire netting (fully galvanised mild-steel wire, wire minimum diameter of 1,80 mm, with 75 mm hexagonal mesh)</t>
  </si>
  <si>
    <t>(g) Standards (2,0 m long treated timber 100 - 125 mm top diameter)</t>
  </si>
  <si>
    <t>(h) Droppers (1,4 m long treated timber, 40 mm diameter)</t>
  </si>
  <si>
    <t>(i) Straining posts, stays and anchors:</t>
  </si>
  <si>
    <t>(i) Vertical:</t>
  </si>
  <si>
    <t>(2) Timber straining posts (2,4 m long treated timber 125 - 150 mm top diameter)</t>
  </si>
  <si>
    <t>(ii) Inclined:</t>
  </si>
  <si>
    <t>(2) Timber straining posts (1,4 m long treated timber 125 - 150 mm top diameter)</t>
  </si>
  <si>
    <t>(iii) Horizontal:</t>
  </si>
  <si>
    <t>(2) Timber stays and anchors (1,2 m long treated timber 100 - 125 mm top diameter)</t>
  </si>
  <si>
    <t>(3) Wire stays and anchors (4 cord straining wire, 4,00 mm diameter zinc-coated fully galvanized high-tensile-grade steel wire)</t>
  </si>
  <si>
    <t>New gates:</t>
  </si>
  <si>
    <t>(a) Single leaf in accordance with drawing no. 1051-04-RS-D-017:</t>
  </si>
  <si>
    <t>(ii) Cattle 4,5 m W" pattern"</t>
  </si>
  <si>
    <t>Moving existing fences and gates:</t>
  </si>
  <si>
    <t>(a) Fences:</t>
  </si>
  <si>
    <t>(i) Stock-proof fences</t>
  </si>
  <si>
    <t>(ii) Vermin-proof fences</t>
  </si>
  <si>
    <t>(b) Gates</t>
  </si>
  <si>
    <t>Dismatling existing fences:</t>
  </si>
  <si>
    <t>Drilling and blasting holes for poles and anchors</t>
  </si>
  <si>
    <t>B55.10</t>
  </si>
  <si>
    <t>B55.11</t>
  </si>
  <si>
    <t xml:space="preserve">(a) Type A motor grid in accordance with drawing </t>
  </si>
  <si>
    <t>B55.12</t>
  </si>
  <si>
    <t xml:space="preserve">(a) Type B motor grid in accordance with drawing </t>
  </si>
  <si>
    <t>SECTION 5600</t>
  </si>
  <si>
    <t>ROAD SIGNS</t>
  </si>
  <si>
    <t>56.01</t>
  </si>
  <si>
    <t>(c)    900mm diameter Round or Stop signs:</t>
  </si>
  <si>
    <t>Prepainted galvanised steel plate (1.2mm chromadek or</t>
  </si>
  <si>
    <t>approved equivalent)</t>
  </si>
  <si>
    <t>900mm diameter Round or Stop signs:</t>
  </si>
  <si>
    <t>-  R 1</t>
  </si>
  <si>
    <t>-  R 201     (40)</t>
  </si>
  <si>
    <t>-  R 201     (60)</t>
  </si>
  <si>
    <t>-  R 201     (80)</t>
  </si>
  <si>
    <t>900mm diameter triangular signs:</t>
  </si>
  <si>
    <t>R327</t>
  </si>
  <si>
    <t>Bus stop</t>
  </si>
  <si>
    <t>IN11.1</t>
  </si>
  <si>
    <t>40 km/h</t>
  </si>
  <si>
    <t>IN11.4</t>
  </si>
  <si>
    <t xml:space="preserve">School </t>
  </si>
  <si>
    <t>IN16</t>
  </si>
  <si>
    <t>Bus stop ahead</t>
  </si>
  <si>
    <t>W102</t>
  </si>
  <si>
    <t>Secondary crossing</t>
  </si>
  <si>
    <t>W103</t>
  </si>
  <si>
    <t>W105</t>
  </si>
  <si>
    <t>Skew T-junction right</t>
  </si>
  <si>
    <t>W106</t>
  </si>
  <si>
    <t>Skew T-junction left</t>
  </si>
  <si>
    <t>W107</t>
  </si>
  <si>
    <t>Junction from left</t>
  </si>
  <si>
    <t>W108</t>
  </si>
  <si>
    <t>Junction from right</t>
  </si>
  <si>
    <t>W111</t>
  </si>
  <si>
    <t>Sharp juctions left</t>
  </si>
  <si>
    <t>W112</t>
  </si>
  <si>
    <t>Sharp juction left</t>
  </si>
  <si>
    <t>W202</t>
  </si>
  <si>
    <t>Gentle curve right</t>
  </si>
  <si>
    <t>W203</t>
  </si>
  <si>
    <t>Gentle curve left</t>
  </si>
  <si>
    <t>W204</t>
  </si>
  <si>
    <t>Sharp curve left</t>
  </si>
  <si>
    <t>W205</t>
  </si>
  <si>
    <t>Sharp curve right</t>
  </si>
  <si>
    <t>W308</t>
  </si>
  <si>
    <t xml:space="preserve">Children </t>
  </si>
  <si>
    <t>W310</t>
  </si>
  <si>
    <t>Cattle</t>
  </si>
  <si>
    <t>W332</t>
  </si>
  <si>
    <t>Speed hump</t>
  </si>
  <si>
    <t>W401</t>
  </si>
  <si>
    <t>Danger plates</t>
  </si>
  <si>
    <t>W402</t>
  </si>
  <si>
    <t>W405</t>
  </si>
  <si>
    <t>Sharp curve chevron left</t>
  </si>
  <si>
    <t>W407</t>
  </si>
  <si>
    <t>Sharp curve chevron right</t>
  </si>
  <si>
    <t>Road sign supports:</t>
  </si>
  <si>
    <t>( i )     75mm diameter</t>
  </si>
  <si>
    <t>( ii )    100mm diameter</t>
  </si>
  <si>
    <t>Excavation and backfilling for road sign supports:</t>
  </si>
  <si>
    <t>Excavation for sign supports</t>
  </si>
  <si>
    <r>
      <t>m</t>
    </r>
    <r>
      <rPr>
        <vertAlign val="superscript"/>
        <sz val="8"/>
        <rFont val="Arial"/>
        <family val="2"/>
      </rPr>
      <t>3</t>
    </r>
  </si>
  <si>
    <t>Extra over item 56.05 for cement treated backfill:</t>
  </si>
  <si>
    <t>With soilcrete</t>
  </si>
  <si>
    <t xml:space="preserve"> 5600</t>
  </si>
  <si>
    <t>SECTION 5700</t>
  </si>
  <si>
    <t>ROAD MARKINGS</t>
  </si>
  <si>
    <t>Road-marking paint:</t>
  </si>
  <si>
    <t>White lines (broken or unbroken):</t>
  </si>
  <si>
    <t>100 mm wide</t>
  </si>
  <si>
    <t>300 mm wide</t>
  </si>
  <si>
    <t>Yellow lines (broken or unbroken):</t>
  </si>
  <si>
    <t>Red lines (broken or unbroken):</t>
  </si>
  <si>
    <t>White lettering and symbols</t>
  </si>
  <si>
    <t>Yellow lettering and symbols</t>
  </si>
  <si>
    <t>57.06</t>
  </si>
  <si>
    <t xml:space="preserve">Setting out and premarking the lines </t>
  </si>
  <si>
    <t xml:space="preserve">(excluding traffic-island markings, lettering </t>
  </si>
  <si>
    <t>and symbols)</t>
  </si>
  <si>
    <t>57.07</t>
  </si>
  <si>
    <t xml:space="preserve">Re-establishing the painting unit at the end of </t>
  </si>
  <si>
    <t>the maintenance period</t>
  </si>
  <si>
    <t xml:space="preserve"> 5700</t>
  </si>
  <si>
    <t>SECTION 5800</t>
  </si>
  <si>
    <t>LANDSCAPING AND PLANTING PLANTS</t>
  </si>
  <si>
    <t>58.01</t>
  </si>
  <si>
    <t>Trimming:</t>
  </si>
  <si>
    <t>Machine trimming</t>
  </si>
  <si>
    <t>Hand trimming</t>
  </si>
  <si>
    <t>58.02</t>
  </si>
  <si>
    <t xml:space="preserve">Using machines for trimming or shaping </t>
  </si>
  <si>
    <t>(alternative to subitem 58.01(a))</t>
  </si>
  <si>
    <t>Bulldozer</t>
  </si>
  <si>
    <t>hour</t>
  </si>
  <si>
    <t>Motor grader</t>
  </si>
  <si>
    <t>58.03</t>
  </si>
  <si>
    <t>Preparing the areas for grassing:</t>
  </si>
  <si>
    <t>Ripping</t>
  </si>
  <si>
    <t>Scarifying for loosening topsoil</t>
  </si>
  <si>
    <t>Topsoiling within the road reserve, where the</t>
  </si>
  <si>
    <t>following materials are used:</t>
  </si>
  <si>
    <t xml:space="preserve">Topsoil obtained from within the road </t>
  </si>
  <si>
    <t>reserve or borrow areas (free-haul</t>
  </si>
  <si>
    <t>1,0 km)</t>
  </si>
  <si>
    <t xml:space="preserve">Topsoil obtained from other sources by </t>
  </si>
  <si>
    <t>the Contractor (including all haul)</t>
  </si>
  <si>
    <t xml:space="preserve">Topsoiling of borrow pits by using topsoil </t>
  </si>
  <si>
    <t xml:space="preserve">obtained from borrow areas or from the road </t>
  </si>
  <si>
    <t>reserve (free-haul 1,0 km)</t>
  </si>
  <si>
    <t xml:space="preserve">Providing and applying chemical fertilizers </t>
  </si>
  <si>
    <t>and/or soil-improvement material:</t>
  </si>
  <si>
    <t>Lime</t>
  </si>
  <si>
    <t>Superphosphate</t>
  </si>
  <si>
    <t>Limestone ammonium nitrate</t>
  </si>
  <si>
    <t>2:3:2 (22)</t>
  </si>
  <si>
    <t>3:2:1 (25)</t>
  </si>
  <si>
    <t>Monophosphate</t>
  </si>
  <si>
    <t xml:space="preserve"> 5800</t>
  </si>
  <si>
    <t>Stockpiling topsoil (free-haul 1 km)</t>
  </si>
  <si>
    <t>58.04</t>
  </si>
  <si>
    <t>Grassing:</t>
  </si>
  <si>
    <t>Hydroseeding:</t>
  </si>
  <si>
    <t>Providing an approved seed mixture</t>
  </si>
  <si>
    <t>for hydroseeding</t>
  </si>
  <si>
    <t xml:space="preserve">Providing an approved mulch </t>
  </si>
  <si>
    <t>Hydroseeding</t>
  </si>
  <si>
    <t>58.10</t>
  </si>
  <si>
    <t>Handling costs and profit in respect of sub item 58.10</t>
  </si>
  <si>
    <t>SECTION 5900</t>
  </si>
  <si>
    <t>FINISHING THE ROAD AND ROAD RESERVE</t>
  </si>
  <si>
    <t>AND TREATING OLD ROADS</t>
  </si>
  <si>
    <t>B59.01</t>
  </si>
  <si>
    <t>Finishing the road and road reserve:</t>
  </si>
  <si>
    <t>Single-carriageway road:</t>
  </si>
  <si>
    <t>Roads with bituminous surfacing</t>
  </si>
  <si>
    <t>Gravel roads (including service and</t>
  </si>
  <si>
    <t>access roads)</t>
  </si>
  <si>
    <t>B59.02</t>
  </si>
  <si>
    <t>Teatment of old roads and deviation</t>
  </si>
  <si>
    <t>B59.03</t>
  </si>
  <si>
    <t xml:space="preserve"> 5900</t>
  </si>
  <si>
    <t>SECTION 7100</t>
  </si>
  <si>
    <t>Concrete block paving 60mm interlocking block pavers</t>
  </si>
  <si>
    <t>m2</t>
  </si>
  <si>
    <t>B73.04</t>
  </si>
  <si>
    <t>SECTION 8100</t>
  </si>
  <si>
    <t>TESTING MATERIALS AND WORKMANSHIP</t>
  </si>
  <si>
    <t>B81.02</t>
  </si>
  <si>
    <t>Cost of testing</t>
  </si>
  <si>
    <t>Charge on Prime Cost Sum</t>
  </si>
  <si>
    <t xml:space="preserve"> 8100</t>
  </si>
  <si>
    <t>SMME</t>
  </si>
  <si>
    <t>G1</t>
  </si>
  <si>
    <t>G2</t>
  </si>
  <si>
    <t>AND GENERAL OBLIGATIONS FOR ALL SMME'S</t>
  </si>
  <si>
    <t>Lump sum</t>
  </si>
  <si>
    <t>G3</t>
  </si>
  <si>
    <t>(a)  Contractor's time related obligations in respect to the</t>
  </si>
  <si>
    <t>(b) Submission of Health and Safety file</t>
  </si>
  <si>
    <t>sum</t>
  </si>
  <si>
    <t>G</t>
  </si>
  <si>
    <t>TOTAL SCHEDULE A: Roadworks</t>
  </si>
  <si>
    <t>Contigencies 10%</t>
  </si>
  <si>
    <t>CPA 10%</t>
  </si>
  <si>
    <t xml:space="preserve">SUBTOTAL B </t>
  </si>
  <si>
    <t>VAT 15%</t>
  </si>
  <si>
    <t xml:space="preserve"> GENERAL REQUIREMENTS AND PROVISIONS</t>
  </si>
  <si>
    <t xml:space="preserve">CONTRACTOR'S ESTABLISHMENT ON SITE AND </t>
  </si>
  <si>
    <t>GENERAL OBLIGATIONS</t>
  </si>
  <si>
    <t>HOUSING, OFFICES AND LABORATORIES FOR THE ENGINEER</t>
  </si>
  <si>
    <t>ENGINEER'S SITE PERSONNEL</t>
  </si>
  <si>
    <t xml:space="preserve">ACCOMMODATION OF TRAFFIC </t>
  </si>
  <si>
    <t xml:space="preserve">PAVEMENT LAYERS OF GRAVEL MATERIAL  </t>
  </si>
  <si>
    <t>STABILISATION</t>
  </si>
  <si>
    <t>SEALS : MATERIAL AND GENERAL REQUIREMENTS</t>
  </si>
  <si>
    <t>BITUMINOUS SINGLE SEAL WITH SLURRY (CAPE SEAL)</t>
  </si>
  <si>
    <t xml:space="preserve">ROAD SIGNS </t>
  </si>
  <si>
    <t xml:space="preserve">FINISHING THE ROAD AND ROAD RESERVE AND </t>
  </si>
  <si>
    <t xml:space="preserve">TREATING OLD ROADS </t>
  </si>
  <si>
    <t>CONCRETE BLOCK PAVING FOR ROADS</t>
  </si>
  <si>
    <t>TESTING MATERIAL AND WORKMANSHIP</t>
  </si>
  <si>
    <t>SCHEDULE B: STRUCTURES</t>
  </si>
  <si>
    <t>RIVER BRIDGES</t>
  </si>
  <si>
    <t>no</t>
  </si>
  <si>
    <t>SECTION 6200</t>
  </si>
  <si>
    <t>62.00</t>
  </si>
  <si>
    <t>Formwork</t>
  </si>
  <si>
    <t>62.02</t>
  </si>
  <si>
    <t>(a)(i) Formwork vertical to pile caps F1</t>
  </si>
  <si>
    <t>(ii) Fmwk vertical to Abutments F1</t>
  </si>
  <si>
    <t>(iii) Fmwk vertical  to Wing walls F1</t>
  </si>
  <si>
    <t>(iv) Fmwk vertical apron slabs F1</t>
  </si>
  <si>
    <t>(v) Fmwk vert. to Deck Soffits F1</t>
  </si>
  <si>
    <t>(b)(i) Fmwk vertical to Abutments F2</t>
  </si>
  <si>
    <t>(ii) Fmwk vertical  to earWalls F2</t>
  </si>
  <si>
    <t>(iii) Formwork vertical to piers F2</t>
  </si>
  <si>
    <t>(iv) Vert  to deck F2</t>
  </si>
  <si>
    <t>62.03</t>
  </si>
  <si>
    <t>(b)(i) Fmwk Horiz to Deck Soffits F2</t>
  </si>
  <si>
    <t>62.04</t>
  </si>
  <si>
    <t>(a)(i) Sloping Fmwk to Abutments F1</t>
  </si>
  <si>
    <t>(ii) Sloping Fmwk wing wall 1 F1</t>
  </si>
  <si>
    <t>(b)(i) Sloping Fmwk to deck ends F2</t>
  </si>
  <si>
    <t>(ii) Inclined F2 to piers F2</t>
  </si>
  <si>
    <t>62.05</t>
  </si>
  <si>
    <t>(a) permanent formwork 55mm precast</t>
  </si>
  <si>
    <t>planks on deck</t>
  </si>
  <si>
    <t>SECTION 6300</t>
  </si>
  <si>
    <t>63.00</t>
  </si>
  <si>
    <t>Steel Reinforcement for:</t>
  </si>
  <si>
    <t>(a) Abutments</t>
  </si>
  <si>
    <t>63.01</t>
  </si>
  <si>
    <t>(1) Mild steel Bars</t>
  </si>
  <si>
    <t>(2) High Tensile Steel</t>
  </si>
  <si>
    <t>(b) Piers</t>
  </si>
  <si>
    <t>(c) Approach Slabs</t>
  </si>
  <si>
    <t>(d) Deck</t>
  </si>
  <si>
    <t>(e) Foundations</t>
  </si>
  <si>
    <t>(g) Balustrades</t>
  </si>
  <si>
    <t>SECTION 6400</t>
  </si>
  <si>
    <t>64.00</t>
  </si>
  <si>
    <t>Concrete for Structures</t>
  </si>
  <si>
    <t>64.01</t>
  </si>
  <si>
    <t>(a)(i) W 30/19 to Abutments</t>
  </si>
  <si>
    <t>(ii) W 30/19 Piers</t>
  </si>
  <si>
    <t>(iii) W 30/19 to Approach slabs</t>
  </si>
  <si>
    <t>(iv) W 40/19 Deck</t>
  </si>
  <si>
    <t>(v) W 30/19 to Foundatons</t>
  </si>
  <si>
    <t xml:space="preserve">(vi) W30/19 Balustrates </t>
  </si>
  <si>
    <t>B64.07</t>
  </si>
  <si>
    <t>Supply &amp; installatiion of concrete hand rails complete as per drawing</t>
  </si>
  <si>
    <t>SECTION 6600</t>
  </si>
  <si>
    <t>66.00</t>
  </si>
  <si>
    <t>Bridge Extras</t>
  </si>
  <si>
    <t>66.03</t>
  </si>
  <si>
    <t>(a) Purchase expansion joints</t>
  </si>
  <si>
    <t>(b) Mark up</t>
  </si>
  <si>
    <t>66.04</t>
  </si>
  <si>
    <t>(a) Expansion Joint Glacier E80c</t>
  </si>
  <si>
    <t>66.06</t>
  </si>
  <si>
    <t>(a)(i)10 mm Jointex</t>
  </si>
  <si>
    <r>
      <t>m</t>
    </r>
    <r>
      <rPr>
        <sz val="8"/>
        <rFont val="Calibri"/>
        <family val="2"/>
      </rPr>
      <t>²</t>
    </r>
  </si>
  <si>
    <t>66.08</t>
  </si>
  <si>
    <t>Sealing joints with:</t>
  </si>
  <si>
    <t xml:space="preserve">(a) 20x20m Silicone Sealant in expansion joint </t>
  </si>
  <si>
    <t>66.09</t>
  </si>
  <si>
    <t>(a) Purchase Bearings</t>
  </si>
  <si>
    <t>66.10</t>
  </si>
  <si>
    <t>(a)(i) Multi directional bearings 1500kN</t>
  </si>
  <si>
    <t>(b)(i) Uni directional bearings 1500 kN</t>
  </si>
  <si>
    <t>(ii) Uni directional bearings 2800kN</t>
  </si>
  <si>
    <t>(c)(i) Fixed bearings 2800kN</t>
  </si>
  <si>
    <t>66.17</t>
  </si>
  <si>
    <t>End Blocks</t>
  </si>
  <si>
    <t>66.18</t>
  </si>
  <si>
    <t>(c) Numbers Formed in Concrete</t>
  </si>
  <si>
    <t>B66.19</t>
  </si>
  <si>
    <t>(a)(i)150mm Dia Upvc  Drain pipes</t>
  </si>
  <si>
    <t>TOTAL SCHEDULE B: STRUCTURES</t>
  </si>
  <si>
    <t>SUBTOTAL A</t>
  </si>
  <si>
    <t>FALSEWORK, FORMWORK AND CONCRETE FINISH</t>
  </si>
  <si>
    <t>STEEL REINFORCEMENT FOR STRUCTURES</t>
  </si>
  <si>
    <t>CONCRETE FOR STRUCTURES</t>
  </si>
  <si>
    <t>SUMMARY OF SCHEDULE A: ROADWORKS</t>
  </si>
  <si>
    <t>SUMMARY OF SCHEDULE B: STRUCTURES</t>
  </si>
  <si>
    <t>TOTAL SCHEDULE A: ROADWORKS</t>
  </si>
  <si>
    <t>TOTAL OF SCHEDULES</t>
  </si>
  <si>
    <t xml:space="preserve">CONCRETE KERBING, CONCRETE CHANNELLING, CHUTES </t>
  </si>
  <si>
    <t>AND DOWNPIPES,AND CONCRETE LININGS FOR OPEN DRAINS</t>
  </si>
  <si>
    <t>SELECTION, STOCKPILING AND BREAKING-DOWN THE</t>
  </si>
  <si>
    <t xml:space="preserve">MATERIAL FROM BORROW PITS, EXISTING PAVEMENT </t>
  </si>
  <si>
    <t xml:space="preserve">LAYERS AND PLACING AND COMPACTING THE </t>
  </si>
  <si>
    <t>GRAVEL LAYERS</t>
  </si>
  <si>
    <t xml:space="preserve">PITCHING, STONEWORK AND PROTECTION </t>
  </si>
  <si>
    <t>ITEM NO</t>
  </si>
  <si>
    <t>Section G: SMME</t>
  </si>
  <si>
    <t>C10.01</t>
  </si>
  <si>
    <t>C1000</t>
  </si>
  <si>
    <t>SECTION C1000</t>
  </si>
  <si>
    <t>Submission of site specific Health and Safety File</t>
  </si>
  <si>
    <t>C10.02</t>
  </si>
  <si>
    <t>Provision of Personal Protective Equipment (PPE)</t>
  </si>
  <si>
    <t>Reflective vests</t>
  </si>
  <si>
    <t>Reflective sun hats</t>
  </si>
  <si>
    <t>Hard hats</t>
  </si>
  <si>
    <t xml:space="preserve">Protective foot wear (pairs) </t>
  </si>
  <si>
    <t xml:space="preserve">Earplugs (pairs) </t>
  </si>
  <si>
    <t xml:space="preserve">Dust masks </t>
  </si>
  <si>
    <t xml:space="preserve">Gloves (pairs) </t>
  </si>
  <si>
    <t xml:space="preserve">High visibility overalls to SARTSM Chapter 13 Level 3 </t>
  </si>
  <si>
    <t xml:space="preserve">Ear Defenders SABS approved </t>
  </si>
  <si>
    <t>Cost of medical certificates and medical surveillance</t>
  </si>
  <si>
    <t>C10.3</t>
  </si>
  <si>
    <t>Initial (baseline) medical examinations, including audiometric and</t>
  </si>
  <si>
    <t>lung function testing</t>
  </si>
  <si>
    <t xml:space="preserve">Annual or Periodic examinations </t>
  </si>
  <si>
    <t>Exit examinations</t>
  </si>
  <si>
    <t xml:space="preserve">Provision of First Aid Boxes </t>
  </si>
  <si>
    <t>OCCUPATIONAL HEALTH AND SAFETY</t>
  </si>
  <si>
    <t>G: SMME</t>
  </si>
  <si>
    <t>B12.05 (a) and (b)</t>
  </si>
  <si>
    <t>B12.14 (a)</t>
  </si>
  <si>
    <t xml:space="preserve">Contractor's time related obligations in respect of enviromental </t>
  </si>
  <si>
    <t>management  specification</t>
  </si>
  <si>
    <t>Removing and relaying existing pipes:</t>
  </si>
  <si>
    <t>lining in v-shaped side drains</t>
  </si>
  <si>
    <t>concrete in V drains</t>
  </si>
  <si>
    <t xml:space="preserve">Road sign boards with painted or coloured  Symbols, lettering </t>
  </si>
  <si>
    <t xml:space="preserve">and borders in semi-matt black or Class I retro-reflective material, </t>
  </si>
  <si>
    <t>where the sign board is constructed from:</t>
  </si>
  <si>
    <t>Stop</t>
  </si>
  <si>
    <t>B16.02</t>
  </si>
  <si>
    <t>B17.01</t>
  </si>
  <si>
    <t>B21.01</t>
  </si>
  <si>
    <t>B 32.06</t>
  </si>
  <si>
    <t>B13.04</t>
  </si>
  <si>
    <t>B13.03(a), (b) &amp; (c)</t>
  </si>
  <si>
    <t>B13.04(a)</t>
  </si>
  <si>
    <t>Drilling of boreholes in order to abstract water for construction purposes</t>
  </si>
  <si>
    <t xml:space="preserve">Pedestrian Access in accordance with drawing </t>
  </si>
  <si>
    <t>Amount</t>
  </si>
  <si>
    <t>Item</t>
  </si>
  <si>
    <t>Description</t>
  </si>
  <si>
    <t>Unit</t>
  </si>
  <si>
    <t>Rate</t>
  </si>
  <si>
    <t>Sum</t>
  </si>
  <si>
    <t>Quantity</t>
  </si>
  <si>
    <t>Construction of Sterkspruit to Mlamli Standard Road</t>
  </si>
  <si>
    <t>Occupational Health &amp; Safety Obligations</t>
  </si>
  <si>
    <t>COMPLIANCE</t>
  </si>
  <si>
    <t>Update the contractor's site specific COVID 19 Health &amp; Safety Plan</t>
  </si>
  <si>
    <t>Principal contractor's obligations in respect of the COVID 19 Workplace Reg &amp; COVID 19 CR</t>
  </si>
  <si>
    <t>COVID 19 Compliance Officer</t>
  </si>
  <si>
    <t>Provision of a full time COVID 19 Compliance Officer (extra over to H&amp;S officer).</t>
  </si>
  <si>
    <t>Months</t>
  </si>
  <si>
    <t>Principal Contractor's time related obligations in respect of the COVID 19 Workplace regulations</t>
  </si>
  <si>
    <t>Quantity to be alligned with scaling in employment</t>
  </si>
  <si>
    <t>Washable Face Masks</t>
  </si>
  <si>
    <t>Initial (baseline) medical examinations</t>
  </si>
  <si>
    <t>Facilities and equipment</t>
  </si>
  <si>
    <t>Provision and upkeep of infrared handheld thermometer</t>
  </si>
  <si>
    <t>Foot operated hand sanitizer</t>
  </si>
  <si>
    <t>Daily logbooks and screening</t>
  </si>
  <si>
    <t>COVID 19 waste bins</t>
  </si>
  <si>
    <t>Provision of all signage (COVID-19)</t>
  </si>
  <si>
    <t>Cleaning material and Hand sanitizer</t>
  </si>
  <si>
    <t>Monthly disinfection of facilities</t>
  </si>
  <si>
    <t>OHS compliance in respect to appointed SMME's</t>
  </si>
  <si>
    <t xml:space="preserve">Supply and upkeep of hand sanitizer dispensors </t>
  </si>
  <si>
    <t xml:space="preserve">Months </t>
  </si>
  <si>
    <t>HDPE Pipes</t>
  </si>
  <si>
    <t>Rock grid 50/50</t>
  </si>
  <si>
    <t>14.04</t>
  </si>
  <si>
    <t>Car Ports</t>
  </si>
  <si>
    <t xml:space="preserve">(a) </t>
  </si>
  <si>
    <t>Car Ports as specified, at Offices and Laboratory</t>
  </si>
  <si>
    <t>Brought Forward</t>
  </si>
  <si>
    <t>Wet blading of temporary road</t>
  </si>
  <si>
    <t>Gravel subbase (unstabilized gravel) obtained from commercial source</t>
  </si>
  <si>
    <t xml:space="preserve"> 150 mm layer, using G5 material obtained from commercial source stabilized to C4 material</t>
  </si>
  <si>
    <t>In situ reconstruction of existing</t>
  </si>
  <si>
    <t>pavement layers as:</t>
  </si>
  <si>
    <t>95% of modified AASHTO density using</t>
  </si>
  <si>
    <t>3.0m x 3.0m</t>
  </si>
  <si>
    <t>TOTAL SCHEDULE I: WEIGHBRIDGE</t>
  </si>
  <si>
    <t>PROVINCE OF THE EASTERN CAPE</t>
  </si>
  <si>
    <t>SECTION</t>
  </si>
  <si>
    <t>QUANTITY</t>
  </si>
  <si>
    <t>DEPARTMENT OF TRANSPORT</t>
  </si>
  <si>
    <t>THE COMPLETION OF UPGRADING TO A SURFACE STANDARD DR08606 (+/- 12KM) STERKSPRUIT TO MLAMLI</t>
  </si>
  <si>
    <t>SCHEDULE I: MOBILE WEIGHBRIDGE</t>
  </si>
  <si>
    <t>WEIGHBRIDGE</t>
  </si>
  <si>
    <t>MOBILE WEIGHBRIDGE</t>
  </si>
  <si>
    <t xml:space="preserve">SUMMARY OF SCHEDULES </t>
  </si>
  <si>
    <t>(a) Provision and operation of mobile weighbridge for the duration of the Contract</t>
  </si>
  <si>
    <t>CONTRACT No.SCMU10-23/24-0030</t>
  </si>
  <si>
    <t>CONTRACT SUM CARRIED TO FORM OF OFFER AND ACCEPTANCE</t>
  </si>
  <si>
    <t>BIDDER'S NAME:</t>
  </si>
  <si>
    <t>Additional Survey Required</t>
  </si>
  <si>
    <t>C11.1</t>
  </si>
  <si>
    <t>C</t>
  </si>
  <si>
    <t>C11.2</t>
  </si>
  <si>
    <t>C1.3</t>
  </si>
  <si>
    <t>C11.4</t>
  </si>
  <si>
    <t>C11.5</t>
  </si>
  <si>
    <t>C11.6</t>
  </si>
  <si>
    <t>C11.7</t>
  </si>
  <si>
    <t>C11.8</t>
  </si>
  <si>
    <t>C11.9</t>
  </si>
  <si>
    <t>C11.10</t>
  </si>
  <si>
    <t>C11.11</t>
  </si>
  <si>
    <t>C11.12</t>
  </si>
  <si>
    <t>C11.13</t>
  </si>
  <si>
    <t>C11.14</t>
  </si>
  <si>
    <t>TOTAL SCHEDULE C: COVID-19</t>
  </si>
  <si>
    <t>W</t>
  </si>
  <si>
    <t>W1.1</t>
  </si>
  <si>
    <t>(b) Handling costs and profit in respect of subsubitem W1.1(a)</t>
  </si>
  <si>
    <t xml:space="preserve"> SCHEDULE C: COVID-19</t>
  </si>
  <si>
    <t>Two-stage crusher and screening plant</t>
  </si>
  <si>
    <t>Bituminous single seal with 20,0 mm grade</t>
  </si>
  <si>
    <t>B46.01</t>
  </si>
  <si>
    <t>BRIDGE EXTRAS</t>
  </si>
  <si>
    <t>61.00</t>
  </si>
  <si>
    <t>Foundations for Structures</t>
  </si>
  <si>
    <t>61.02</t>
  </si>
  <si>
    <t>(a)(1) Excavate Soft 0-2m Deep</t>
  </si>
  <si>
    <t>61.03</t>
  </si>
  <si>
    <t>(a) Access</t>
  </si>
  <si>
    <t>61.04</t>
  </si>
  <si>
    <t>(a) Backfill excavation</t>
  </si>
  <si>
    <t>(b) Backfill Imported</t>
  </si>
  <si>
    <t>(c) Soil Cement Backfill</t>
  </si>
  <si>
    <t>61.05</t>
  </si>
  <si>
    <t>EO Fill within restricted areas</t>
  </si>
  <si>
    <t>61.06</t>
  </si>
  <si>
    <t>Overhaul plus 1km</t>
  </si>
  <si>
    <t>m3 km</t>
  </si>
  <si>
    <t>61.08</t>
  </si>
  <si>
    <t>(e) Blinding 15mpa 75mm</t>
  </si>
  <si>
    <t>FOUNDATION FOR STRUCTURES</t>
  </si>
  <si>
    <t>(a)(i)20 mm Joint</t>
  </si>
  <si>
    <t>SECTION 6100</t>
  </si>
  <si>
    <t xml:space="preserve">Cemented material </t>
  </si>
  <si>
    <t>Gravel subbase (chemically stabilized material) compacted to 95% of modified AASHTO density, using</t>
  </si>
  <si>
    <t>Provisional sum to be used for purchase of material as directed by the Design Engineer with prior approval by the Employer</t>
  </si>
  <si>
    <t>Finishing the Site of the Works as orderd by the Design Engineer</t>
  </si>
  <si>
    <t xml:space="preserve"> CONCRETE BLOCK PAVING</t>
  </si>
  <si>
    <t>Other special tests requested by the Design Engineer:</t>
  </si>
  <si>
    <t>ENGAGEMENT AND DEVELOPMENT OF SMME CONTRACTORS SPECIFICATIONS</t>
  </si>
  <si>
    <t>Appointment of full time SMME Construction Manager and Mentor</t>
  </si>
  <si>
    <t>(a)  Cost arising from employment of a full time SMMEConstruction Manager anad Mentor</t>
  </si>
  <si>
    <t xml:space="preserve">Additional costs related to SMMEs work packages </t>
  </si>
  <si>
    <t>(as approved by employer's agent) for</t>
  </si>
  <si>
    <t>(a) SMMEs Contractor General Obligations and OHS requirements Construction Manager and Mentor</t>
  </si>
  <si>
    <t>(d) Supply of material and small plants to assist Targeted Enterprise subcontractors appointed</t>
  </si>
  <si>
    <t>(e) Handling costs and profit in respect of sub item (d)</t>
  </si>
  <si>
    <t>G4</t>
  </si>
  <si>
    <t>G5</t>
  </si>
  <si>
    <t>Shortfall between Main contractor and SMME Rates</t>
  </si>
  <si>
    <t>Training of SMME Contractors</t>
  </si>
  <si>
    <t>(a) Provision of structured accredited skills training</t>
  </si>
  <si>
    <t>(b) Provision of training venue</t>
  </si>
  <si>
    <t>(c) Handing costs and profit in respect of sub item G2 (a) and (b)</t>
  </si>
  <si>
    <t>(c) Contractor's Management and supervision of SMME Contractors</t>
  </si>
  <si>
    <t>(b) Handling costs and profit in respect of item G1(a)</t>
  </si>
  <si>
    <t>G6</t>
  </si>
  <si>
    <t>(b) Payment associated with the construction Works Carried out by SMMEs</t>
  </si>
  <si>
    <t>Prov. Sum</t>
  </si>
  <si>
    <t>(c ) Main contractors Handing costs and profit in respect of sub item (a) and (b)</t>
  </si>
  <si>
    <t>telephone line for the Design Engineer,</t>
  </si>
  <si>
    <t>Provisional sum to be used for purchase of materials as directed by the Design Engineer with prior approval by the Employer</t>
  </si>
  <si>
    <t>Aggregate variations:</t>
  </si>
  <si>
    <t>B46.04</t>
  </si>
  <si>
    <t>20mm nominated sized aggregate</t>
  </si>
  <si>
    <t>Roadstuds with shank - (C80 or simmilar approved)</t>
  </si>
  <si>
    <t>Extra work for landscaping as orderd by the Design Engineer</t>
  </si>
  <si>
    <t>Direct payment to ESKOM or its Agent</t>
  </si>
  <si>
    <t>Design Engineer’s vehicle kilometres and public transport costs</t>
  </si>
  <si>
    <t>Accommodation for Design Engineers representatives  &amp; representative's Assistance</t>
  </si>
  <si>
    <t xml:space="preserve">Provision of Traffic safety equipment for use by the Design Engineer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</si>
</sst>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&quot;R&quot;\ * #,##0.00_ ;_ &quot;R&quot;\ * \-#,##0.00_ ;_ &quot;R&quot;\ * &quot;-&quot;??_ ;_ @_ "/>
    <numFmt numFmtId="167" formatCode="_(&quot;R&quot;* #,##0.00_);_(&quot;R&quot;* \(#,##0.00\);_(&quot;R&quot;* &quot;-&quot;??_);_(@_)"/>
    <numFmt numFmtId="168" formatCode="#,##0.0"/>
    <numFmt numFmtId="169" formatCode="&quot;R&quot;#,##0.00"/>
    <numFmt numFmtId="170" formatCode="_-&quot;R&quot;\ * #,##0.00_-;_-&quot;R&quot;\ * #,##0.00\-;_-&quot;R&quot;\ * &quot;-&quot;??_-;_-@_-"/>
    <numFmt numFmtId="171" formatCode="#,##0.00_ ;\-#,##0.00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u/>
      <sz val="10"/>
      <name val="Times New Roman"/>
      <family val="1"/>
    </font>
    <font>
      <i/>
      <u/>
      <sz val="8"/>
      <name val="Arial"/>
      <family val="2"/>
    </font>
    <font>
      <strike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u/>
      <sz val="8"/>
      <name val="Arial"/>
      <family val="2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b/>
      <u/>
      <sz val="8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sz val="9"/>
      <name val="Book Antiqua"/>
      <family val="1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u/>
      <sz val="9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5" fillId="0" borderId="13" applyProtection="0"/>
    <xf numFmtId="0" fontId="7" fillId="0" borderId="13"/>
    <xf numFmtId="0" fontId="10" fillId="0" borderId="0"/>
    <xf numFmtId="9" fontId="5" fillId="0" borderId="50" applyProtection="0">
      <alignment horizontal="right"/>
    </xf>
    <xf numFmtId="4" fontId="5" fillId="0" borderId="50" applyProtection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10" fillId="0" borderId="0"/>
    <xf numFmtId="0" fontId="1" fillId="0" borderId="0"/>
    <xf numFmtId="0" fontId="31" fillId="0" borderId="0"/>
    <xf numFmtId="166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34" fillId="0" borderId="0" applyFont="0" applyFill="0" applyBorder="0" applyAlignment="0" applyProtection="0"/>
    <xf numFmtId="0" fontId="34" fillId="0" borderId="0"/>
    <xf numFmtId="0" fontId="34" fillId="0" borderId="0"/>
    <xf numFmtId="0" fontId="35" fillId="0" borderId="0"/>
    <xf numFmtId="0" fontId="5" fillId="0" borderId="0"/>
    <xf numFmtId="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540">
    <xf numFmtId="0" fontId="0" fillId="0" borderId="0" xfId="0"/>
    <xf numFmtId="0" fontId="0" fillId="0" borderId="0" xfId="0" applyAlignment="1">
      <alignment horizont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0" fontId="17" fillId="0" borderId="2" xfId="0" applyFont="1" applyBorder="1"/>
    <xf numFmtId="0" fontId="0" fillId="0" borderId="0" xfId="0" applyAlignment="1">
      <alignment vertical="center"/>
    </xf>
    <xf numFmtId="0" fontId="14" fillId="0" borderId="18" xfId="0" applyFont="1" applyBorder="1" applyAlignment="1">
      <alignment horizontal="right" vertical="center"/>
    </xf>
    <xf numFmtId="0" fontId="25" fillId="0" borderId="18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25" fillId="0" borderId="18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5" fillId="0" borderId="0" xfId="12"/>
    <xf numFmtId="0" fontId="13" fillId="0" borderId="0" xfId="12" applyFont="1" applyAlignment="1">
      <alignment horizontal="center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49" fontId="5" fillId="0" borderId="0" xfId="12" applyNumberFormat="1" applyAlignment="1">
      <alignment horizontal="center" vertical="top"/>
    </xf>
    <xf numFmtId="0" fontId="5" fillId="0" borderId="0" xfId="12" applyAlignment="1">
      <alignment vertical="top" wrapText="1"/>
    </xf>
    <xf numFmtId="0" fontId="5" fillId="0" borderId="0" xfId="12" applyAlignment="1">
      <alignment horizontal="center"/>
    </xf>
    <xf numFmtId="2" fontId="5" fillId="0" borderId="0" xfId="12" applyNumberFormat="1" applyAlignment="1">
      <alignment horizontal="right"/>
    </xf>
    <xf numFmtId="49" fontId="13" fillId="0" borderId="2" xfId="12" applyNumberFormat="1" applyFont="1" applyBorder="1" applyAlignment="1">
      <alignment horizontal="center" vertical="top"/>
    </xf>
    <xf numFmtId="0" fontId="13" fillId="0" borderId="18" xfId="12" applyFont="1" applyBorder="1" applyAlignment="1">
      <alignment horizontal="center"/>
    </xf>
    <xf numFmtId="2" fontId="13" fillId="0" borderId="20" xfId="12" applyNumberFormat="1" applyFont="1" applyBorder="1" applyAlignment="1">
      <alignment horizontal="right"/>
    </xf>
    <xf numFmtId="0" fontId="5" fillId="0" borderId="43" xfId="12" applyBorder="1" applyAlignment="1">
      <alignment vertical="top" wrapText="1"/>
    </xf>
    <xf numFmtId="2" fontId="5" fillId="0" borderId="43" xfId="12" applyNumberFormat="1" applyBorder="1" applyAlignment="1">
      <alignment horizontal="right"/>
    </xf>
    <xf numFmtId="44" fontId="5" fillId="0" borderId="0" xfId="12" applyNumberFormat="1" applyAlignment="1" applyProtection="1">
      <alignment horizontal="right"/>
      <protection locked="0"/>
    </xf>
    <xf numFmtId="44" fontId="5" fillId="0" borderId="43" xfId="12" applyNumberFormat="1" applyBorder="1" applyAlignment="1">
      <alignment horizontal="right"/>
    </xf>
    <xf numFmtId="0" fontId="13" fillId="0" borderId="43" xfId="12" applyFont="1" applyBorder="1" applyAlignment="1">
      <alignment vertical="top" wrapText="1"/>
    </xf>
    <xf numFmtId="0" fontId="30" fillId="0" borderId="43" xfId="12" applyFont="1" applyBorder="1" applyAlignment="1">
      <alignment vertical="top" wrapText="1"/>
    </xf>
    <xf numFmtId="44" fontId="5" fillId="0" borderId="0" xfId="12" applyNumberFormat="1" applyAlignment="1">
      <alignment horizontal="right"/>
    </xf>
    <xf numFmtId="0" fontId="5" fillId="0" borderId="0" xfId="12" applyAlignment="1">
      <alignment horizontal="right" vertical="top" wrapText="1"/>
    </xf>
    <xf numFmtId="2" fontId="13" fillId="0" borderId="0" xfId="12" applyNumberFormat="1" applyFont="1" applyAlignment="1">
      <alignment horizontal="right"/>
    </xf>
    <xf numFmtId="2" fontId="13" fillId="0" borderId="0" xfId="12" applyNumberFormat="1" applyFont="1" applyAlignment="1">
      <alignment horizontal="center"/>
    </xf>
    <xf numFmtId="0" fontId="33" fillId="0" borderId="1" xfId="0" applyFont="1" applyBorder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165" fontId="3" fillId="0" borderId="7" xfId="1" applyFont="1" applyFill="1" applyBorder="1" applyAlignment="1" applyProtection="1">
      <alignment horizontal="center" vertical="center"/>
      <protection locked="0"/>
    </xf>
    <xf numFmtId="2" fontId="13" fillId="0" borderId="18" xfId="12" applyNumberFormat="1" applyFont="1" applyBorder="1" applyAlignment="1" applyProtection="1">
      <alignment horizontal="center"/>
      <protection locked="0"/>
    </xf>
    <xf numFmtId="2" fontId="13" fillId="0" borderId="20" xfId="12" applyNumberFormat="1" applyFont="1" applyBorder="1" applyAlignment="1">
      <alignment horizontal="center"/>
    </xf>
    <xf numFmtId="165" fontId="3" fillId="0" borderId="7" xfId="1" applyFont="1" applyFill="1" applyBorder="1" applyAlignment="1" applyProtection="1">
      <alignment vertical="center"/>
      <protection locked="0"/>
    </xf>
    <xf numFmtId="2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horizontal="right" vertical="center"/>
      <protection locked="0"/>
    </xf>
    <xf numFmtId="0" fontId="10" fillId="2" borderId="45" xfId="0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/>
    </xf>
    <xf numFmtId="49" fontId="13" fillId="0" borderId="0" xfId="12" applyNumberFormat="1" applyFont="1" applyAlignment="1">
      <alignment horizontal="center" vertical="top"/>
    </xf>
    <xf numFmtId="44" fontId="32" fillId="0" borderId="0" xfId="12" applyNumberFormat="1" applyFont="1" applyAlignment="1" applyProtection="1">
      <alignment horizontal="right"/>
      <protection locked="0"/>
    </xf>
    <xf numFmtId="49" fontId="5" fillId="0" borderId="56" xfId="12" applyNumberFormat="1" applyBorder="1" applyAlignment="1">
      <alignment vertical="top"/>
    </xf>
    <xf numFmtId="44" fontId="5" fillId="0" borderId="20" xfId="12" applyNumberFormat="1" applyBorder="1" applyAlignment="1">
      <alignment horizontal="right"/>
    </xf>
    <xf numFmtId="44" fontId="13" fillId="0" borderId="52" xfId="12" applyNumberFormat="1" applyFont="1" applyBorder="1" applyAlignment="1">
      <alignment horizontal="right"/>
    </xf>
    <xf numFmtId="49" fontId="5" fillId="0" borderId="0" xfId="12" applyNumberFormat="1" applyAlignment="1">
      <alignment horizontal="center" vertical="center"/>
    </xf>
    <xf numFmtId="0" fontId="37" fillId="0" borderId="0" xfId="0" applyFont="1"/>
    <xf numFmtId="0" fontId="38" fillId="0" borderId="0" xfId="0" applyFont="1"/>
    <xf numFmtId="0" fontId="38" fillId="0" borderId="0" xfId="0" applyFont="1" applyAlignment="1">
      <alignment horizontal="center"/>
    </xf>
    <xf numFmtId="1" fontId="38" fillId="0" borderId="0" xfId="0" applyNumberFormat="1" applyFont="1"/>
    <xf numFmtId="0" fontId="37" fillId="0" borderId="0" xfId="0" applyFont="1" applyAlignment="1">
      <alignment horizontal="center"/>
    </xf>
    <xf numFmtId="1" fontId="37" fillId="0" borderId="0" xfId="0" applyNumberFormat="1" applyFont="1"/>
    <xf numFmtId="0" fontId="0" fillId="0" borderId="0" xfId="0" applyAlignment="1">
      <alignment horizontal="left"/>
    </xf>
    <xf numFmtId="0" fontId="13" fillId="0" borderId="0" xfId="0" applyFont="1"/>
    <xf numFmtId="0" fontId="38" fillId="0" borderId="0" xfId="0" applyFont="1" applyAlignment="1">
      <alignment horizontal="center" vertical="top"/>
    </xf>
    <xf numFmtId="1" fontId="38" fillId="0" borderId="0" xfId="0" applyNumberFormat="1" applyFont="1" applyAlignment="1">
      <alignment horizontal="right" vertical="top"/>
    </xf>
    <xf numFmtId="0" fontId="38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19" xfId="0" applyFon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13" fillId="0" borderId="7" xfId="0" applyFont="1" applyBorder="1" applyAlignment="1">
      <alignment wrapText="1"/>
    </xf>
    <xf numFmtId="0" fontId="39" fillId="0" borderId="7" xfId="0" applyFont="1" applyBorder="1" applyAlignment="1">
      <alignment horizontal="center"/>
    </xf>
    <xf numFmtId="1" fontId="39" fillId="0" borderId="7" xfId="0" applyNumberFormat="1" applyFont="1" applyBorder="1" applyAlignment="1">
      <alignment horizontal="center"/>
    </xf>
    <xf numFmtId="1" fontId="39" fillId="0" borderId="8" xfId="0" applyNumberFormat="1" applyFont="1" applyBorder="1" applyAlignment="1">
      <alignment horizontal="center"/>
    </xf>
    <xf numFmtId="1" fontId="39" fillId="0" borderId="7" xfId="0" applyNumberFormat="1" applyFont="1" applyBorder="1"/>
    <xf numFmtId="2" fontId="39" fillId="0" borderId="7" xfId="0" applyNumberFormat="1" applyFont="1" applyBorder="1"/>
    <xf numFmtId="2" fontId="39" fillId="0" borderId="0" xfId="0" applyNumberFormat="1" applyFont="1"/>
    <xf numFmtId="2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7" xfId="0" applyFont="1" applyBorder="1" applyAlignment="1">
      <alignment wrapText="1"/>
    </xf>
    <xf numFmtId="1" fontId="39" fillId="0" borderId="7" xfId="0" applyNumberFormat="1" applyFont="1" applyBorder="1" applyAlignment="1">
      <alignment horizontal="right"/>
    </xf>
    <xf numFmtId="165" fontId="39" fillId="0" borderId="7" xfId="1" applyFont="1" applyBorder="1"/>
    <xf numFmtId="165" fontId="39" fillId="0" borderId="0" xfId="1" applyFont="1" applyBorder="1"/>
    <xf numFmtId="0" fontId="0" fillId="0" borderId="7" xfId="0" applyBorder="1" applyAlignment="1">
      <alignment wrapText="1"/>
    </xf>
    <xf numFmtId="4" fontId="39" fillId="0" borderId="7" xfId="0" applyNumberFormat="1" applyFont="1" applyBorder="1"/>
    <xf numFmtId="49" fontId="38" fillId="0" borderId="10" xfId="0" applyNumberFormat="1" applyFont="1" applyBorder="1" applyAlignment="1">
      <alignment horizontal="left" vertical="top" wrapText="1"/>
    </xf>
    <xf numFmtId="0" fontId="38" fillId="0" borderId="10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center" vertical="top" wrapText="1"/>
    </xf>
    <xf numFmtId="1" fontId="41" fillId="0" borderId="10" xfId="0" applyNumberFormat="1" applyFont="1" applyBorder="1" applyAlignment="1">
      <alignment horizontal="right" vertical="top" wrapText="1"/>
    </xf>
    <xf numFmtId="0" fontId="41" fillId="0" borderId="10" xfId="0" applyFont="1" applyBorder="1" applyAlignment="1">
      <alignment horizontal="right" vertical="top" wrapText="1"/>
    </xf>
    <xf numFmtId="0" fontId="41" fillId="0" borderId="0" xfId="0" applyFont="1" applyAlignment="1">
      <alignment horizontal="right" vertical="top" wrapText="1"/>
    </xf>
    <xf numFmtId="0" fontId="38" fillId="0" borderId="17" xfId="0" applyFont="1" applyBorder="1" applyAlignment="1">
      <alignment horizontal="left" vertical="center"/>
    </xf>
    <xf numFmtId="0" fontId="41" fillId="0" borderId="17" xfId="0" applyFont="1" applyBorder="1" applyAlignment="1">
      <alignment horizontal="center" vertical="center"/>
    </xf>
    <xf numFmtId="1" fontId="41" fillId="0" borderId="17" xfId="0" applyNumberFormat="1" applyFont="1" applyBorder="1" applyAlignment="1">
      <alignment horizontal="left" vertical="center"/>
    </xf>
    <xf numFmtId="165" fontId="39" fillId="0" borderId="0" xfId="1" applyFont="1" applyBorder="1" applyAlignment="1">
      <alignment vertical="center"/>
    </xf>
    <xf numFmtId="1" fontId="0" fillId="0" borderId="0" xfId="0" applyNumberFormat="1"/>
    <xf numFmtId="1" fontId="13" fillId="0" borderId="7" xfId="0" applyNumberFormat="1" applyFont="1" applyBorder="1" applyAlignment="1">
      <alignment horizontal="center"/>
    </xf>
    <xf numFmtId="165" fontId="40" fillId="0" borderId="19" xfId="1" applyFont="1" applyBorder="1" applyAlignment="1">
      <alignment vertical="center"/>
    </xf>
    <xf numFmtId="0" fontId="0" fillId="0" borderId="7" xfId="0" applyBorder="1" applyAlignment="1">
      <alignment horizontal="center"/>
    </xf>
    <xf numFmtId="0" fontId="13" fillId="0" borderId="20" xfId="12" applyFont="1" applyBorder="1" applyAlignment="1">
      <alignment horizontal="center" vertical="top" wrapText="1"/>
    </xf>
    <xf numFmtId="0" fontId="5" fillId="0" borderId="7" xfId="0" applyFont="1" applyBorder="1" applyAlignment="1">
      <alignment horizontal="left" wrapText="1"/>
    </xf>
    <xf numFmtId="0" fontId="5" fillId="0" borderId="2" xfId="12" applyBorder="1"/>
    <xf numFmtId="0" fontId="5" fillId="0" borderId="18" xfId="12" applyBorder="1"/>
    <xf numFmtId="0" fontId="5" fillId="0" borderId="0" xfId="0" applyFont="1" applyAlignment="1" applyProtection="1">
      <alignment wrapText="1"/>
      <protection locked="0"/>
    </xf>
    <xf numFmtId="0" fontId="5" fillId="0" borderId="7" xfId="0" applyFont="1" applyBorder="1" applyAlignment="1" applyProtection="1">
      <alignment horizontal="center"/>
      <protection locked="0"/>
    </xf>
    <xf numFmtId="165" fontId="5" fillId="0" borderId="7" xfId="1" applyFont="1" applyFill="1" applyBorder="1" applyAlignment="1" applyProtection="1">
      <alignment horizontal="right"/>
      <protection locked="0"/>
    </xf>
    <xf numFmtId="0" fontId="37" fillId="0" borderId="48" xfId="0" applyFont="1" applyBorder="1" applyAlignment="1">
      <alignment horizontal="left" vertical="center"/>
    </xf>
    <xf numFmtId="1" fontId="5" fillId="0" borderId="0" xfId="0" applyNumberFormat="1" applyFont="1" applyAlignment="1">
      <alignment horizontal="right" vertical="top"/>
    </xf>
    <xf numFmtId="0" fontId="13" fillId="0" borderId="31" xfId="12" applyFont="1" applyBorder="1" applyAlignment="1">
      <alignment horizontal="center" vertical="top" wrapText="1"/>
    </xf>
    <xf numFmtId="49" fontId="5" fillId="0" borderId="2" xfId="12" applyNumberFormat="1" applyBorder="1" applyAlignment="1">
      <alignment horizontal="center" vertical="top"/>
    </xf>
    <xf numFmtId="2" fontId="5" fillId="0" borderId="39" xfId="12" applyNumberForma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2" fillId="0" borderId="0" xfId="0" applyFont="1"/>
    <xf numFmtId="0" fontId="42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38" fillId="0" borderId="40" xfId="0" applyFont="1" applyBorder="1"/>
    <xf numFmtId="0" fontId="38" fillId="0" borderId="36" xfId="0" applyFont="1" applyBorder="1"/>
    <xf numFmtId="165" fontId="38" fillId="0" borderId="47" xfId="1" applyFont="1" applyFill="1" applyBorder="1" applyAlignment="1" applyProtection="1">
      <alignment horizontal="center"/>
      <protection locked="0"/>
    </xf>
    <xf numFmtId="4" fontId="42" fillId="0" borderId="0" xfId="0" applyNumberFormat="1" applyFont="1"/>
    <xf numFmtId="0" fontId="38" fillId="0" borderId="33" xfId="0" applyFont="1" applyBorder="1"/>
    <xf numFmtId="0" fontId="38" fillId="0" borderId="5" xfId="0" applyFont="1" applyBorder="1"/>
    <xf numFmtId="165" fontId="38" fillId="0" borderId="3" xfId="1" applyFont="1" applyFill="1" applyBorder="1" applyAlignment="1" applyProtection="1">
      <alignment horizontal="center"/>
      <protection locked="0"/>
    </xf>
    <xf numFmtId="0" fontId="38" fillId="0" borderId="41" xfId="0" applyFont="1" applyBorder="1"/>
    <xf numFmtId="0" fontId="38" fillId="0" borderId="17" xfId="0" applyFont="1" applyBorder="1"/>
    <xf numFmtId="165" fontId="38" fillId="0" borderId="19" xfId="1" applyFont="1" applyFill="1" applyBorder="1" applyAlignment="1" applyProtection="1">
      <alignment horizontal="center"/>
      <protection locked="0"/>
    </xf>
    <xf numFmtId="0" fontId="37" fillId="0" borderId="33" xfId="0" applyFont="1" applyBorder="1"/>
    <xf numFmtId="0" fontId="37" fillId="0" borderId="2" xfId="0" applyFont="1" applyBorder="1"/>
    <xf numFmtId="0" fontId="37" fillId="0" borderId="18" xfId="0" applyFont="1" applyBorder="1"/>
    <xf numFmtId="165" fontId="37" fillId="0" borderId="46" xfId="1" applyFont="1" applyFill="1" applyBorder="1" applyAlignment="1" applyProtection="1">
      <alignment horizontal="center"/>
      <protection locked="0"/>
    </xf>
    <xf numFmtId="0" fontId="44" fillId="0" borderId="0" xfId="0" applyFont="1"/>
    <xf numFmtId="167" fontId="44" fillId="0" borderId="0" xfId="11" applyFont="1"/>
    <xf numFmtId="0" fontId="37" fillId="0" borderId="16" xfId="0" applyFont="1" applyBorder="1"/>
    <xf numFmtId="0" fontId="42" fillId="0" borderId="7" xfId="0" applyFont="1" applyBorder="1" applyAlignment="1">
      <alignment horizontal="center"/>
    </xf>
    <xf numFmtId="0" fontId="38" fillId="0" borderId="41" xfId="0" applyFont="1" applyBorder="1" applyProtection="1">
      <protection locked="0"/>
    </xf>
    <xf numFmtId="0" fontId="38" fillId="0" borderId="17" xfId="0" applyFont="1" applyBorder="1" applyProtection="1">
      <protection locked="0"/>
    </xf>
    <xf numFmtId="0" fontId="38" fillId="0" borderId="33" xfId="0" applyFont="1" applyBorder="1" applyProtection="1">
      <protection locked="0"/>
    </xf>
    <xf numFmtId="0" fontId="38" fillId="0" borderId="5" xfId="0" applyFont="1" applyBorder="1" applyProtection="1">
      <protection locked="0"/>
    </xf>
    <xf numFmtId="0" fontId="42" fillId="0" borderId="3" xfId="0" applyFont="1" applyBorder="1" applyAlignment="1">
      <alignment horizontal="center"/>
    </xf>
    <xf numFmtId="0" fontId="37" fillId="0" borderId="2" xfId="0" applyFont="1" applyBorder="1" applyProtection="1">
      <protection locked="0"/>
    </xf>
    <xf numFmtId="0" fontId="37" fillId="0" borderId="18" xfId="0" applyFont="1" applyBorder="1" applyProtection="1">
      <protection locked="0"/>
    </xf>
    <xf numFmtId="0" fontId="37" fillId="0" borderId="34" xfId="0" applyFont="1" applyBorder="1" applyProtection="1">
      <protection locked="0"/>
    </xf>
    <xf numFmtId="0" fontId="38" fillId="0" borderId="1" xfId="0" applyFont="1" applyBorder="1" applyProtection="1">
      <protection locked="0"/>
    </xf>
    <xf numFmtId="0" fontId="42" fillId="0" borderId="10" xfId="0" applyFont="1" applyBorder="1" applyAlignment="1">
      <alignment horizontal="center"/>
    </xf>
    <xf numFmtId="0" fontId="38" fillId="0" borderId="34" xfId="0" applyFont="1" applyBorder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4" fontId="3" fillId="2" borderId="25" xfId="0" applyNumberFormat="1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4" fontId="4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4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4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166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71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" fontId="3" fillId="0" borderId="6" xfId="0" applyNumberFormat="1" applyFont="1" applyBorder="1" applyAlignment="1" applyProtection="1">
      <alignment horizontal="center" vertical="center"/>
      <protection locked="0"/>
    </xf>
    <xf numFmtId="4" fontId="4" fillId="0" borderId="9" xfId="0" applyNumberFormat="1" applyFont="1" applyBorder="1" applyAlignment="1" applyProtection="1">
      <alignment horizontal="center" vertical="center"/>
      <protection locked="0"/>
    </xf>
    <xf numFmtId="4" fontId="4" fillId="0" borderId="9" xfId="0" applyNumberFormat="1" applyFont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3" fillId="0" borderId="30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4" fontId="3" fillId="0" borderId="32" xfId="0" applyNumberFormat="1" applyFont="1" applyBorder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4" fontId="3" fillId="0" borderId="10" xfId="0" applyNumberFormat="1" applyFont="1" applyBorder="1" applyAlignment="1" applyProtection="1">
      <alignment horizontal="center" vertical="center"/>
      <protection locked="0"/>
    </xf>
    <xf numFmtId="4" fontId="3" fillId="0" borderId="10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3" fontId="3" fillId="0" borderId="7" xfId="0" applyNumberFormat="1" applyFont="1" applyBorder="1" applyAlignment="1" applyProtection="1">
      <alignment horizontal="center" vertical="center"/>
      <protection locked="0"/>
    </xf>
    <xf numFmtId="3" fontId="3" fillId="2" borderId="7" xfId="0" applyNumberFormat="1" applyFont="1" applyFill="1" applyBorder="1" applyAlignment="1" applyProtection="1">
      <alignment horizontal="center" vertical="center"/>
      <protection locked="0"/>
    </xf>
    <xf numFmtId="4" fontId="3" fillId="2" borderId="7" xfId="0" applyNumberFormat="1" applyFont="1" applyFill="1" applyBorder="1" applyAlignment="1" applyProtection="1">
      <alignment horizontal="right" vertical="center"/>
      <protection locked="0"/>
    </xf>
    <xf numFmtId="0" fontId="27" fillId="2" borderId="0" xfId="0" applyFont="1" applyFill="1" applyAlignment="1">
      <alignment vertical="center"/>
    </xf>
    <xf numFmtId="165" fontId="27" fillId="2" borderId="0" xfId="1" applyFont="1" applyFill="1" applyAlignment="1">
      <alignment vertical="center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10" fontId="3" fillId="0" borderId="7" xfId="0" applyNumberFormat="1" applyFont="1" applyBorder="1" applyAlignment="1" applyProtection="1">
      <alignment horizontal="right"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165" fontId="3" fillId="2" borderId="7" xfId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165" fontId="3" fillId="0" borderId="10" xfId="1" applyFont="1" applyFill="1" applyBorder="1" applyAlignment="1" applyProtection="1">
      <alignment horizontal="right" vertical="center"/>
      <protection locked="0"/>
    </xf>
    <xf numFmtId="0" fontId="3" fillId="0" borderId="9" xfId="0" applyFont="1" applyBorder="1" applyAlignment="1">
      <alignment vertical="center"/>
    </xf>
    <xf numFmtId="0" fontId="8" fillId="0" borderId="9" xfId="4" applyFont="1" applyBorder="1" applyAlignment="1">
      <alignment vertical="center"/>
    </xf>
    <xf numFmtId="0" fontId="6" fillId="0" borderId="8" xfId="0" applyFont="1" applyBorder="1" applyAlignment="1" applyProtection="1">
      <alignment vertical="center"/>
      <protection locked="0"/>
    </xf>
    <xf numFmtId="165" fontId="3" fillId="0" borderId="3" xfId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165" fontId="4" fillId="0" borderId="7" xfId="1" applyFont="1" applyFill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165" fontId="3" fillId="0" borderId="35" xfId="1" applyFont="1" applyFill="1" applyBorder="1" applyAlignment="1" applyProtection="1">
      <alignment horizontal="center" vertical="center"/>
      <protection locked="0"/>
    </xf>
    <xf numFmtId="165" fontId="3" fillId="0" borderId="0" xfId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165" fontId="3" fillId="0" borderId="10" xfId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6" fillId="2" borderId="8" xfId="0" applyFont="1" applyFill="1" applyBorder="1" applyAlignment="1" applyProtection="1">
      <alignment vertical="center"/>
      <protection locked="0"/>
    </xf>
    <xf numFmtId="169" fontId="4" fillId="0" borderId="9" xfId="0" applyNumberFormat="1" applyFont="1" applyBorder="1" applyAlignment="1" applyProtection="1">
      <alignment horizontal="right" vertic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8" xfId="4" applyFont="1" applyBorder="1" applyAlignment="1">
      <alignment vertical="center"/>
    </xf>
    <xf numFmtId="0" fontId="3" fillId="0" borderId="0" xfId="4" applyFont="1" applyBorder="1" applyAlignment="1">
      <alignment vertical="center"/>
    </xf>
    <xf numFmtId="2" fontId="3" fillId="0" borderId="3" xfId="0" applyNumberFormat="1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3" fontId="3" fillId="0" borderId="7" xfId="3" applyFont="1" applyBorder="1" applyAlignment="1" applyProtection="1">
      <alignment horizontal="right" vertical="center"/>
      <protection locked="0"/>
    </xf>
    <xf numFmtId="4" fontId="3" fillId="0" borderId="7" xfId="3" applyNumberFormat="1" applyFont="1" applyBorder="1" applyAlignment="1" applyProtection="1">
      <alignment horizontal="right" vertical="center"/>
      <protection locked="0"/>
    </xf>
    <xf numFmtId="165" fontId="3" fillId="0" borderId="7" xfId="1" applyFont="1" applyFill="1" applyBorder="1" applyAlignment="1" applyProtection="1">
      <alignment horizontal="righ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4" fontId="3" fillId="0" borderId="7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right" vertical="center"/>
      <protection locked="0"/>
    </xf>
    <xf numFmtId="4" fontId="10" fillId="0" borderId="7" xfId="0" applyNumberFormat="1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 applyProtection="1">
      <alignment horizontal="right" vertical="center"/>
      <protection locked="0"/>
    </xf>
    <xf numFmtId="2" fontId="3" fillId="0" borderId="5" xfId="0" applyNumberFormat="1" applyFont="1" applyBorder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horizontal="center" vertical="center"/>
      <protection locked="0"/>
    </xf>
    <xf numFmtId="165" fontId="4" fillId="0" borderId="9" xfId="1" applyFont="1" applyFill="1" applyBorder="1" applyAlignment="1" applyProtection="1">
      <alignment horizontal="center" vertical="center"/>
      <protection locked="0"/>
    </xf>
    <xf numFmtId="2" fontId="3" fillId="0" borderId="31" xfId="0" applyNumberFormat="1" applyFont="1" applyBorder="1" applyAlignment="1" applyProtection="1">
      <alignment horizontal="center" vertical="center"/>
      <protection locked="0"/>
    </xf>
    <xf numFmtId="2" fontId="3" fillId="0" borderId="0" xfId="0" applyNumberFormat="1" applyFont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Border="1" applyAlignment="1" applyProtection="1">
      <alignment horizontal="center" vertical="center"/>
      <protection locked="0"/>
    </xf>
    <xf numFmtId="2" fontId="3" fillId="0" borderId="32" xfId="0" applyNumberFormat="1" applyFont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2" xfId="0" applyNumberFormat="1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vertical="center"/>
      <protection locked="0"/>
    </xf>
    <xf numFmtId="0" fontId="3" fillId="0" borderId="3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quotePrefix="1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vertical="center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1" fillId="0" borderId="8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9" xfId="0" applyFont="1" applyBorder="1" applyAlignment="1" applyProtection="1">
      <alignment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vertical="center"/>
    </xf>
    <xf numFmtId="2" fontId="3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2" fontId="4" fillId="0" borderId="32" xfId="0" applyNumberFormat="1" applyFont="1" applyBorder="1" applyAlignment="1" applyProtection="1">
      <alignment horizontal="center" vertical="center"/>
      <protection locked="0"/>
    </xf>
    <xf numFmtId="165" fontId="4" fillId="0" borderId="35" xfId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2" fontId="5" fillId="0" borderId="7" xfId="0" applyNumberFormat="1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vertical="center"/>
    </xf>
    <xf numFmtId="0" fontId="13" fillId="0" borderId="5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2" fontId="5" fillId="0" borderId="6" xfId="0" applyNumberFormat="1" applyFont="1" applyBorder="1" applyAlignment="1" applyProtection="1">
      <alignment horizontal="center" vertical="center"/>
      <protection locked="0"/>
    </xf>
    <xf numFmtId="2" fontId="13" fillId="0" borderId="9" xfId="0" applyNumberFormat="1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>
      <alignment vertical="center"/>
    </xf>
    <xf numFmtId="0" fontId="13" fillId="0" borderId="31" xfId="0" applyFont="1" applyBorder="1" applyAlignment="1" applyProtection="1">
      <alignment vertical="center"/>
      <protection locked="0"/>
    </xf>
    <xf numFmtId="0" fontId="5" fillId="0" borderId="31" xfId="0" applyFont="1" applyBorder="1" applyAlignment="1" applyProtection="1">
      <alignment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2" fontId="5" fillId="0" borderId="32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" fillId="0" borderId="30" xfId="0" applyFont="1" applyBorder="1" applyAlignment="1">
      <alignment vertical="center"/>
    </xf>
    <xf numFmtId="0" fontId="4" fillId="0" borderId="4" xfId="0" applyFont="1" applyBorder="1" applyAlignment="1" applyProtection="1">
      <alignment vertical="center"/>
      <protection locked="0"/>
    </xf>
    <xf numFmtId="3" fontId="3" fillId="0" borderId="7" xfId="3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2" fontId="4" fillId="0" borderId="8" xfId="0" applyNumberFormat="1" applyFont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vertical="center"/>
    </xf>
    <xf numFmtId="1" fontId="2" fillId="0" borderId="9" xfId="0" applyNumberFormat="1" applyFont="1" applyBorder="1" applyAlignment="1">
      <alignment horizontal="left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0" xfId="0" quotePrefix="1" applyNumberFormat="1" applyFont="1" applyAlignment="1">
      <alignment horizontal="left" vertical="center"/>
    </xf>
    <xf numFmtId="2" fontId="3" fillId="0" borderId="9" xfId="0" quotePrefix="1" applyNumberFormat="1" applyFont="1" applyBorder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3" fillId="0" borderId="8" xfId="0" quotePrefix="1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168" fontId="3" fillId="0" borderId="7" xfId="3" applyNumberFormat="1" applyFont="1" applyBorder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3" fillId="0" borderId="7" xfId="3" applyNumberFormat="1" applyFont="1" applyBorder="1" applyAlignment="1" applyProtection="1">
      <alignment horizontal="center" vertical="center"/>
      <protection locked="0"/>
    </xf>
    <xf numFmtId="166" fontId="3" fillId="0" borderId="9" xfId="0" applyNumberFormat="1" applyFont="1" applyBorder="1" applyAlignment="1" applyProtection="1">
      <alignment horizontal="right" vertical="center"/>
      <protection locked="0"/>
    </xf>
    <xf numFmtId="2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5" fontId="3" fillId="0" borderId="9" xfId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2" fontId="4" fillId="0" borderId="7" xfId="0" applyNumberFormat="1" applyFont="1" applyBorder="1" applyAlignment="1" applyProtection="1">
      <alignment horizontal="center" vertical="center"/>
      <protection locked="0"/>
    </xf>
    <xf numFmtId="9" fontId="3" fillId="0" borderId="7" xfId="2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4" fillId="0" borderId="8" xfId="0" applyFont="1" applyBorder="1" applyAlignment="1" applyProtection="1">
      <alignment vertical="center" wrapText="1"/>
      <protection locked="0"/>
    </xf>
    <xf numFmtId="0" fontId="16" fillId="0" borderId="0" xfId="0" applyFont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>
      <alignment vertical="center"/>
    </xf>
    <xf numFmtId="2" fontId="3" fillId="0" borderId="10" xfId="0" applyNumberFormat="1" applyFont="1" applyBorder="1" applyAlignment="1" applyProtection="1">
      <alignment horizontal="right" vertical="center"/>
      <protection locked="0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 applyProtection="1">
      <alignment vertical="center"/>
      <protection locked="0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33" fillId="0" borderId="17" xfId="0" applyFont="1" applyBorder="1" applyAlignment="1">
      <alignment vertical="center"/>
    </xf>
    <xf numFmtId="0" fontId="33" fillId="0" borderId="17" xfId="0" applyFont="1" applyBorder="1" applyAlignment="1">
      <alignment horizontal="center" vertical="center"/>
    </xf>
    <xf numFmtId="43" fontId="33" fillId="0" borderId="42" xfId="0" applyNumberFormat="1" applyFont="1" applyBorder="1" applyAlignment="1">
      <alignment horizontal="center" vertical="center"/>
    </xf>
    <xf numFmtId="0" fontId="33" fillId="0" borderId="17" xfId="0" applyFont="1" applyBorder="1" applyAlignment="1">
      <alignment horizontal="left" vertical="center"/>
    </xf>
    <xf numFmtId="0" fontId="33" fillId="0" borderId="17" xfId="0" applyFont="1" applyBorder="1" applyAlignment="1">
      <alignment vertical="center" wrapText="1"/>
    </xf>
    <xf numFmtId="0" fontId="33" fillId="0" borderId="17" xfId="0" applyFont="1" applyBorder="1" applyAlignment="1">
      <alignment horizontal="center" vertical="center" wrapText="1"/>
    </xf>
    <xf numFmtId="43" fontId="33" fillId="0" borderId="42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43" fontId="10" fillId="0" borderId="42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43" fontId="20" fillId="0" borderId="53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vertical="center"/>
    </xf>
    <xf numFmtId="0" fontId="17" fillId="0" borderId="18" xfId="0" applyFont="1" applyBorder="1" applyAlignment="1">
      <alignment horizontal="center" vertical="center"/>
    </xf>
    <xf numFmtId="43" fontId="17" fillId="0" borderId="52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4" fillId="0" borderId="27" xfId="0" quotePrefix="1" applyFont="1" applyBorder="1" applyAlignment="1" applyProtection="1">
      <alignment horizontal="center" vertical="center"/>
      <protection locked="0"/>
    </xf>
    <xf numFmtId="0" fontId="4" fillId="0" borderId="26" xfId="0" quotePrefix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13" fillId="0" borderId="27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2" fontId="4" fillId="0" borderId="16" xfId="0" applyNumberFormat="1" applyFont="1" applyBorder="1" applyAlignment="1">
      <alignment horizontal="center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4" fillId="0" borderId="45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9" fontId="3" fillId="0" borderId="8" xfId="2" applyFont="1" applyFill="1" applyBorder="1" applyAlignment="1" applyProtection="1">
      <alignment horizontal="center" vertical="center"/>
      <protection locked="0"/>
    </xf>
    <xf numFmtId="169" fontId="3" fillId="0" borderId="0" xfId="0" applyNumberFormat="1" applyFont="1" applyAlignment="1" applyProtection="1">
      <alignment horizontal="center" vertical="center"/>
      <protection locked="0"/>
    </xf>
    <xf numFmtId="4" fontId="3" fillId="0" borderId="0" xfId="1" applyNumberFormat="1" applyFont="1" applyFill="1" applyBorder="1" applyAlignment="1" applyProtection="1">
      <alignment horizontal="center" vertical="center"/>
      <protection locked="0"/>
    </xf>
    <xf numFmtId="169" fontId="3" fillId="0" borderId="0" xfId="1" applyNumberFormat="1" applyFont="1" applyFill="1" applyBorder="1" applyAlignment="1" applyProtection="1">
      <alignment horizontal="center" vertical="center"/>
      <protection locked="0"/>
    </xf>
    <xf numFmtId="4" fontId="3" fillId="2" borderId="0" xfId="0" applyNumberFormat="1" applyFont="1" applyFill="1" applyAlignment="1" applyProtection="1">
      <alignment horizontal="center" vertical="center"/>
      <protection locked="0"/>
    </xf>
    <xf numFmtId="169" fontId="3" fillId="2" borderId="0" xfId="0" applyNumberFormat="1" applyFont="1" applyFill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vertical="center"/>
      <protection locked="0"/>
    </xf>
    <xf numFmtId="9" fontId="4" fillId="0" borderId="8" xfId="2" applyFont="1" applyFill="1" applyBorder="1" applyAlignment="1" applyProtection="1">
      <alignment horizontal="center" vertical="center"/>
      <protection locked="0"/>
    </xf>
    <xf numFmtId="165" fontId="4" fillId="0" borderId="0" xfId="1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2" fontId="3" fillId="0" borderId="21" xfId="0" applyNumberFormat="1" applyFont="1" applyBorder="1" applyAlignment="1" applyProtection="1">
      <alignment horizontal="center" vertical="center"/>
      <protection locked="0"/>
    </xf>
    <xf numFmtId="9" fontId="3" fillId="0" borderId="0" xfId="2" applyFont="1" applyFill="1" applyBorder="1" applyAlignment="1" applyProtection="1">
      <alignment horizontal="center" vertical="center"/>
      <protection locked="0"/>
    </xf>
    <xf numFmtId="4" fontId="3" fillId="0" borderId="7" xfId="1" applyNumberFormat="1" applyFont="1" applyFill="1" applyBorder="1" applyAlignment="1" applyProtection="1">
      <alignment horizontal="center" vertical="center"/>
      <protection locked="0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vertical="center"/>
      <protection locked="0"/>
    </xf>
    <xf numFmtId="3" fontId="3" fillId="0" borderId="0" xfId="3" applyFont="1" applyBorder="1" applyAlignment="1" applyProtection="1">
      <alignment horizontal="center" vertical="center"/>
      <protection locked="0"/>
    </xf>
    <xf numFmtId="4" fontId="3" fillId="0" borderId="9" xfId="3" applyNumberFormat="1" applyFont="1" applyBorder="1" applyAlignment="1" applyProtection="1">
      <alignment horizontal="right" vertical="center"/>
      <protection locked="0"/>
    </xf>
    <xf numFmtId="4" fontId="3" fillId="0" borderId="0" xfId="3" applyNumberFormat="1" applyFont="1" applyBorder="1" applyAlignment="1" applyProtection="1">
      <alignment horizontal="right" vertical="center"/>
      <protection locked="0"/>
    </xf>
    <xf numFmtId="0" fontId="18" fillId="0" borderId="2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8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8" fillId="0" borderId="17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165" fontId="18" fillId="0" borderId="19" xfId="1" applyFont="1" applyFill="1" applyBorder="1" applyAlignment="1" applyProtection="1">
      <alignment horizontal="center" vertical="center"/>
      <protection locked="0"/>
    </xf>
    <xf numFmtId="0" fontId="18" fillId="0" borderId="17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8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165" fontId="18" fillId="0" borderId="3" xfId="1" applyFont="1" applyFill="1" applyBorder="1" applyAlignment="1" applyProtection="1">
      <alignment horizontal="center" vertical="center"/>
      <protection locked="0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54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18" fillId="0" borderId="38" xfId="0" applyFont="1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165" fontId="18" fillId="0" borderId="55" xfId="1" applyFont="1" applyFill="1" applyBorder="1" applyAlignment="1" applyProtection="1">
      <alignment horizontal="center" vertical="center"/>
      <protection locked="0"/>
    </xf>
    <xf numFmtId="4" fontId="17" fillId="0" borderId="4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3" fillId="2" borderId="49" xfId="0" applyFont="1" applyFill="1" applyBorder="1" applyAlignment="1">
      <alignment horizontal="center" vertical="center"/>
    </xf>
    <xf numFmtId="0" fontId="33" fillId="2" borderId="18" xfId="0" applyFont="1" applyFill="1" applyBorder="1" applyAlignment="1">
      <alignment horizontal="center" vertical="center"/>
    </xf>
    <xf numFmtId="0" fontId="33" fillId="2" borderId="39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13" fillId="0" borderId="18" xfId="12" applyFont="1" applyBorder="1" applyAlignment="1">
      <alignment horizontal="center" vertical="top" wrapText="1"/>
    </xf>
    <xf numFmtId="49" fontId="13" fillId="0" borderId="0" xfId="12" applyNumberFormat="1" applyFont="1" applyAlignment="1">
      <alignment horizontal="center" vertical="top"/>
    </xf>
    <xf numFmtId="0" fontId="5" fillId="0" borderId="2" xfId="12" applyBorder="1" applyAlignment="1">
      <alignment horizontal="center"/>
    </xf>
    <xf numFmtId="0" fontId="5" fillId="0" borderId="18" xfId="12" applyBorder="1" applyAlignment="1">
      <alignment horizontal="center"/>
    </xf>
    <xf numFmtId="0" fontId="5" fillId="0" borderId="39" xfId="12" applyBorder="1" applyAlignment="1">
      <alignment horizontal="center"/>
    </xf>
    <xf numFmtId="49" fontId="13" fillId="0" borderId="57" xfId="12" applyNumberFormat="1" applyFont="1" applyBorder="1" applyAlignment="1">
      <alignment horizontal="center" vertical="center"/>
    </xf>
    <xf numFmtId="49" fontId="5" fillId="0" borderId="57" xfId="12" applyNumberForma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</cellXfs>
  <cellStyles count="28">
    <cellStyle name="Comma" xfId="1" builtinId="3"/>
    <cellStyle name="Comma 2" xfId="7" xr:uid="{00000000-0005-0000-0000-000001000000}"/>
    <cellStyle name="Comma 2 2" xfId="10" xr:uid="{00000000-0005-0000-0000-000002000000}"/>
    <cellStyle name="Comma 6" xfId="26" xr:uid="{00000000-0005-0000-0000-000003000000}"/>
    <cellStyle name="Comma0" xfId="3" xr:uid="{00000000-0005-0000-0000-000006000000}"/>
    <cellStyle name="Currency" xfId="11" builtinId="4"/>
    <cellStyle name="Currency 2" xfId="8" xr:uid="{00000000-0005-0000-0000-000008000000}"/>
    <cellStyle name="Currency 2 2" xfId="20" xr:uid="{00000000-0005-0000-0000-000009000000}"/>
    <cellStyle name="Currency 2 4" xfId="25" xr:uid="{00000000-0005-0000-0000-00000A000000}"/>
    <cellStyle name="Currency 3" xfId="19" xr:uid="{00000000-0005-0000-0000-00000B000000}"/>
    <cellStyle name="Currency 4 2" xfId="14" xr:uid="{00000000-0005-0000-0000-00000C000000}"/>
    <cellStyle name="Currency 4 2 2" xfId="18" xr:uid="{00000000-0005-0000-0000-00000D000000}"/>
    <cellStyle name="Normal" xfId="0" builtinId="0"/>
    <cellStyle name="Normal 10" xfId="22" xr:uid="{00000000-0005-0000-0000-00000F000000}"/>
    <cellStyle name="Normal 11" xfId="17" xr:uid="{00000000-0005-0000-0000-000010000000}"/>
    <cellStyle name="Normal 2" xfId="5" xr:uid="{00000000-0005-0000-0000-000011000000}"/>
    <cellStyle name="Normal 2 11" xfId="21" xr:uid="{00000000-0005-0000-0000-000012000000}"/>
    <cellStyle name="Normal 2 2" xfId="9" xr:uid="{00000000-0005-0000-0000-000013000000}"/>
    <cellStyle name="Normal 2 2 2" xfId="24" xr:uid="{00000000-0005-0000-0000-000014000000}"/>
    <cellStyle name="Normal 2 3 2" xfId="12" xr:uid="{00000000-0005-0000-0000-000015000000}"/>
    <cellStyle name="Normal 2 4" xfId="23" xr:uid="{00000000-0005-0000-0000-000016000000}"/>
    <cellStyle name="Normal 3" xfId="27" xr:uid="{00000000-0005-0000-0000-000017000000}"/>
    <cellStyle name="Normal 4 2" xfId="13" xr:uid="{00000000-0005-0000-0000-000018000000}"/>
    <cellStyle name="Normal 6" xfId="15" xr:uid="{00000000-0005-0000-0000-000019000000}"/>
    <cellStyle name="Normal 6 2 2" xfId="16" xr:uid="{00000000-0005-0000-0000-00001A000000}"/>
    <cellStyle name="or" xfId="4" xr:uid="{00000000-0005-0000-0000-00001D000000}"/>
    <cellStyle name="Percent" xfId="2" builtinId="5"/>
    <cellStyle name="Percent 2" xfId="6" xr:uid="{00000000-0005-0000-0000-00001F000000}"/>
  </cellStyles>
  <dxfs count="2">
    <dxf>
      <font>
        <color rgb="FF9C0006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calcChain" Target="calcChain.xml"/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ily%20Cost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mpcurv.W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pinfcorp-my.sharepoint.com/Users/Simon%20Nkuna/AppData/Local/Microsoft/Windows/INetCache/Content.Outlook/4T3HRG2A/file:/C:/Users/matlala/Documents/syscurve.WK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4.2%20GLMB-C-Nonconformance%20register%204.3.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TRP%20Retail%20Rates%202009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01-Sched1-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vember%20Payment%20cert\Projects\P242%20-%20WDC%20Cluster%20Management\Financial\Project%20Invoices%2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vember%20Payment%20cert\Projects\P242%20-%20WDC%20Cluster%20Management\Financial\Project%20Invoices%2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master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%204%20cert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lmapius%20Cert%20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dule%20of%20item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360\Adjudication\Tender245\CERT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4.2%20month%2020%20GLMB-C-Nonconformance%20register%2028.3.2011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QTY%20Contract%2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ly%20report(2000)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RP%20Retail%20Rates%20201213%20-%20ESS-v20121006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es%20DUoS%20&amp;%20TRP%202009-1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240\Jpd\CERT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pinfcorp-my.sharepoint.com/Documents%20and%20Settings/User/Local%20Settings/Temporary%20Internet%20Files/Content.Outlook/X80PI8XL/cost%20calculation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projects\T\Tsomo%20Water%20RDP3%20970315\Tsomo%20busplan%20Phase%2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rite%202001%20QT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dule%20of%20item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9535wk-segooafin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Kampersrus%20Cost%20Estimat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ly%20report(2000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4.2%20month%2019%20GLMB-C-Nonconformance%20register%2022.2.2011.xlsm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9815lepogoconstrual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projects\K\Komga%20Treatment%20Works\Treatment%20works%20estim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TO%20BoQ%20EV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O%20&amp;%20M%20electricity%20tarif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4.2%20month%2018%20GLMB-C-Nonconformance%20register%2027.1.201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 March 2000"/>
      <sheetName val="23 March 2000"/>
      <sheetName val="24 March 2000"/>
      <sheetName val="25 March 2000"/>
      <sheetName val="26 March 2000"/>
      <sheetName val="Summary"/>
      <sheetName val="Summary Resources"/>
      <sheetName val="DRT 162 - Not for Submission"/>
      <sheetName val="Plant Rates"/>
      <sheetName val="daily co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>
        <row r="4">
          <cell r="B4">
            <v>102</v>
          </cell>
          <cell r="C4">
            <v>102.04909468938949</v>
          </cell>
          <cell r="D4">
            <v>102.17698644609604</v>
          </cell>
          <cell r="E4">
            <v>102.37472169505121</v>
          </cell>
          <cell r="F4">
            <v>102.63803646567959</v>
          </cell>
          <cell r="G4">
            <v>102.96411541050001</v>
          </cell>
          <cell r="H4">
            <v>103.35087240406088</v>
          </cell>
          <cell r="I4">
            <v>103.79665996582153</v>
          </cell>
          <cell r="J4">
            <v>104.30012263942524</v>
          </cell>
          <cell r="K4">
            <v>104.86011278385085</v>
          </cell>
          <cell r="L4">
            <v>105.47563783889348</v>
          </cell>
          <cell r="M4">
            <v>106.14582517332767</v>
          </cell>
          <cell r="N4">
            <v>106.86989751635228</v>
          </cell>
          <cell r="O4">
            <v>107.64715513373794</v>
          </cell>
          <cell r="P4">
            <v>108.47696250140405</v>
          </cell>
          <cell r="Q4">
            <v>109.35873809041627</v>
          </cell>
          <cell r="R4">
            <v>110.29194637137458</v>
          </cell>
          <cell r="S4">
            <v>111.27609144331271</v>
          </cell>
          <cell r="T4">
            <v>112.3107118782589</v>
          </cell>
          <cell r="U4">
            <v>113.39537649309251</v>
          </cell>
          <cell r="V4">
            <v>114.52968084068183</v>
          </cell>
          <cell r="W4">
            <v>115.71324426726054</v>
          </cell>
          <cell r="X4">
            <v>116.94570742146071</v>
          </cell>
          <cell r="Y4">
            <v>118.22673012786936</v>
          </cell>
          <cell r="Z4">
            <v>119.5559895579193</v>
          </cell>
          <cell r="AA4">
            <v>120.93317864564577</v>
          </cell>
          <cell r="AB4">
            <v>122.35800470686577</v>
          </cell>
          <cell r="AC4">
            <v>123.83018822870423</v>
          </cell>
          <cell r="AD4">
            <v>125.34946180281355</v>
          </cell>
        </row>
        <row r="5">
          <cell r="B5">
            <v>0</v>
          </cell>
          <cell r="C5">
            <v>5</v>
          </cell>
          <cell r="D5">
            <v>10</v>
          </cell>
          <cell r="E5">
            <v>15</v>
          </cell>
          <cell r="F5">
            <v>20</v>
          </cell>
          <cell r="G5">
            <v>25</v>
          </cell>
          <cell r="H5">
            <v>30</v>
          </cell>
          <cell r="I5">
            <v>35</v>
          </cell>
          <cell r="J5">
            <v>40</v>
          </cell>
          <cell r="K5">
            <v>45</v>
          </cell>
          <cell r="L5">
            <v>50</v>
          </cell>
          <cell r="M5">
            <v>55</v>
          </cell>
          <cell r="N5">
            <v>60</v>
          </cell>
          <cell r="O5">
            <v>65</v>
          </cell>
          <cell r="P5">
            <v>70</v>
          </cell>
          <cell r="Q5">
            <v>75</v>
          </cell>
          <cell r="R5">
            <v>80</v>
          </cell>
          <cell r="S5">
            <v>85</v>
          </cell>
          <cell r="T5">
            <v>90</v>
          </cell>
          <cell r="U5">
            <v>95</v>
          </cell>
          <cell r="V5">
            <v>100</v>
          </cell>
          <cell r="W5">
            <v>105</v>
          </cell>
          <cell r="X5">
            <v>110</v>
          </cell>
          <cell r="Y5">
            <v>115</v>
          </cell>
          <cell r="Z5">
            <v>120</v>
          </cell>
          <cell r="AA5">
            <v>125</v>
          </cell>
          <cell r="AB5">
            <v>130</v>
          </cell>
          <cell r="AC5">
            <v>135</v>
          </cell>
          <cell r="AD5">
            <v>140</v>
          </cell>
        </row>
        <row r="9">
          <cell r="C9" t="str">
            <v>DEPARTMENT OF WATER AFFAIRS  :  NORTHERN PROVINCE</v>
          </cell>
        </row>
        <row r="10">
          <cell r="C10" t="str">
            <v>COMMUNITY WATER SUPPLY &amp; SANITATION</v>
          </cell>
        </row>
        <row r="11">
          <cell r="C11" t="str">
            <v>RDP NO. 04 NP 007</v>
          </cell>
        </row>
        <row r="12">
          <cell r="C12" t="str">
            <v xml:space="preserve">GIYANI WATERWORKS SATELLITE PUMPSTATION </v>
          </cell>
        </row>
        <row r="13">
          <cell r="C13" t="str">
            <v>SYSTEM CURVE</v>
          </cell>
        </row>
        <row r="15">
          <cell r="D15" t="str">
            <v>OPERATING REQUIREMENTS FOR ELECTRICALLY DRIVEN HORISONTAL SPLIT CASE CENTRIFUGAL PUMPS</v>
          </cell>
        </row>
        <row r="16">
          <cell r="D16" t="str">
            <v>NOTE :</v>
          </cell>
          <cell r="E16" t="str">
            <v>1,  PUMP CHARACTERISTIC CURVES TO BE COMPLETED BY TENDERER.</v>
          </cell>
        </row>
        <row r="17">
          <cell r="E17" t="str">
            <v>2.  REQUIRED DUTY POINT FOR SINGLE PUMP</v>
          </cell>
        </row>
        <row r="18">
          <cell r="E18" t="str">
            <v xml:space="preserve">     OPERATION  =  102   l  /  s   @   115  m  water</v>
          </cell>
        </row>
        <row r="19">
          <cell r="E19" t="str">
            <v>3.  PUMP WILL BE PROTECTED FROM RUN - OUT  BY PRESSURE SUSTAINING</v>
          </cell>
        </row>
        <row r="20">
          <cell r="E20" t="str">
            <v xml:space="preserve">     VALVE LOCATED AT DISCHARGE SIDE OF PUMP SET AT</v>
          </cell>
        </row>
        <row r="21">
          <cell r="E21" t="str">
            <v xml:space="preserve">     SUSTAINING PRESSURE OF  1025  kPa.</v>
          </cell>
        </row>
        <row r="49">
          <cell r="C49" t="str">
            <v xml:space="preserve">GIYANI WATERWORKS </v>
          </cell>
          <cell r="F49" t="str">
            <v>EKSTEEN, VAN DER WALT &amp; NISSEN</v>
          </cell>
          <cell r="K49" t="str">
            <v>VEL NR</v>
          </cell>
        </row>
        <row r="50">
          <cell r="C50" t="str">
            <v>SATELLITE PUMPSTATION</v>
          </cell>
          <cell r="F50" t="str">
            <v>INTERNATIONAL  ( PTY ) LTD. Reg. No. 93/02026/07</v>
          </cell>
          <cell r="K50" t="str">
            <v>SHEET NO</v>
          </cell>
        </row>
        <row r="51">
          <cell r="C51" t="str">
            <v>LOCALITY NO.</v>
          </cell>
          <cell r="F51" t="str">
            <v>RAADGEWENDE INGENIEURS</v>
          </cell>
          <cell r="K51" t="str">
            <v>8102</v>
          </cell>
        </row>
        <row r="52">
          <cell r="C52" t="str">
            <v>SYSTEM CURVE</v>
          </cell>
          <cell r="F52" t="str">
            <v>CONSULTING ENGINEERS</v>
          </cell>
          <cell r="K52" t="str">
            <v xml:space="preserve">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"/>
      <sheetName val="Graph - number per month"/>
      <sheetName val="Combined Graphs"/>
      <sheetName val="Number per month"/>
      <sheetName val="Remedial action"/>
      <sheetName val="Causes"/>
      <sheetName val="Status"/>
      <sheetName val="Activity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GLMB/C</v>
          </cell>
        </row>
        <row r="6">
          <cell r="B6" t="str">
            <v>Earthworks &amp; Natural Gravel</v>
          </cell>
        </row>
        <row r="7">
          <cell r="B7" t="str">
            <v>Stabilised Layers</v>
          </cell>
        </row>
        <row r="8">
          <cell r="B8" t="str">
            <v>Surfacing</v>
          </cell>
        </row>
        <row r="9">
          <cell r="B9" t="str">
            <v>Drainage</v>
          </cell>
        </row>
        <row r="10">
          <cell r="B10" t="str">
            <v>Concrete Structures</v>
          </cell>
        </row>
        <row r="11">
          <cell r="B11" t="str">
            <v>Steel structures</v>
          </cell>
        </row>
        <row r="12">
          <cell r="B12" t="str">
            <v>Miscellaneous</v>
          </cell>
        </row>
        <row r="13">
          <cell r="B13" t="str">
            <v>Management System</v>
          </cell>
        </row>
        <row r="16">
          <cell r="B16" t="str">
            <v>Setting out</v>
          </cell>
        </row>
        <row r="17">
          <cell r="B17" t="str">
            <v>Founding</v>
          </cell>
        </row>
        <row r="18">
          <cell r="B18" t="str">
            <v>Density Failure</v>
          </cell>
        </row>
        <row r="19">
          <cell r="B19" t="str">
            <v>Visual</v>
          </cell>
        </row>
        <row r="20">
          <cell r="B20" t="str">
            <v>Formwork/Staging</v>
          </cell>
        </row>
        <row r="21">
          <cell r="B21" t="str">
            <v>Reinforcement</v>
          </cell>
        </row>
        <row r="22">
          <cell r="B22" t="str">
            <v>Slump</v>
          </cell>
        </row>
        <row r="23">
          <cell r="B23" t="str">
            <v>Concrete strength</v>
          </cell>
        </row>
        <row r="24">
          <cell r="B24" t="str">
            <v>Levels</v>
          </cell>
        </row>
        <row r="27">
          <cell r="B27" t="str">
            <v>Reject/Scrap</v>
          </cell>
        </row>
        <row r="28">
          <cell r="B28" t="str">
            <v>Rework</v>
          </cell>
        </row>
        <row r="29">
          <cell r="B29" t="str">
            <v>Repair</v>
          </cell>
        </row>
        <row r="30">
          <cell r="B30" t="str">
            <v>Use as is</v>
          </cell>
        </row>
        <row r="31">
          <cell r="B31" t="str">
            <v>System changes</v>
          </cell>
        </row>
        <row r="34">
          <cell r="B34" t="str">
            <v>Lack of training</v>
          </cell>
        </row>
        <row r="35">
          <cell r="B35" t="str">
            <v>Lack of communication</v>
          </cell>
        </row>
        <row r="36">
          <cell r="B36" t="str">
            <v>Lack of skill</v>
          </cell>
        </row>
        <row r="37">
          <cell r="B37" t="str">
            <v>Lack of means</v>
          </cell>
        </row>
        <row r="38">
          <cell r="B38" t="str">
            <v>Deficient means</v>
          </cell>
        </row>
        <row r="39">
          <cell r="B39" t="str">
            <v>Deficient process</v>
          </cell>
        </row>
        <row r="40">
          <cell r="B40" t="str">
            <v>Lack of clearness</v>
          </cell>
        </row>
        <row r="41">
          <cell r="B41" t="str">
            <v>Lack of discipline</v>
          </cell>
        </row>
        <row r="42">
          <cell r="B42" t="str">
            <v>Systematic lack of care</v>
          </cell>
        </row>
        <row r="45">
          <cell r="B45" t="str">
            <v>Under review</v>
          </cell>
        </row>
        <row r="46">
          <cell r="B46" t="str">
            <v>Reviewed, to be implemented</v>
          </cell>
        </row>
        <row r="47">
          <cell r="B47" t="str">
            <v>Cancelled</v>
          </cell>
        </row>
        <row r="48">
          <cell r="B48" t="str">
            <v>Closed</v>
          </cell>
        </row>
        <row r="51">
          <cell r="B51" t="str">
            <v>GLMB/C - JCR</v>
          </cell>
        </row>
        <row r="52">
          <cell r="B52" t="str">
            <v>GLMB/C - JOL</v>
          </cell>
        </row>
        <row r="53">
          <cell r="B53" t="str">
            <v>GLMB/C - ASM</v>
          </cell>
        </row>
        <row r="54">
          <cell r="B54" t="str">
            <v>GLMB/C - BKE</v>
          </cell>
        </row>
        <row r="55">
          <cell r="B55" t="str">
            <v>GLMB/C - JCA</v>
          </cell>
        </row>
        <row r="56">
          <cell r="B56" t="str">
            <v>GLMB/C - SFI</v>
          </cell>
        </row>
        <row r="57">
          <cell r="B57" t="str">
            <v>GLMB/C - FBE</v>
          </cell>
        </row>
        <row r="58">
          <cell r="B58" t="str">
            <v>Eng (BKS)</v>
          </cell>
        </row>
        <row r="59">
          <cell r="B59" t="str">
            <v>Subco</v>
          </cell>
        </row>
        <row r="60">
          <cell r="B60" t="str">
            <v>None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IM Rev"/>
      <sheetName val="Notes"/>
      <sheetName val="Revenue Summary"/>
      <sheetName val="Subsidy"/>
      <sheetName val="Subsidy Phased"/>
      <sheetName val="&gt; 132kV NAC allocation"/>
      <sheetName val="WEPS design"/>
      <sheetName val="SPA design"/>
      <sheetName val="Megaflex design"/>
      <sheetName val="Nightsave Large design"/>
      <sheetName val="Nightsave Combo"/>
      <sheetName val="Miniflex design"/>
      <sheetName val="Nightsave Small design"/>
      <sheetName val="Ruraflex Tx+Dx 1"/>
      <sheetName val="Ruraflex Tx-Dx 2"/>
      <sheetName val="Ruraflex Dx 3"/>
      <sheetName val="Ruraflex AveP"/>
      <sheetName val="Ruraflex design"/>
      <sheetName val="Nightsave Rural Tx+Dx 1"/>
      <sheetName val="Nightsave Rural Tx-Dx 2"/>
      <sheetName val="Nightsave Rural Dx 3"/>
      <sheetName val="Nightsave Rural AveP"/>
      <sheetName val="Ruraflex 5.6"/>
      <sheetName val="Nightsave Rural design"/>
      <sheetName val="Nightsave Rural 5.6"/>
      <sheetName val="Transflex 1 design"/>
      <sheetName val="Transflex 2 design"/>
      <sheetName val="Transflex 1 NW"/>
      <sheetName val="Transflex 2 NW"/>
      <sheetName val="Transflex 1 Original"/>
      <sheetName val="Transflex 2 Original"/>
      <sheetName val="Businessrate design"/>
      <sheetName val="Businessrate 5.6"/>
      <sheetName val="Homepower design"/>
      <sheetName val="Homepower 5.6"/>
      <sheetName val="Homelight design"/>
      <sheetName val="Homeflex design"/>
      <sheetName val="HomelightT"/>
      <sheetName val="Public Lighting design"/>
      <sheetName val="Landrate 5-6"/>
      <sheetName val="Landrate 2"/>
      <sheetName val="Landrate 3"/>
      <sheetName val="Landrate AveP"/>
      <sheetName val="Landrate design"/>
      <sheetName val="Landrate 5.6"/>
      <sheetName val="Landlight design"/>
      <sheetName val="TarDef SPU @ 27.5%"/>
      <sheetName val="TarDef SPU Munic @ 27.5%"/>
      <sheetName val="TarDef LPU @ 27.5%"/>
      <sheetName val="TarDef LPU Munic @ 27.5%"/>
      <sheetName val="TarDef SPU @ 29.2%"/>
      <sheetName val="TarDef SPU Munic @ 28.3%"/>
      <sheetName val="TarDef LPU @ 29.2%"/>
      <sheetName val="TarDef LPU Munic @ 28.3%"/>
      <sheetName val="TarDef SPU @ 34.2%"/>
      <sheetName val="TarDef SPU Munic @ 35.9%"/>
      <sheetName val="TarDef LPU @ 34.2%"/>
      <sheetName val="TarDef LPU Munic @ 35.9%"/>
      <sheetName val="SPA"/>
      <sheetName val="WEPS"/>
      <sheetName val="Megaflex"/>
      <sheetName val="Megaflex Munic"/>
      <sheetName val="Nightsave Large"/>
      <sheetName val="Nightsave Large Munic"/>
      <sheetName val="Miniflex"/>
      <sheetName val="Miniflex Munic"/>
      <sheetName val="Nightsave Small"/>
      <sheetName val="Nightsave Small Munic"/>
      <sheetName val="Ruraflex"/>
      <sheetName val="Ruraflex Munic"/>
      <sheetName val="Nightsave Rural"/>
      <sheetName val="Nightsave Rural Munic"/>
      <sheetName val="Transflex 1"/>
      <sheetName val="Transflex 2"/>
      <sheetName val="Businessrate"/>
      <sheetName val="Businessrate Munic"/>
      <sheetName val="Homepower"/>
      <sheetName val="Homepower Munic"/>
      <sheetName val="Homelight"/>
      <sheetName val="Homelight Munic"/>
      <sheetName val="Homeflex"/>
      <sheetName val="Public Lighting"/>
      <sheetName val="Public Lighting Munic"/>
      <sheetName val="Landrate"/>
      <sheetName val="Landrate Munic"/>
      <sheetName val="Landlight"/>
      <sheetName val="WEPS inc"/>
      <sheetName val="Megaflex inc"/>
      <sheetName val="Megaflex Munic inc"/>
      <sheetName val="Nightsave Large inc"/>
      <sheetName val="Nightsave Large Munic inc"/>
      <sheetName val="Miniflex inc"/>
      <sheetName val="Miniflex Munic inc"/>
      <sheetName val="Nightsave Small inc"/>
      <sheetName val="Nightsave Small Munic inc"/>
      <sheetName val="Ruraflex inc"/>
      <sheetName val="Ruraflex Munic inc"/>
      <sheetName val="Nightsave Rural inc"/>
      <sheetName val="Nightsave Rural Munic inc"/>
      <sheetName val="Transflex 1 inc"/>
      <sheetName val="Transflex 2 inc"/>
      <sheetName val="Businessrate inc"/>
      <sheetName val="Businessrate Munic inc"/>
      <sheetName val="Homepower inc"/>
      <sheetName val="Homepower Munic inc"/>
      <sheetName val="Homelight inc"/>
      <sheetName val="Homelight Munic inc"/>
      <sheetName val="Homeflex inc"/>
      <sheetName val="Public Lighting inc"/>
      <sheetName val="Public Lighting Munic inc"/>
      <sheetName val="Landrate inc"/>
      <sheetName val="Landrate Munic inc"/>
      <sheetName val="Landlight inc"/>
      <sheetName val="ReCon"/>
      <sheetName val="Loss Factors"/>
      <sheetName val="Calcs"/>
      <sheetName val="TRP Retail Rates 2009-10"/>
      <sheetName val="T3 Plan08_VIC"/>
      <sheetName val="VIC_T3Man6_05_07"/>
    </sheetNames>
    <sheetDataSet>
      <sheetData sheetId="0"/>
      <sheetData sheetId="1"/>
      <sheetData sheetId="2"/>
      <sheetData sheetId="3">
        <row r="4">
          <cell r="X4">
            <v>16898025848.856472</v>
          </cell>
        </row>
        <row r="5">
          <cell r="X5">
            <v>16742489206.549044</v>
          </cell>
        </row>
        <row r="6">
          <cell r="F6">
            <v>30943701238.035667</v>
          </cell>
          <cell r="I6">
            <v>30887565515.435875</v>
          </cell>
          <cell r="L6">
            <v>33309559373.004807</v>
          </cell>
          <cell r="R6">
            <v>33369733133.441307</v>
          </cell>
          <cell r="U6">
            <v>33640515055.405518</v>
          </cell>
          <cell r="X6">
            <v>33640515055.405518</v>
          </cell>
        </row>
        <row r="9">
          <cell r="F9">
            <v>0</v>
          </cell>
          <cell r="I9">
            <v>0</v>
          </cell>
          <cell r="L9">
            <v>0</v>
          </cell>
          <cell r="R9">
            <v>0</v>
          </cell>
          <cell r="U9">
            <v>0</v>
          </cell>
        </row>
        <row r="10">
          <cell r="X10">
            <v>838756037.20921314</v>
          </cell>
        </row>
        <row r="11">
          <cell r="X11">
            <v>2504723176.5737019</v>
          </cell>
        </row>
        <row r="12">
          <cell r="F12">
            <v>3085616023.4485707</v>
          </cell>
          <cell r="I12">
            <v>3079915850.6237144</v>
          </cell>
          <cell r="L12">
            <v>3365082768.1402225</v>
          </cell>
          <cell r="R12">
            <v>3343479213.7829151</v>
          </cell>
          <cell r="U12">
            <v>3343479213.7829151</v>
          </cell>
          <cell r="X12">
            <v>3343479213.7829151</v>
          </cell>
        </row>
        <row r="13">
          <cell r="X13">
            <v>506365436.81866336</v>
          </cell>
        </row>
        <row r="14">
          <cell r="X14">
            <v>175891742.1013476</v>
          </cell>
        </row>
        <row r="15">
          <cell r="F15">
            <v>636128513.65758443</v>
          </cell>
          <cell r="I15">
            <v>634464556.79360271</v>
          </cell>
          <cell r="L15">
            <v>663453524.31289935</v>
          </cell>
          <cell r="R15">
            <v>683824150.13726926</v>
          </cell>
          <cell r="U15">
            <v>682257178.92001092</v>
          </cell>
          <cell r="X15">
            <v>682257178.92001092</v>
          </cell>
        </row>
        <row r="16">
          <cell r="X16">
            <v>341358614.47565353</v>
          </cell>
        </row>
        <row r="17">
          <cell r="X17">
            <v>36731041.797019273</v>
          </cell>
        </row>
        <row r="18">
          <cell r="F18">
            <v>339659521.88939875</v>
          </cell>
          <cell r="I18">
            <v>338574663.63232708</v>
          </cell>
          <cell r="L18">
            <v>393212678.14736998</v>
          </cell>
          <cell r="R18">
            <v>376138298.61141986</v>
          </cell>
          <cell r="U18">
            <v>378089656.27267277</v>
          </cell>
          <cell r="X18">
            <v>378089656.27267277</v>
          </cell>
        </row>
        <row r="19">
          <cell r="X19">
            <v>679110325.46229815</v>
          </cell>
        </row>
        <row r="20">
          <cell r="X20">
            <v>0</v>
          </cell>
        </row>
        <row r="21">
          <cell r="F21">
            <v>634040112.14611351</v>
          </cell>
          <cell r="I21">
            <v>634040112.14611351</v>
          </cell>
          <cell r="L21">
            <v>679110325.46229815</v>
          </cell>
          <cell r="R21">
            <v>679110325.46229815</v>
          </cell>
          <cell r="U21">
            <v>679110325.46229815</v>
          </cell>
          <cell r="X21">
            <v>679110325.46229815</v>
          </cell>
        </row>
        <row r="22">
          <cell r="X22">
            <v>162971290.73250842</v>
          </cell>
        </row>
        <row r="23">
          <cell r="X23">
            <v>0</v>
          </cell>
        </row>
        <row r="24">
          <cell r="F24">
            <v>153497681.12627396</v>
          </cell>
          <cell r="I24">
            <v>153497681.12627396</v>
          </cell>
          <cell r="L24">
            <v>162971290.73250842</v>
          </cell>
          <cell r="R24">
            <v>162971290.73250842</v>
          </cell>
          <cell r="U24">
            <v>162971290.73250842</v>
          </cell>
          <cell r="X24">
            <v>162971290.73250842</v>
          </cell>
        </row>
        <row r="25">
          <cell r="X25">
            <v>1091059367.8989398</v>
          </cell>
        </row>
        <row r="26">
          <cell r="X26">
            <v>338992870.53609455</v>
          </cell>
        </row>
        <row r="27">
          <cell r="F27">
            <v>1773896410.7223921</v>
          </cell>
          <cell r="I27">
            <v>1773896410.7223921</v>
          </cell>
          <cell r="L27">
            <v>1429940889.8320775</v>
          </cell>
          <cell r="R27">
            <v>1430052238.4350343</v>
          </cell>
          <cell r="U27">
            <v>1430052238.4350343</v>
          </cell>
          <cell r="X27">
            <v>1430052238.4350343</v>
          </cell>
        </row>
        <row r="28">
          <cell r="X28">
            <v>787337508.31442547</v>
          </cell>
        </row>
        <row r="34">
          <cell r="X34">
            <v>182474543.36410621</v>
          </cell>
        </row>
        <row r="35">
          <cell r="X35">
            <v>8918326.9671278652</v>
          </cell>
        </row>
        <row r="36">
          <cell r="F36">
            <v>164814291.01542109</v>
          </cell>
          <cell r="I36">
            <v>164293596.60971481</v>
          </cell>
          <cell r="L36">
            <v>190981652.21709874</v>
          </cell>
          <cell r="R36">
            <v>190981652.21709874</v>
          </cell>
          <cell r="U36">
            <v>190981652.21709874</v>
          </cell>
          <cell r="X36">
            <v>191392870.33123407</v>
          </cell>
        </row>
        <row r="37">
          <cell r="X37">
            <v>83386238.451161444</v>
          </cell>
        </row>
        <row r="38">
          <cell r="X38">
            <v>4292597.323395987</v>
          </cell>
        </row>
        <row r="39">
          <cell r="F39">
            <v>74744401.091745406</v>
          </cell>
          <cell r="I39">
            <v>74481440.488863647</v>
          </cell>
          <cell r="L39">
            <v>87478571.809675887</v>
          </cell>
          <cell r="R39">
            <v>87478571.809675887</v>
          </cell>
          <cell r="U39">
            <v>87478571.809675887</v>
          </cell>
          <cell r="X39">
            <v>87678835.774557427</v>
          </cell>
        </row>
        <row r="40">
          <cell r="X40">
            <v>120472526.43271749</v>
          </cell>
        </row>
        <row r="41">
          <cell r="X41">
            <v>5339960.1486766683</v>
          </cell>
        </row>
        <row r="42">
          <cell r="F42">
            <v>104448676.43095183</v>
          </cell>
          <cell r="I42">
            <v>104152752.67770883</v>
          </cell>
          <cell r="L42">
            <v>125483810.80136859</v>
          </cell>
          <cell r="R42">
            <v>125483810.80136859</v>
          </cell>
          <cell r="U42">
            <v>125483810.80136859</v>
          </cell>
          <cell r="X42">
            <v>125812486.58139415</v>
          </cell>
        </row>
        <row r="43">
          <cell r="X43">
            <v>578149.75824064948</v>
          </cell>
        </row>
        <row r="67">
          <cell r="X67">
            <v>3505083048.1690664</v>
          </cell>
        </row>
        <row r="68">
          <cell r="X68">
            <v>109591.74984744297</v>
          </cell>
        </row>
        <row r="69">
          <cell r="F69">
            <v>4645404682.5572233</v>
          </cell>
          <cell r="I69">
            <v>4645404682.5572233</v>
          </cell>
          <cell r="L69">
            <v>3505192639.9189138</v>
          </cell>
          <cell r="R69">
            <v>3505192639.9189138</v>
          </cell>
          <cell r="U69">
            <v>3505192639.9189138</v>
          </cell>
          <cell r="X69">
            <v>3505192639.9189138</v>
          </cell>
        </row>
        <row r="70">
          <cell r="X70">
            <v>17557570.743956834</v>
          </cell>
        </row>
        <row r="71">
          <cell r="X71">
            <v>29393397.47860565</v>
          </cell>
        </row>
        <row r="96">
          <cell r="F96">
            <v>9470114783.001627</v>
          </cell>
          <cell r="I96">
            <v>9469034291.0245266</v>
          </cell>
          <cell r="L96">
            <v>7487179276.1758099</v>
          </cell>
          <cell r="R96">
            <v>7487397303.9160318</v>
          </cell>
          <cell r="U96">
            <v>7487397303.9160318</v>
          </cell>
          <cell r="X96">
            <v>7486317765.8763065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>
        <row r="19">
          <cell r="B19">
            <v>30.416666666666668</v>
          </cell>
        </row>
        <row r="61">
          <cell r="J61">
            <v>1.1116426027999999</v>
          </cell>
        </row>
        <row r="62">
          <cell r="J62">
            <v>1.0757831639</v>
          </cell>
        </row>
        <row r="63">
          <cell r="J63">
            <v>1.0364600292999999</v>
          </cell>
        </row>
        <row r="64">
          <cell r="J64">
            <v>1</v>
          </cell>
        </row>
        <row r="97">
          <cell r="H97">
            <v>0.26179999999999998</v>
          </cell>
        </row>
        <row r="98">
          <cell r="H98">
            <v>0.23230000000000001</v>
          </cell>
        </row>
        <row r="108">
          <cell r="H108">
            <v>0.14000000000000001</v>
          </cell>
        </row>
      </sheetData>
      <sheetData sheetId="117" refreshError="1"/>
      <sheetData sheetId="118" refreshError="1"/>
      <sheetData sheetId="1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ched2"/>
      <sheetName val="Sched3"/>
      <sheetName val="Sched4"/>
      <sheetName val="Sched5"/>
      <sheetName val="Sched6"/>
      <sheetName val="Sched7"/>
      <sheetName val="Sched8"/>
      <sheetName val="Summary"/>
    </sheetNames>
    <sheetDataSet>
      <sheetData sheetId="0"/>
      <sheetData sheetId="1">
        <row r="8">
          <cell r="A8" t="str">
            <v xml:space="preserve">  2.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im Summary"/>
      <sheetName val="PE683"/>
      <sheetName val="PE690"/>
      <sheetName val="PE719"/>
      <sheetName val="01"/>
      <sheetName val="02"/>
      <sheetName val="04"/>
      <sheetName val="05"/>
      <sheetName val="06"/>
      <sheetName val="07"/>
      <sheetName val="08"/>
      <sheetName val="09"/>
      <sheetName val="10"/>
      <sheetName val="Acc No 1"/>
      <sheetName val="Acc No 2"/>
      <sheetName val="Acc No 3"/>
      <sheetName val="Acc No 4"/>
      <sheetName val="Timesheets"/>
      <sheetName val="Employ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im Summary"/>
      <sheetName val="PE683"/>
      <sheetName val="PE690"/>
      <sheetName val="PE719"/>
      <sheetName val="01"/>
      <sheetName val="02"/>
      <sheetName val="04"/>
      <sheetName val="05"/>
      <sheetName val="06"/>
      <sheetName val="07"/>
      <sheetName val="08"/>
      <sheetName val="09"/>
      <sheetName val="10"/>
      <sheetName val="Acc No 1"/>
      <sheetName val="Acc No 2"/>
      <sheetName val="Acc No 3"/>
      <sheetName val="Timesheets"/>
      <sheetName val="Employ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</sheetNames>
    <sheetDataSet>
      <sheetData sheetId="0"/>
      <sheetData sheetId="1">
        <row r="15">
          <cell r="E15" t="str">
            <v>FETAKGOMO</v>
          </cell>
        </row>
        <row r="22">
          <cell r="G22" t="str">
            <v>Credit Card #1</v>
          </cell>
        </row>
        <row r="23">
          <cell r="E23">
            <v>0.14000000000000001</v>
          </cell>
          <cell r="G23" t="str">
            <v>Credit Card #2</v>
          </cell>
        </row>
        <row r="24">
          <cell r="D24" t="b">
            <v>0</v>
          </cell>
          <cell r="G24" t="str">
            <v>Credit Card #3</v>
          </cell>
        </row>
      </sheetData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MOS"/>
      <sheetName val="Sum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ntractor_certificate"/>
      <sheetName val="Consultant_invoice"/>
      <sheetName val="Blank"/>
    </sheetNames>
    <sheetDataSet>
      <sheetData sheetId="0" refreshError="1">
        <row r="1">
          <cell r="A1" t="str">
            <v>NOTES</v>
          </cell>
        </row>
      </sheetData>
      <sheetData sheetId="1"/>
      <sheetData sheetId="2" refreshError="1">
        <row r="1">
          <cell r="A1" t="str">
            <v>CONSULTANT INVOICE</v>
          </cell>
        </row>
      </sheetData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1"/>
      <sheetName val="Sched2"/>
      <sheetName val="Sched3A"/>
      <sheetName val="Sched3B"/>
      <sheetName val="Sched3C"/>
      <sheetName val="Sched3D"/>
      <sheetName val="SCHED 4A"/>
      <sheetName val="SCHED 4B"/>
      <sheetName val="SCHED 4C"/>
      <sheetName val="SCHED 4D"/>
      <sheetName val="Sched5A"/>
      <sheetName val="Sched5B"/>
      <sheetName val="Sched6A"/>
      <sheetName val="Sched6B"/>
      <sheetName val="SCHED 7A"/>
      <sheetName val="SCHED 7B"/>
      <sheetName val="SCHED 7C"/>
      <sheetName val="Sched8A"/>
      <sheetName val="Sched8B"/>
      <sheetName val="Sched8C"/>
      <sheetName val="Sched9"/>
      <sheetName val="Sched10A"/>
      <sheetName val="Sched10B"/>
      <sheetName val="Sched11A"/>
      <sheetName val="Sched11B"/>
      <sheetName val="Sched12A"/>
      <sheetName val="Sched12B"/>
      <sheetName val="Sched13A"/>
      <sheetName val="Sched13B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-MOD"/>
      <sheetName val="Certificate No1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"/>
      <sheetName val="Combined Graphs"/>
      <sheetName val="Person to action"/>
      <sheetName val="Number per month 2"/>
      <sheetName val="Division"/>
      <sheetName val="Remedial action"/>
      <sheetName val="Failures"/>
      <sheetName val="Causes"/>
      <sheetName val="Status"/>
      <sheetName val="Activity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8">
          <cell r="B58" t="str">
            <v>Man</v>
          </cell>
        </row>
        <row r="59">
          <cell r="B59" t="str">
            <v>Material</v>
          </cell>
        </row>
        <row r="60">
          <cell r="B60" t="str">
            <v>Machine</v>
          </cell>
        </row>
        <row r="61">
          <cell r="B61" t="str">
            <v>Method</v>
          </cell>
        </row>
        <row r="62">
          <cell r="B62" t="str">
            <v>Environment</v>
          </cell>
        </row>
        <row r="63">
          <cell r="B63" t="str">
            <v>Cancelled</v>
          </cell>
        </row>
        <row r="64">
          <cell r="B64">
            <v>0</v>
          </cell>
        </row>
        <row r="101">
          <cell r="B101" t="str">
            <v>Structures</v>
          </cell>
        </row>
        <row r="102">
          <cell r="B102" t="str">
            <v>Roadworks &amp; associated works</v>
          </cell>
        </row>
        <row r="103">
          <cell r="B103" t="str">
            <v>Surfacing</v>
          </cell>
        </row>
        <row r="104">
          <cell r="B104" t="str">
            <v>Traffic</v>
          </cell>
        </row>
        <row r="105">
          <cell r="B105" t="str">
            <v>Cancelled</v>
          </cell>
        </row>
        <row r="106">
          <cell r="B106">
            <v>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1 P&amp;G"/>
      <sheetName val="Bill2 Pipeline"/>
      <sheetName val="Bill3 200kl Res"/>
      <sheetName val="Bill4 600kl Res"/>
      <sheetName val="Bill5 Com Res"/>
      <sheetName val="Bill6 PSta"/>
      <sheetName val="Bill7 Dayw"/>
      <sheetName val="Sum"/>
    </sheetNames>
    <sheetDataSet>
      <sheetData sheetId="0">
        <row r="1">
          <cell r="A1" t="str">
            <v>GREATER SEKHUKHUNE DISTRICT MUNICIPALITY</v>
          </cell>
          <cell r="H1" t="str">
            <v>Bill 1</v>
          </cell>
        </row>
        <row r="2">
          <cell r="A2" t="str">
            <v>OLIFANTSPOORT SOUTH PHASE 6</v>
          </cell>
          <cell r="H2" t="str">
            <v>General</v>
          </cell>
        </row>
        <row r="3">
          <cell r="A3" t="str">
            <v>CONTRACT 1  :  TENDER NO. MIG 06/07/2/0029A</v>
          </cell>
        </row>
        <row r="4">
          <cell r="A4" t="str">
            <v>BILL 1  :  PRELIMINARY &amp; GENERAL</v>
          </cell>
        </row>
        <row r="5">
          <cell r="A5" t="str">
            <v>ITEM</v>
          </cell>
          <cell r="B5" t="str">
            <v>PAYM.</v>
          </cell>
          <cell r="C5" t="str">
            <v>DESCRIPTION</v>
          </cell>
          <cell r="E5" t="str">
            <v>UNIT</v>
          </cell>
          <cell r="F5" t="str">
            <v>QUANT.</v>
          </cell>
          <cell r="G5" t="str">
            <v>RATE</v>
          </cell>
          <cell r="H5" t="str">
            <v>AMOUNT</v>
          </cell>
        </row>
        <row r="6">
          <cell r="A6" t="str">
            <v>NO.</v>
          </cell>
          <cell r="B6" t="str">
            <v>REF.</v>
          </cell>
        </row>
        <row r="7">
          <cell r="B7" t="str">
            <v>SABS</v>
          </cell>
        </row>
        <row r="8">
          <cell r="B8" t="str">
            <v>1200A</v>
          </cell>
          <cell r="C8" t="str">
            <v>GENERAL</v>
          </cell>
        </row>
        <row r="9">
          <cell r="A9" t="str">
            <v>1.1</v>
          </cell>
          <cell r="B9" t="str">
            <v>8.3</v>
          </cell>
          <cell r="C9" t="str">
            <v>FIXED CHARGE AND VALUE-RELATED ITEMS</v>
          </cell>
        </row>
        <row r="10">
          <cell r="A10" t="str">
            <v>1.1.1</v>
          </cell>
          <cell r="B10" t="str">
            <v>8.3.1</v>
          </cell>
          <cell r="C10" t="str">
            <v>Contractual Requirements</v>
          </cell>
          <cell r="E10" t="str">
            <v>sum</v>
          </cell>
          <cell r="F10" t="str">
            <v>-</v>
          </cell>
          <cell r="G10" t="str">
            <v>-</v>
          </cell>
        </row>
        <row r="12">
          <cell r="A12" t="str">
            <v>1.1.2</v>
          </cell>
          <cell r="B12" t="str">
            <v>8.3.2</v>
          </cell>
          <cell r="C12" t="str">
            <v>Establish facilities on site</v>
          </cell>
        </row>
        <row r="13">
          <cell r="A13" t="str">
            <v>1.1.2.1</v>
          </cell>
          <cell r="B13" t="str">
            <v>8.3.2.1</v>
          </cell>
          <cell r="C13" t="str">
            <v>i)   Facilities for Engineer</v>
          </cell>
        </row>
        <row r="14">
          <cell r="B14" t="str">
            <v>PSAB1</v>
          </cell>
          <cell r="C14" t="str">
            <v>a)</v>
          </cell>
          <cell r="D14" t="str">
            <v>Furnished offices</v>
          </cell>
          <cell r="E14" t="str">
            <v>sum</v>
          </cell>
          <cell r="F14" t="str">
            <v>-</v>
          </cell>
          <cell r="G14" t="str">
            <v>-</v>
          </cell>
          <cell r="H14">
            <v>50000</v>
          </cell>
        </row>
        <row r="16">
          <cell r="C16" t="str">
            <v>b)</v>
          </cell>
          <cell r="D16" t="str">
            <v>Telephone</v>
          </cell>
          <cell r="E16" t="str">
            <v>sum</v>
          </cell>
          <cell r="F16" t="str">
            <v>-</v>
          </cell>
          <cell r="G16" t="str">
            <v>-</v>
          </cell>
        </row>
        <row r="18">
          <cell r="C18" t="str">
            <v>c)</v>
          </cell>
          <cell r="D18" t="str">
            <v>Name Boards (2 no )</v>
          </cell>
          <cell r="E18" t="str">
            <v>sum</v>
          </cell>
          <cell r="F18" t="str">
            <v>-</v>
          </cell>
          <cell r="G18" t="str">
            <v>-</v>
          </cell>
        </row>
        <row r="20">
          <cell r="A20" t="str">
            <v>1.1.2.2</v>
          </cell>
          <cell r="B20" t="str">
            <v>8.3.2.2</v>
          </cell>
          <cell r="C20" t="str">
            <v>ii)   Facilities for Contractor</v>
          </cell>
        </row>
        <row r="21">
          <cell r="C21" t="str">
            <v>a)</v>
          </cell>
          <cell r="D21" t="str">
            <v>Offices and storage sheds</v>
          </cell>
          <cell r="E21" t="str">
            <v>sum</v>
          </cell>
          <cell r="F21" t="str">
            <v>-</v>
          </cell>
          <cell r="G21" t="str">
            <v>-</v>
          </cell>
        </row>
        <row r="23">
          <cell r="C23" t="str">
            <v>b)</v>
          </cell>
          <cell r="D23" t="str">
            <v>Workshops</v>
          </cell>
          <cell r="E23" t="str">
            <v>sum</v>
          </cell>
          <cell r="F23" t="str">
            <v>-</v>
          </cell>
          <cell r="G23" t="str">
            <v>-</v>
          </cell>
        </row>
        <row r="25">
          <cell r="C25" t="str">
            <v>c)</v>
          </cell>
          <cell r="D25" t="str">
            <v>Laboratories</v>
          </cell>
          <cell r="E25" t="str">
            <v>sum</v>
          </cell>
          <cell r="F25" t="str">
            <v>-</v>
          </cell>
          <cell r="G25" t="str">
            <v>-</v>
          </cell>
        </row>
        <row r="27">
          <cell r="C27" t="str">
            <v>d)</v>
          </cell>
          <cell r="D27" t="str">
            <v>Living accommodation</v>
          </cell>
          <cell r="E27" t="str">
            <v>sum</v>
          </cell>
          <cell r="F27" t="str">
            <v>-</v>
          </cell>
          <cell r="G27" t="str">
            <v>-</v>
          </cell>
        </row>
        <row r="29">
          <cell r="C29" t="str">
            <v>e)</v>
          </cell>
          <cell r="D29" t="str">
            <v>Ablution and latrine facilities</v>
          </cell>
          <cell r="E29" t="str">
            <v>sum</v>
          </cell>
          <cell r="F29" t="str">
            <v>-</v>
          </cell>
          <cell r="G29" t="str">
            <v>-</v>
          </cell>
        </row>
        <row r="31">
          <cell r="C31" t="str">
            <v>f)</v>
          </cell>
          <cell r="D31" t="str">
            <v>Tools and equipment</v>
          </cell>
          <cell r="E31" t="str">
            <v>sum</v>
          </cell>
          <cell r="F31" t="str">
            <v>-</v>
          </cell>
          <cell r="G31" t="str">
            <v>-</v>
          </cell>
        </row>
        <row r="33">
          <cell r="C33" t="str">
            <v>g)</v>
          </cell>
          <cell r="D33" t="str">
            <v>Water supplies, electric power and communi-</v>
          </cell>
        </row>
        <row r="34">
          <cell r="C34" t="str">
            <v xml:space="preserve">           communications</v>
          </cell>
          <cell r="D34" t="str">
            <v>cations</v>
          </cell>
          <cell r="E34" t="str">
            <v>sum</v>
          </cell>
          <cell r="F34" t="str">
            <v>-</v>
          </cell>
          <cell r="G34" t="str">
            <v>-</v>
          </cell>
        </row>
        <row r="36">
          <cell r="C36" t="str">
            <v>h)</v>
          </cell>
          <cell r="D36" t="str">
            <v>Dealing with water</v>
          </cell>
          <cell r="E36" t="str">
            <v>sum</v>
          </cell>
          <cell r="F36" t="str">
            <v>-</v>
          </cell>
          <cell r="G36" t="str">
            <v>-</v>
          </cell>
        </row>
        <row r="38">
          <cell r="C38" t="str">
            <v>i)</v>
          </cell>
          <cell r="D38" t="str">
            <v>Access</v>
          </cell>
          <cell r="E38" t="str">
            <v>sum</v>
          </cell>
          <cell r="F38" t="str">
            <v>-</v>
          </cell>
          <cell r="G38" t="str">
            <v>-</v>
          </cell>
        </row>
        <row r="40">
          <cell r="C40" t="str">
            <v>j)</v>
          </cell>
          <cell r="D40" t="str">
            <v>Plant</v>
          </cell>
          <cell r="E40" t="str">
            <v>sum</v>
          </cell>
          <cell r="F40" t="str">
            <v>-</v>
          </cell>
          <cell r="G40" t="str">
            <v>-</v>
          </cell>
        </row>
        <row r="42">
          <cell r="C42" t="str">
            <v>k)</v>
          </cell>
          <cell r="D42" t="str">
            <v>Operational Health &amp; Safety (POHAS3.6)</v>
          </cell>
          <cell r="E42" t="str">
            <v>sum</v>
          </cell>
          <cell r="F42" t="str">
            <v>-</v>
          </cell>
          <cell r="G42" t="str">
            <v>-</v>
          </cell>
        </row>
        <row r="44">
          <cell r="A44" t="str">
            <v>1.1.3</v>
          </cell>
          <cell r="B44" t="str">
            <v>8.3.3</v>
          </cell>
          <cell r="C44" t="str">
            <v>Other fixed charge obligations</v>
          </cell>
          <cell r="E44" t="str">
            <v>sum</v>
          </cell>
          <cell r="F44" t="str">
            <v>-</v>
          </cell>
          <cell r="G44" t="str">
            <v>-</v>
          </cell>
        </row>
        <row r="46">
          <cell r="A46" t="str">
            <v>1.1.4</v>
          </cell>
          <cell r="B46" t="str">
            <v>8.3.4</v>
          </cell>
          <cell r="C46" t="str">
            <v>Removal of site establishment</v>
          </cell>
          <cell r="E46" t="str">
            <v>sum</v>
          </cell>
          <cell r="F46" t="str">
            <v>-</v>
          </cell>
          <cell r="G46" t="str">
            <v>-</v>
          </cell>
        </row>
        <row r="47">
          <cell r="B47" t="str">
            <v>SABS</v>
          </cell>
        </row>
        <row r="48">
          <cell r="B48" t="str">
            <v>1200A</v>
          </cell>
        </row>
        <row r="49">
          <cell r="A49" t="str">
            <v>1.2</v>
          </cell>
          <cell r="B49" t="str">
            <v>8.4</v>
          </cell>
          <cell r="C49" t="str">
            <v>TIME RELATED ITEMS</v>
          </cell>
        </row>
        <row r="50">
          <cell r="A50" t="str">
            <v>1.2.1</v>
          </cell>
          <cell r="B50" t="str">
            <v>8.4.1</v>
          </cell>
          <cell r="C50" t="str">
            <v>Contractual requirements</v>
          </cell>
          <cell r="E50" t="str">
            <v>sum</v>
          </cell>
          <cell r="F50" t="str">
            <v>-</v>
          </cell>
          <cell r="G50" t="str">
            <v>-</v>
          </cell>
        </row>
        <row r="52">
          <cell r="A52" t="str">
            <v>1.2.2</v>
          </cell>
          <cell r="B52" t="str">
            <v>8.4.2</v>
          </cell>
          <cell r="C52" t="str">
            <v>Operations and maintenance of facilities on site</v>
          </cell>
          <cell r="E52" t="str">
            <v xml:space="preserve"> </v>
          </cell>
        </row>
        <row r="53">
          <cell r="B53" t="str">
            <v>8.3.2.1</v>
          </cell>
          <cell r="C53" t="str">
            <v>i)   Facilities for Engineer</v>
          </cell>
        </row>
        <row r="54">
          <cell r="B54" t="str">
            <v>PSAB1</v>
          </cell>
          <cell r="C54" t="str">
            <v>a)</v>
          </cell>
          <cell r="D54" t="str">
            <v>Furnished offices</v>
          </cell>
          <cell r="E54" t="str">
            <v>sum</v>
          </cell>
          <cell r="F54" t="str">
            <v>-</v>
          </cell>
          <cell r="G54" t="str">
            <v>-</v>
          </cell>
        </row>
        <row r="56">
          <cell r="C56" t="str">
            <v>b)</v>
          </cell>
          <cell r="D56" t="str">
            <v>Telephone</v>
          </cell>
          <cell r="E56" t="str">
            <v>sum</v>
          </cell>
          <cell r="F56" t="str">
            <v>-</v>
          </cell>
          <cell r="G56" t="str">
            <v>-</v>
          </cell>
        </row>
        <row r="58">
          <cell r="C58" t="str">
            <v>c)</v>
          </cell>
          <cell r="D58" t="str">
            <v>Name Boards (2 no )</v>
          </cell>
          <cell r="E58" t="str">
            <v>sum</v>
          </cell>
          <cell r="F58" t="str">
            <v>-</v>
          </cell>
          <cell r="G58" t="str">
            <v>-</v>
          </cell>
        </row>
        <row r="60">
          <cell r="D60" t="str">
            <v>CARRIED FORWARD</v>
          </cell>
        </row>
        <row r="62">
          <cell r="D62" t="str">
            <v>BROUGHT FORWARD</v>
          </cell>
          <cell r="H62">
            <v>0</v>
          </cell>
        </row>
        <row r="63">
          <cell r="A63" t="str">
            <v>1.2.2.2</v>
          </cell>
          <cell r="B63" t="str">
            <v>8.4.2.2</v>
          </cell>
          <cell r="C63" t="str">
            <v>Facilities for Contractor</v>
          </cell>
        </row>
        <row r="64">
          <cell r="C64" t="str">
            <v>a)</v>
          </cell>
          <cell r="D64" t="str">
            <v>Offices and storage sheds</v>
          </cell>
          <cell r="E64" t="str">
            <v>sum</v>
          </cell>
          <cell r="F64" t="str">
            <v>-</v>
          </cell>
          <cell r="G64" t="str">
            <v>-</v>
          </cell>
        </row>
        <row r="66">
          <cell r="C66" t="str">
            <v>b)</v>
          </cell>
          <cell r="D66" t="str">
            <v>Workshops</v>
          </cell>
          <cell r="E66" t="str">
            <v>sum</v>
          </cell>
          <cell r="F66" t="str">
            <v>-</v>
          </cell>
          <cell r="G66" t="str">
            <v>-</v>
          </cell>
        </row>
        <row r="68">
          <cell r="C68" t="str">
            <v>c)</v>
          </cell>
          <cell r="D68" t="str">
            <v>Laboratories</v>
          </cell>
          <cell r="E68" t="str">
            <v>sum</v>
          </cell>
          <cell r="F68" t="str">
            <v>-</v>
          </cell>
          <cell r="G68" t="str">
            <v>-</v>
          </cell>
        </row>
        <row r="70">
          <cell r="C70" t="str">
            <v>d)</v>
          </cell>
          <cell r="D70" t="str">
            <v>Living accommodation</v>
          </cell>
          <cell r="E70" t="str">
            <v>sum</v>
          </cell>
          <cell r="F70" t="str">
            <v>-</v>
          </cell>
          <cell r="G70" t="str">
            <v>-</v>
          </cell>
        </row>
        <row r="72">
          <cell r="C72" t="str">
            <v>e)</v>
          </cell>
          <cell r="D72" t="str">
            <v>Ablution and latrine facilities</v>
          </cell>
          <cell r="E72" t="str">
            <v>sum</v>
          </cell>
          <cell r="F72" t="str">
            <v>-</v>
          </cell>
          <cell r="G72" t="str">
            <v>-</v>
          </cell>
        </row>
        <row r="74">
          <cell r="C74" t="str">
            <v>f)</v>
          </cell>
          <cell r="D74" t="str">
            <v>Tools and equipment</v>
          </cell>
          <cell r="E74" t="str">
            <v>sum</v>
          </cell>
        </row>
        <row r="76">
          <cell r="C76" t="str">
            <v>g)</v>
          </cell>
          <cell r="D76" t="str">
            <v>Water supplies, electric power and communi-</v>
          </cell>
        </row>
        <row r="77">
          <cell r="C77" t="str">
            <v xml:space="preserve">           communications</v>
          </cell>
          <cell r="D77" t="str">
            <v>cations</v>
          </cell>
          <cell r="E77" t="str">
            <v>sum</v>
          </cell>
          <cell r="F77" t="str">
            <v>-</v>
          </cell>
          <cell r="G77" t="str">
            <v>-</v>
          </cell>
        </row>
        <row r="79">
          <cell r="C79" t="str">
            <v>h)</v>
          </cell>
          <cell r="D79" t="str">
            <v>Dealing with water</v>
          </cell>
          <cell r="E79" t="str">
            <v>sum</v>
          </cell>
          <cell r="F79" t="str">
            <v>-</v>
          </cell>
          <cell r="G79" t="str">
            <v>-</v>
          </cell>
        </row>
        <row r="81">
          <cell r="C81" t="str">
            <v>i)</v>
          </cell>
          <cell r="D81" t="str">
            <v>Access</v>
          </cell>
          <cell r="E81" t="str">
            <v>sum</v>
          </cell>
          <cell r="F81" t="str">
            <v>-</v>
          </cell>
          <cell r="G81" t="str">
            <v>-</v>
          </cell>
        </row>
        <row r="83">
          <cell r="C83" t="str">
            <v>j)</v>
          </cell>
          <cell r="D83" t="str">
            <v>Plant</v>
          </cell>
          <cell r="E83" t="str">
            <v>sum</v>
          </cell>
          <cell r="F83" t="str">
            <v>-</v>
          </cell>
          <cell r="G83" t="str">
            <v>-</v>
          </cell>
        </row>
        <row r="85">
          <cell r="C85" t="str">
            <v>k)</v>
          </cell>
          <cell r="D85" t="str">
            <v>Operational Health &amp; Safety (POHAS3.6)</v>
          </cell>
          <cell r="E85" t="str">
            <v>sum</v>
          </cell>
          <cell r="F85" t="str">
            <v>-</v>
          </cell>
          <cell r="G85" t="str">
            <v>-</v>
          </cell>
        </row>
        <row r="87">
          <cell r="A87" t="str">
            <v>1.2.3</v>
          </cell>
          <cell r="B87" t="str">
            <v>8.4.3</v>
          </cell>
          <cell r="C87" t="str">
            <v>Supervision for duration of the construction</v>
          </cell>
          <cell r="E87" t="str">
            <v>sum</v>
          </cell>
          <cell r="F87" t="str">
            <v>-</v>
          </cell>
          <cell r="G87" t="str">
            <v>-</v>
          </cell>
        </row>
        <row r="89">
          <cell r="A89" t="str">
            <v>1.2.4</v>
          </cell>
          <cell r="B89" t="str">
            <v>8.4.4</v>
          </cell>
          <cell r="C89" t="str">
            <v>Company and Head Office overhead costs for the</v>
          </cell>
        </row>
        <row r="90">
          <cell r="C90" t="str">
            <v>duration of the Contract</v>
          </cell>
          <cell r="E90" t="str">
            <v>sum</v>
          </cell>
          <cell r="F90" t="str">
            <v>-</v>
          </cell>
          <cell r="G90" t="str">
            <v>-</v>
          </cell>
        </row>
        <row r="92">
          <cell r="A92" t="str">
            <v>1.2.5</v>
          </cell>
          <cell r="B92" t="str">
            <v>8.4.5</v>
          </cell>
          <cell r="C92" t="str">
            <v>Other time related obligations</v>
          </cell>
          <cell r="E92" t="str">
            <v>sum</v>
          </cell>
          <cell r="F92" t="str">
            <v>-</v>
          </cell>
          <cell r="G92" t="str">
            <v>-</v>
          </cell>
        </row>
        <row r="94">
          <cell r="A94" t="str">
            <v>1.3</v>
          </cell>
          <cell r="B94" t="str">
            <v>8.5</v>
          </cell>
          <cell r="C94" t="str">
            <v xml:space="preserve">SUMS STATED PROVISIONALLY BY THE </v>
          </cell>
        </row>
        <row r="95">
          <cell r="C95" t="str">
            <v>ENGINEER</v>
          </cell>
        </row>
        <row r="96">
          <cell r="C96" t="str">
            <v>Provisional Sum</v>
          </cell>
        </row>
        <row r="97">
          <cell r="A97" t="str">
            <v>1.3.1</v>
          </cell>
          <cell r="B97" t="str">
            <v xml:space="preserve"> </v>
          </cell>
          <cell r="C97" t="str">
            <v>Material to be used during execution of dayworks</v>
          </cell>
          <cell r="E97" t="str">
            <v>sum</v>
          </cell>
          <cell r="F97" t="str">
            <v>-</v>
          </cell>
          <cell r="G97" t="str">
            <v>-</v>
          </cell>
          <cell r="H97">
            <v>120000</v>
          </cell>
        </row>
        <row r="98">
          <cell r="C98" t="str">
            <v>(Refer PSA8.2)</v>
          </cell>
        </row>
        <row r="100">
          <cell r="A100" t="str">
            <v>1.3.2</v>
          </cell>
          <cell r="B100" t="str">
            <v xml:space="preserve"> </v>
          </cell>
          <cell r="C100" t="str">
            <v>Percentage adjustment to item 1.3.1 to cover</v>
          </cell>
          <cell r="G100" t="str">
            <v xml:space="preserve"> </v>
          </cell>
        </row>
        <row r="101">
          <cell r="C101" t="str">
            <v>Contractor's expenses with regard to item 1.3.1</v>
          </cell>
        </row>
        <row r="102">
          <cell r="A102" t="str">
            <v xml:space="preserve"> </v>
          </cell>
          <cell r="C102" t="str">
            <v>(max 10%)</v>
          </cell>
          <cell r="E102" t="str">
            <v>%</v>
          </cell>
          <cell r="F102">
            <v>120000</v>
          </cell>
        </row>
        <row r="104">
          <cell r="A104" t="str">
            <v>1.3.3</v>
          </cell>
          <cell r="B104" t="str">
            <v>PSA8.1</v>
          </cell>
          <cell r="C104" t="str">
            <v>Contingencies</v>
          </cell>
          <cell r="E104" t="str">
            <v>sum</v>
          </cell>
          <cell r="F104" t="str">
            <v>-</v>
          </cell>
          <cell r="G104" t="str">
            <v>-</v>
          </cell>
          <cell r="H104">
            <v>1000000</v>
          </cell>
        </row>
        <row r="106">
          <cell r="A106" t="str">
            <v>1.4</v>
          </cell>
          <cell r="C106" t="str">
            <v>SUMS STATED PROVISIONALLY BY THE</v>
          </cell>
        </row>
        <row r="107">
          <cell r="C107" t="str">
            <v>ENGINEER</v>
          </cell>
        </row>
        <row r="108">
          <cell r="C108" t="str">
            <v>(NOT SUBJECT TO RETENTION OR ESCALA-</v>
          </cell>
        </row>
        <row r="109">
          <cell r="C109" t="str">
            <v>TION)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  <sheetName val="invoic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 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Note Log"/>
      <sheetName val="Revenue recovery"/>
      <sheetName val="Subsidy"/>
      <sheetName val="Volumes summary"/>
      <sheetName val="Pure cost summary"/>
      <sheetName val="ESS recon"/>
      <sheetName val="WEPS design"/>
      <sheetName val="Megaflex design"/>
      <sheetName val="Miniflex design"/>
      <sheetName val="Nightsave Large design"/>
      <sheetName val="Nightsave Small design"/>
      <sheetName val="Nightsave Rural design"/>
      <sheetName val="Transflex 1 design"/>
      <sheetName val="Transflex 2 design"/>
      <sheetName val="Ruraflex design"/>
      <sheetName val="Businessrate design"/>
      <sheetName val="Landrate design"/>
      <sheetName val="Public Lighting design"/>
      <sheetName val="Landlight"/>
      <sheetName val="Landlight design"/>
      <sheetName val="Chart1"/>
      <sheetName val="Homelight design"/>
      <sheetName val="Homepower design"/>
      <sheetName val="IBT data from 2010"/>
      <sheetName val="Homeflex design"/>
      <sheetName val="RIM data"/>
      <sheetName val="Rural DUoS design "/>
      <sheetName val="Urban DUoS design"/>
      <sheetName val="Homelight DUoS design"/>
      <sheetName val="Homepower DUoS design"/>
      <sheetName val="Calcs"/>
      <sheetName val="Loss Factors"/>
      <sheetName val="Labels"/>
      <sheetName val="EskRateMatrixRD"/>
      <sheetName val="EskMunRateMatrixRD"/>
      <sheetName val="RateMatrixRD"/>
      <sheetName val="MunRateMatrixRD"/>
      <sheetName val="Char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88">
          <cell r="B88" t="b">
            <v>1</v>
          </cell>
        </row>
        <row r="89">
          <cell r="B89" t="b">
            <v>1</v>
          </cell>
        </row>
        <row r="105">
          <cell r="H105">
            <v>2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efinitions"/>
      <sheetName val="Network Cost"/>
      <sheetName val="Network Volume"/>
      <sheetName val="Retail Service"/>
      <sheetName val="Subsidy"/>
      <sheetName val="Conn &amp; kvarh"/>
      <sheetName val="AdminCost"/>
      <sheetName val="ServiceCost"/>
      <sheetName val="ETUoS"/>
      <sheetName val="ETUoS Vz"/>
      <sheetName val="Urban Network"/>
      <sheetName val="Rural Network"/>
      <sheetName val="Res HL Network"/>
      <sheetName val="Res HP Network"/>
      <sheetName val="Losses"/>
      <sheetName val="Reactive Energy"/>
      <sheetName val="Reliability Serv ckWh"/>
      <sheetName val="Reliability Serv RkVA"/>
      <sheetName val="ERS"/>
      <sheetName val="Retail Contribution"/>
      <sheetName val="Admin"/>
      <sheetName val="Service"/>
      <sheetName val="WEPS Energy"/>
      <sheetName val="SPA Energy"/>
      <sheetName val="Megaflex Energy"/>
      <sheetName val="NS Large Energy"/>
      <sheetName val="NS Small Energy"/>
      <sheetName val="NS Comb Energy"/>
      <sheetName val="Miniflex Energy"/>
      <sheetName val="NS Rural Energy"/>
      <sheetName val="Ruraflex Energy"/>
      <sheetName val="Transflex 1 Energy"/>
      <sheetName val="Transflex 2 Energy"/>
      <sheetName val="DUoS Rates"/>
      <sheetName val="DUoS Rates 20089"/>
      <sheetName val="DUoS Rates Previous"/>
      <sheetName val="DUoS Rate Increase"/>
      <sheetName val="DUoS Rate Inc 78=&gt;89"/>
      <sheetName val="DUoS Rate Inc 78=&gt;89 (2)"/>
      <sheetName val="Cost recovery summary"/>
      <sheetName val="ReCon"/>
      <sheetName val="Tariff Volume"/>
      <sheetName val="Access"/>
      <sheetName val="Access 7-8Inc"/>
      <sheetName val="Access rate Matrix"/>
      <sheetName val="Access LPU Matrix"/>
      <sheetName val="Access SPU Matrix"/>
      <sheetName val="Access 89 old structure"/>
      <sheetName val="Cal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>
        <row r="8">
          <cell r="C8" t="b">
            <v>0</v>
          </cell>
        </row>
        <row r="13">
          <cell r="G13">
            <v>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-MOD"/>
      <sheetName val="Certificate No1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6.01a G2 base"/>
      <sheetName val="46.06 slurry app rate variation"/>
      <sheetName val="fogspray"/>
      <sheetName val="46.01 for 19mm seal with CAT65"/>
      <sheetName val="46.01 i for slurry"/>
      <sheetName val="46.01 for 19mm seal with 80-100"/>
      <sheetName val="34.03d stab subbase from commer"/>
      <sheetName val="34.01a selected from comm"/>
      <sheetName val="33.01a insitu treat of r.bed"/>
      <sheetName val="22.10 b reinforcing"/>
      <sheetName val="22.07c1 concrete inlet &amp; outlet"/>
      <sheetName val="22.03b 600mm culvert"/>
      <sheetName val="22.02c extra over 5% cement"/>
      <sheetName val="22.02a backfill with exc mat"/>
      <sheetName val="22.01 excavation"/>
      <sheetName val="17.01 clear and grub"/>
      <sheetName val="EDGEBEAM"/>
      <sheetName val="patching with surface miller"/>
      <sheetName val="crack sealing"/>
      <sheetName val="cleaning after seal by hand (2)"/>
      <sheetName val="cleaning after seal by hand (1)"/>
      <sheetName val="cleaning aft seal by vacuum bro"/>
      <sheetName val="roadstuds installation"/>
      <sheetName val="paving (remove)"/>
      <sheetName val="paving 80mm interlock"/>
      <sheetName val="pofadder COLDMIX bed prep &amp; exc"/>
      <sheetName val="pofadder COLDMIX"/>
      <sheetName val="pofadderSlurry"/>
      <sheetName val="paving (excavation and bedding)"/>
      <sheetName val="paving 60mm"/>
      <sheetName val="seal"/>
      <sheetName val="solid rdmark prmark &amp; pnt"/>
      <sheetName val="broken rdmark prmark &amp; pnt N14"/>
      <sheetName val="roadmark premark N14"/>
      <sheetName val="roadmark 100mm N14"/>
      <sheetName val="roadmark  remove studs"/>
      <sheetName val="stone pitch - exist stone N14"/>
      <sheetName val="stone pitching demolish N14"/>
      <sheetName val="mix &amp; place 30mpa conc N14"/>
      <sheetName val="gabions dismantel N14"/>
      <sheetName val="Slurry"/>
      <sheetName val="aSPHALT"/>
      <sheetName val="mixing 25mpa placing concrete"/>
      <sheetName val="mixing 15mpa concrete (2)"/>
      <sheetName val="mixing 25mpa padestrian ramp"/>
      <sheetName val="soilcrete"/>
      <sheetName val="mixing 25mpa concrete by karoo "/>
      <sheetName val="mixing 25mpa concrete"/>
      <sheetName val="allowables"/>
      <sheetName val="load schedule"/>
      <sheetName val="medium grade slurry"/>
      <sheetName val="Dia. Mesh Fencing"/>
      <sheetName val="55.02 (a)"/>
      <sheetName val="55.04(a)(ii)"/>
      <sheetName val="remove unsuitable"/>
      <sheetName val="Dia. Mesh Fencing 1.8m"/>
      <sheetName val="2.4m Y-standards"/>
      <sheetName val="Strain. post 2.4m x 50mm x 2mm"/>
      <sheetName val="stays 2.4m x 50mm x 2mm "/>
      <sheetName val="new gate 900mm x 1.8m "/>
      <sheetName val="new gate 6m x 1.8m"/>
      <sheetName val="Sheet2"/>
      <sheetName val="gabions R36"/>
      <sheetName val="gabions collect"/>
      <sheetName val="gabions labour only"/>
      <sheetName val="Stabilizing"/>
      <sheetName val="roadbed"/>
      <sheetName val="Sub Base"/>
      <sheetName val="Base"/>
      <sheetName val="Master"/>
      <sheetName val="fill"/>
      <sheetName val="subbase"/>
      <sheetName val="shoulderspreparation"/>
      <sheetName val="tipping o.5km"/>
      <sheetName val="base with shoulders"/>
      <sheetName val="base without shoulders"/>
      <sheetName val="EDGEBEAM EXCAVATE"/>
      <sheetName val="EDGEBEAM CAST"/>
      <sheetName val="KERBS BELLMOUTH"/>
      <sheetName val="KERBS BUSBAY EXCAVATE"/>
      <sheetName val="KERBS BUSBAY LAY"/>
      <sheetName val="KERBS CHANNEL CAST"/>
      <sheetName val="stone pitching prep. and grout "/>
      <sheetName val="stone pitching collect st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06">
          <cell r="B106">
            <v>0.1</v>
          </cell>
          <cell r="C106">
            <v>13.043478260869566</v>
          </cell>
        </row>
        <row r="107">
          <cell r="B107">
            <v>0.2</v>
          </cell>
          <cell r="C107">
            <v>11.53846153846154</v>
          </cell>
        </row>
        <row r="108">
          <cell r="B108">
            <v>0.3</v>
          </cell>
          <cell r="C108">
            <v>10.344827586206895</v>
          </cell>
        </row>
        <row r="109">
          <cell r="B109">
            <v>0.4</v>
          </cell>
          <cell r="C109">
            <v>9.375</v>
          </cell>
        </row>
        <row r="110">
          <cell r="B110">
            <v>0.5</v>
          </cell>
          <cell r="C110">
            <v>8.5714285714285712</v>
          </cell>
        </row>
        <row r="111">
          <cell r="B111">
            <v>0.6</v>
          </cell>
          <cell r="C111">
            <v>7.8947368421052637</v>
          </cell>
        </row>
        <row r="112">
          <cell r="B112">
            <v>0.7</v>
          </cell>
          <cell r="C112">
            <v>7.3170731707317076</v>
          </cell>
        </row>
        <row r="113">
          <cell r="B113">
            <v>0.8</v>
          </cell>
          <cell r="C113">
            <v>6.8181818181818175</v>
          </cell>
        </row>
        <row r="114">
          <cell r="B114">
            <v>0.9</v>
          </cell>
          <cell r="C114">
            <v>6.3829787234042552</v>
          </cell>
        </row>
        <row r="115">
          <cell r="B115">
            <v>1</v>
          </cell>
          <cell r="C115">
            <v>6</v>
          </cell>
        </row>
        <row r="116">
          <cell r="B116">
            <v>1.1000000000000001</v>
          </cell>
          <cell r="C116">
            <v>5.6603773584905657</v>
          </cell>
        </row>
        <row r="117">
          <cell r="B117">
            <v>1.2</v>
          </cell>
          <cell r="C117">
            <v>5.3571428571428577</v>
          </cell>
        </row>
        <row r="118">
          <cell r="B118">
            <v>1.3</v>
          </cell>
          <cell r="C118">
            <v>5.0847457627118642</v>
          </cell>
        </row>
        <row r="119">
          <cell r="B119">
            <v>1.4</v>
          </cell>
          <cell r="C119">
            <v>4.838709677419355</v>
          </cell>
        </row>
        <row r="120">
          <cell r="B120">
            <v>1.5</v>
          </cell>
          <cell r="C120">
            <v>4.615384615384615</v>
          </cell>
        </row>
        <row r="121">
          <cell r="B121">
            <v>1.6</v>
          </cell>
          <cell r="C121">
            <v>4.4117647058823524</v>
          </cell>
        </row>
        <row r="122">
          <cell r="B122">
            <v>1.7</v>
          </cell>
          <cell r="C122">
            <v>4.2253521126760569</v>
          </cell>
        </row>
        <row r="123">
          <cell r="B123">
            <v>1.8</v>
          </cell>
          <cell r="C123">
            <v>4.0540540540540535</v>
          </cell>
        </row>
        <row r="124">
          <cell r="B124">
            <v>1.9</v>
          </cell>
          <cell r="C124">
            <v>3.8961038961038965</v>
          </cell>
        </row>
        <row r="125">
          <cell r="B125">
            <v>2</v>
          </cell>
          <cell r="C125">
            <v>3.75</v>
          </cell>
        </row>
        <row r="126">
          <cell r="B126">
            <v>2.1</v>
          </cell>
          <cell r="C126">
            <v>3.6144578313253009</v>
          </cell>
        </row>
        <row r="127">
          <cell r="B127">
            <v>2.2000000000000002</v>
          </cell>
          <cell r="C127">
            <v>3.4883720930232553</v>
          </cell>
        </row>
        <row r="128">
          <cell r="B128">
            <v>2.2999999999999998</v>
          </cell>
          <cell r="C128">
            <v>3.3707865168539333</v>
          </cell>
        </row>
        <row r="129">
          <cell r="B129">
            <v>2.4</v>
          </cell>
          <cell r="C129">
            <v>3.2608695652173916</v>
          </cell>
        </row>
        <row r="130">
          <cell r="B130">
            <v>2.5</v>
          </cell>
          <cell r="C130">
            <v>3.1578947368421053</v>
          </cell>
        </row>
        <row r="131">
          <cell r="B131">
            <v>2.6</v>
          </cell>
          <cell r="C131">
            <v>3.0612244897959182</v>
          </cell>
        </row>
        <row r="132">
          <cell r="B132">
            <v>2.7</v>
          </cell>
          <cell r="C132">
            <v>2.9702970297029698</v>
          </cell>
        </row>
        <row r="133">
          <cell r="B133">
            <v>2.8</v>
          </cell>
          <cell r="C133">
            <v>2.884615384615385</v>
          </cell>
        </row>
        <row r="134">
          <cell r="B134">
            <v>2.9</v>
          </cell>
          <cell r="C134">
            <v>2.8037383177570097</v>
          </cell>
        </row>
        <row r="135">
          <cell r="B135">
            <v>3</v>
          </cell>
          <cell r="C135">
            <v>2.7272727272727271</v>
          </cell>
        </row>
        <row r="136">
          <cell r="B136">
            <v>3.1</v>
          </cell>
          <cell r="C136">
            <v>2.6548672566371678</v>
          </cell>
        </row>
        <row r="137">
          <cell r="B137">
            <v>3.2</v>
          </cell>
          <cell r="C137">
            <v>2.5862068965517238</v>
          </cell>
        </row>
        <row r="138">
          <cell r="B138">
            <v>3.3</v>
          </cell>
          <cell r="C138">
            <v>2.5210084033613449</v>
          </cell>
        </row>
        <row r="139">
          <cell r="B139">
            <v>3.4</v>
          </cell>
          <cell r="C139">
            <v>2.459016393442623</v>
          </cell>
        </row>
        <row r="140">
          <cell r="B140">
            <v>3.5</v>
          </cell>
          <cell r="C140">
            <v>2.4</v>
          </cell>
        </row>
        <row r="141">
          <cell r="B141">
            <v>3.6</v>
          </cell>
          <cell r="C141">
            <v>2.34375</v>
          </cell>
        </row>
        <row r="142">
          <cell r="B142">
            <v>3.7</v>
          </cell>
          <cell r="C142">
            <v>2.2900763358778624</v>
          </cell>
        </row>
        <row r="143">
          <cell r="B143">
            <v>3.8</v>
          </cell>
          <cell r="C143">
            <v>2.238805970149254</v>
          </cell>
        </row>
        <row r="144">
          <cell r="B144">
            <v>3.9</v>
          </cell>
          <cell r="C144">
            <v>2.1897810218978102</v>
          </cell>
        </row>
        <row r="145">
          <cell r="B145">
            <v>4</v>
          </cell>
          <cell r="C145">
            <v>2.1428571428571428</v>
          </cell>
        </row>
        <row r="146">
          <cell r="B146">
            <v>4.0999999999999996</v>
          </cell>
          <cell r="C146">
            <v>2.0979020979020984</v>
          </cell>
        </row>
        <row r="147">
          <cell r="B147">
            <v>4.2</v>
          </cell>
          <cell r="C147">
            <v>2.054794520547945</v>
          </cell>
        </row>
        <row r="148">
          <cell r="B148">
            <v>4.3</v>
          </cell>
          <cell r="C148">
            <v>2.0134228187919465</v>
          </cell>
        </row>
        <row r="149">
          <cell r="B149">
            <v>4.4000000000000004</v>
          </cell>
          <cell r="C149">
            <v>1.9736842105263155</v>
          </cell>
        </row>
        <row r="150">
          <cell r="B150">
            <v>4.5</v>
          </cell>
          <cell r="C150">
            <v>1.935483870967742</v>
          </cell>
        </row>
        <row r="151">
          <cell r="B151">
            <v>4.5999999999999996</v>
          </cell>
          <cell r="C151">
            <v>1.8987341772151902</v>
          </cell>
        </row>
        <row r="152">
          <cell r="B152">
            <v>4.7</v>
          </cell>
          <cell r="C152">
            <v>1.8633540372670805</v>
          </cell>
        </row>
        <row r="153">
          <cell r="B153">
            <v>4.8</v>
          </cell>
          <cell r="C153">
            <v>1.8292682926829269</v>
          </cell>
        </row>
        <row r="154">
          <cell r="B154">
            <v>4.9000000000000004</v>
          </cell>
          <cell r="C154">
            <v>1.7964071856287422</v>
          </cell>
        </row>
        <row r="155">
          <cell r="B155">
            <v>5</v>
          </cell>
          <cell r="C155">
            <v>1.7647058823529411</v>
          </cell>
        </row>
        <row r="156">
          <cell r="B156">
            <v>5.0999999999999996</v>
          </cell>
          <cell r="C156">
            <v>1.7341040462427748</v>
          </cell>
        </row>
        <row r="157">
          <cell r="B157">
            <v>5.2</v>
          </cell>
          <cell r="C157">
            <v>1.7045454545454544</v>
          </cell>
        </row>
        <row r="158">
          <cell r="B158">
            <v>5.3</v>
          </cell>
          <cell r="C158">
            <v>1.6759776536312851</v>
          </cell>
        </row>
        <row r="159">
          <cell r="B159">
            <v>5.4</v>
          </cell>
          <cell r="C159">
            <v>1.648351648351648</v>
          </cell>
        </row>
        <row r="160">
          <cell r="B160">
            <v>5.5</v>
          </cell>
          <cell r="C160">
            <v>1.6216216216216217</v>
          </cell>
        </row>
        <row r="161">
          <cell r="B161">
            <v>5.6</v>
          </cell>
          <cell r="C161">
            <v>1.595744680851064</v>
          </cell>
        </row>
        <row r="162">
          <cell r="B162">
            <v>5.7</v>
          </cell>
          <cell r="C162">
            <v>1.5706806282722512</v>
          </cell>
        </row>
        <row r="163">
          <cell r="B163">
            <v>5.8</v>
          </cell>
          <cell r="C163">
            <v>1.5463917525773196</v>
          </cell>
        </row>
        <row r="164">
          <cell r="B164">
            <v>5.9</v>
          </cell>
          <cell r="C164">
            <v>1.5228426395939083</v>
          </cell>
        </row>
        <row r="165">
          <cell r="B165">
            <v>6</v>
          </cell>
          <cell r="C165">
            <v>1.5</v>
          </cell>
        </row>
        <row r="166">
          <cell r="B166">
            <v>6.1</v>
          </cell>
          <cell r="C166">
            <v>1.4778325123152711</v>
          </cell>
        </row>
        <row r="167">
          <cell r="B167">
            <v>6.2</v>
          </cell>
          <cell r="C167">
            <v>1.4563106796116503</v>
          </cell>
        </row>
        <row r="168">
          <cell r="B168">
            <v>6.3</v>
          </cell>
          <cell r="C168">
            <v>1.4354066985645935</v>
          </cell>
        </row>
        <row r="169">
          <cell r="B169">
            <v>6.4</v>
          </cell>
          <cell r="C169">
            <v>1.4150943396226414</v>
          </cell>
        </row>
        <row r="170">
          <cell r="B170">
            <v>6.5</v>
          </cell>
          <cell r="C170">
            <v>1.3953488372093024</v>
          </cell>
        </row>
        <row r="171">
          <cell r="B171">
            <v>6.6</v>
          </cell>
          <cell r="C171">
            <v>1.3761467889908259</v>
          </cell>
        </row>
        <row r="172">
          <cell r="B172">
            <v>6.7</v>
          </cell>
          <cell r="C172">
            <v>1.3574660633484161</v>
          </cell>
        </row>
        <row r="173">
          <cell r="B173">
            <v>6.8</v>
          </cell>
          <cell r="C173">
            <v>1.3392857142857144</v>
          </cell>
        </row>
        <row r="174">
          <cell r="B174">
            <v>6.9</v>
          </cell>
          <cell r="C174">
            <v>1.3215859030837003</v>
          </cell>
        </row>
        <row r="175">
          <cell r="B175">
            <v>7</v>
          </cell>
          <cell r="C175">
            <v>1.3043478260869565</v>
          </cell>
        </row>
        <row r="176">
          <cell r="B176">
            <v>7.1</v>
          </cell>
          <cell r="C176">
            <v>1.2875536480686698</v>
          </cell>
        </row>
        <row r="177">
          <cell r="B177">
            <v>7.2</v>
          </cell>
          <cell r="C177">
            <v>1.271186440677966</v>
          </cell>
        </row>
        <row r="178">
          <cell r="B178">
            <v>7.3</v>
          </cell>
          <cell r="C178">
            <v>1.2552301255230127</v>
          </cell>
        </row>
        <row r="179">
          <cell r="B179">
            <v>7.4</v>
          </cell>
          <cell r="C179">
            <v>1.2396694214876032</v>
          </cell>
        </row>
        <row r="180">
          <cell r="B180">
            <v>7.5</v>
          </cell>
          <cell r="C180">
            <v>1.2244897959183674</v>
          </cell>
        </row>
        <row r="181">
          <cell r="B181">
            <v>7.6</v>
          </cell>
          <cell r="C181">
            <v>1.2096774193548387</v>
          </cell>
        </row>
        <row r="182">
          <cell r="B182">
            <v>7.7</v>
          </cell>
          <cell r="C182">
            <v>1.1952191235059759</v>
          </cell>
        </row>
        <row r="183">
          <cell r="B183">
            <v>7.8</v>
          </cell>
          <cell r="C183">
            <v>1.1811023622047245</v>
          </cell>
        </row>
        <row r="184">
          <cell r="B184">
            <v>7.9</v>
          </cell>
          <cell r="C184">
            <v>1.1673151750972761</v>
          </cell>
        </row>
        <row r="185">
          <cell r="B185">
            <v>8</v>
          </cell>
          <cell r="C185">
            <v>1.1538461538461537</v>
          </cell>
        </row>
        <row r="186">
          <cell r="B186">
            <v>8.1</v>
          </cell>
          <cell r="C186">
            <v>1.140684410646388</v>
          </cell>
        </row>
        <row r="187">
          <cell r="B187">
            <v>8.1999999999999993</v>
          </cell>
          <cell r="C187">
            <v>1.1278195488721805</v>
          </cell>
        </row>
        <row r="188">
          <cell r="B188">
            <v>8.3000000000000007</v>
          </cell>
          <cell r="C188">
            <v>1.1152416356877322</v>
          </cell>
        </row>
        <row r="189">
          <cell r="B189">
            <v>8.4</v>
          </cell>
          <cell r="C189">
            <v>1.1029411764705881</v>
          </cell>
        </row>
        <row r="190">
          <cell r="B190">
            <v>8.5</v>
          </cell>
          <cell r="C190">
            <v>1.0909090909090908</v>
          </cell>
        </row>
        <row r="191">
          <cell r="B191">
            <v>8.6</v>
          </cell>
          <cell r="C191">
            <v>1.0791366906474822</v>
          </cell>
        </row>
        <row r="192">
          <cell r="B192">
            <v>8.6999999999999993</v>
          </cell>
          <cell r="C192">
            <v>1.0676156583629894</v>
          </cell>
        </row>
        <row r="193">
          <cell r="B193">
            <v>8.8000000000000007</v>
          </cell>
          <cell r="C193">
            <v>1.056338028169014</v>
          </cell>
        </row>
        <row r="194">
          <cell r="B194">
            <v>8.9</v>
          </cell>
          <cell r="C194">
            <v>1.0452961672473866</v>
          </cell>
        </row>
        <row r="195">
          <cell r="B195">
            <v>9</v>
          </cell>
          <cell r="C195">
            <v>1.0344827586206897</v>
          </cell>
        </row>
        <row r="196">
          <cell r="B196">
            <v>9.1</v>
          </cell>
          <cell r="C196">
            <v>1.0238907849829353</v>
          </cell>
        </row>
        <row r="197">
          <cell r="B197">
            <v>9.1999999999999993</v>
          </cell>
          <cell r="C197">
            <v>1.0135135135135136</v>
          </cell>
        </row>
        <row r="198">
          <cell r="B198">
            <v>9.3000000000000007</v>
          </cell>
          <cell r="C198">
            <v>1.0033444816053512</v>
          </cell>
        </row>
        <row r="199">
          <cell r="B199">
            <v>9.4</v>
          </cell>
          <cell r="C199">
            <v>0.99337748344370846</v>
          </cell>
        </row>
        <row r="200">
          <cell r="B200">
            <v>9.5</v>
          </cell>
          <cell r="C200">
            <v>0.98360655737704916</v>
          </cell>
        </row>
        <row r="201">
          <cell r="B201">
            <v>9.6</v>
          </cell>
          <cell r="C201">
            <v>0.97402597402597413</v>
          </cell>
        </row>
        <row r="202">
          <cell r="B202">
            <v>9.6999999999999993</v>
          </cell>
          <cell r="C202">
            <v>0.96463022508038598</v>
          </cell>
        </row>
        <row r="203">
          <cell r="B203">
            <v>9.8000000000000007</v>
          </cell>
          <cell r="C203">
            <v>0.95541401273885329</v>
          </cell>
        </row>
        <row r="204">
          <cell r="B204">
            <v>9.9</v>
          </cell>
          <cell r="C204">
            <v>0.94637223974763396</v>
          </cell>
        </row>
        <row r="205">
          <cell r="B205">
            <v>10</v>
          </cell>
          <cell r="C205">
            <v>0.9375</v>
          </cell>
        </row>
        <row r="206">
          <cell r="B206">
            <v>10.1</v>
          </cell>
          <cell r="C206">
            <v>0.92879256965944279</v>
          </cell>
        </row>
        <row r="207">
          <cell r="B207">
            <v>10.199999999999999</v>
          </cell>
          <cell r="C207">
            <v>0.92024539877300626</v>
          </cell>
        </row>
        <row r="208">
          <cell r="B208">
            <v>10.3</v>
          </cell>
          <cell r="C208">
            <v>0.91185410334346484</v>
          </cell>
        </row>
        <row r="209">
          <cell r="B209">
            <v>10.4</v>
          </cell>
          <cell r="C209">
            <v>0.90361445783132521</v>
          </cell>
        </row>
        <row r="210">
          <cell r="B210">
            <v>10.5</v>
          </cell>
          <cell r="C210">
            <v>0.89552238805970152</v>
          </cell>
        </row>
        <row r="211">
          <cell r="B211">
            <v>10.6</v>
          </cell>
          <cell r="C211">
            <v>0.88757396449704151</v>
          </cell>
        </row>
        <row r="212">
          <cell r="B212">
            <v>10.7</v>
          </cell>
          <cell r="C212">
            <v>0.87976539589442826</v>
          </cell>
        </row>
        <row r="213">
          <cell r="B213">
            <v>10.8</v>
          </cell>
          <cell r="C213">
            <v>0.87209302325581384</v>
          </cell>
        </row>
        <row r="214">
          <cell r="B214">
            <v>10.9</v>
          </cell>
          <cell r="C214">
            <v>0.86455331412103742</v>
          </cell>
        </row>
        <row r="215">
          <cell r="B215">
            <v>11</v>
          </cell>
          <cell r="C215">
            <v>0.8571428571428571</v>
          </cell>
        </row>
        <row r="216">
          <cell r="B216">
            <v>11.1</v>
          </cell>
          <cell r="C216">
            <v>0.84985835694050993</v>
          </cell>
        </row>
        <row r="217">
          <cell r="B217">
            <v>11.2</v>
          </cell>
          <cell r="C217">
            <v>0.84269662921348332</v>
          </cell>
        </row>
        <row r="218">
          <cell r="B218">
            <v>11.3</v>
          </cell>
          <cell r="C218">
            <v>0.83565459610027837</v>
          </cell>
        </row>
        <row r="219">
          <cell r="B219">
            <v>11.4</v>
          </cell>
          <cell r="C219">
            <v>0.82872928176795568</v>
          </cell>
        </row>
        <row r="220">
          <cell r="B220">
            <v>11.5</v>
          </cell>
          <cell r="C220">
            <v>0.82191780821917804</v>
          </cell>
        </row>
        <row r="221">
          <cell r="B221">
            <v>11.6</v>
          </cell>
          <cell r="C221">
            <v>0.81521739130434789</v>
          </cell>
        </row>
        <row r="222">
          <cell r="B222">
            <v>11.7</v>
          </cell>
          <cell r="C222">
            <v>0.80862533692722383</v>
          </cell>
        </row>
        <row r="223">
          <cell r="B223">
            <v>11.8</v>
          </cell>
          <cell r="C223">
            <v>0.80213903743315496</v>
          </cell>
        </row>
        <row r="224">
          <cell r="B224">
            <v>11.9</v>
          </cell>
          <cell r="C224">
            <v>0.79575596816976124</v>
          </cell>
        </row>
        <row r="225">
          <cell r="B225">
            <v>12</v>
          </cell>
          <cell r="C225">
            <v>0.78947368421052633</v>
          </cell>
        </row>
        <row r="226">
          <cell r="B226">
            <v>12.1</v>
          </cell>
          <cell r="C226">
            <v>0.78328981723237601</v>
          </cell>
        </row>
        <row r="227">
          <cell r="B227">
            <v>12.2</v>
          </cell>
          <cell r="C227">
            <v>0.7772020725388602</v>
          </cell>
        </row>
        <row r="228">
          <cell r="B228">
            <v>12.3</v>
          </cell>
          <cell r="C228">
            <v>0.77120822622107954</v>
          </cell>
        </row>
        <row r="229">
          <cell r="B229">
            <v>12.4</v>
          </cell>
          <cell r="C229">
            <v>0.76530612244897955</v>
          </cell>
        </row>
        <row r="230">
          <cell r="B230">
            <v>12.5</v>
          </cell>
          <cell r="C230">
            <v>0.759493670886076</v>
          </cell>
        </row>
        <row r="231">
          <cell r="B231">
            <v>12.6</v>
          </cell>
          <cell r="C231">
            <v>0.75376884422110557</v>
          </cell>
        </row>
        <row r="232">
          <cell r="B232">
            <v>12.7</v>
          </cell>
          <cell r="C232">
            <v>0.74812967581047396</v>
          </cell>
        </row>
        <row r="233">
          <cell r="B233">
            <v>12.8</v>
          </cell>
          <cell r="C233">
            <v>0.74257425742574246</v>
          </cell>
        </row>
        <row r="234">
          <cell r="B234">
            <v>12.9</v>
          </cell>
          <cell r="C234">
            <v>0.73710073710073709</v>
          </cell>
        </row>
        <row r="235">
          <cell r="B235">
            <v>13</v>
          </cell>
          <cell r="C235">
            <v>0.73170731707317072</v>
          </cell>
        </row>
        <row r="236">
          <cell r="B236">
            <v>13.1</v>
          </cell>
          <cell r="C236">
            <v>0.72639225181598066</v>
          </cell>
        </row>
        <row r="237">
          <cell r="B237">
            <v>13.2</v>
          </cell>
          <cell r="C237">
            <v>0.72115384615384626</v>
          </cell>
        </row>
        <row r="238">
          <cell r="B238">
            <v>13.3</v>
          </cell>
          <cell r="C238">
            <v>0.7159904534606204</v>
          </cell>
        </row>
        <row r="239">
          <cell r="B239">
            <v>13.4</v>
          </cell>
          <cell r="C239">
            <v>0.71090047393364919</v>
          </cell>
        </row>
        <row r="240">
          <cell r="B240">
            <v>13.5</v>
          </cell>
          <cell r="C240">
            <v>0.70588235294117652</v>
          </cell>
        </row>
        <row r="241">
          <cell r="B241">
            <v>13.6</v>
          </cell>
          <cell r="C241">
            <v>0.70093457943925241</v>
          </cell>
        </row>
        <row r="242">
          <cell r="B242">
            <v>13.7</v>
          </cell>
          <cell r="C242">
            <v>0.69605568445475652</v>
          </cell>
        </row>
        <row r="243">
          <cell r="B243">
            <v>13.8</v>
          </cell>
          <cell r="C243">
            <v>0.6912442396313363</v>
          </cell>
        </row>
        <row r="244">
          <cell r="B244">
            <v>13.9</v>
          </cell>
          <cell r="C244">
            <v>0.68649885583524028</v>
          </cell>
        </row>
        <row r="245">
          <cell r="B245">
            <v>14</v>
          </cell>
          <cell r="C245">
            <v>0.68181818181818177</v>
          </cell>
        </row>
        <row r="246">
          <cell r="B246">
            <v>14.1</v>
          </cell>
          <cell r="C246">
            <v>0.67720090293453727</v>
          </cell>
        </row>
        <row r="247">
          <cell r="B247">
            <v>14.2</v>
          </cell>
          <cell r="C247">
            <v>0.67264573991031396</v>
          </cell>
        </row>
        <row r="248">
          <cell r="B248">
            <v>14.3</v>
          </cell>
          <cell r="C248">
            <v>0.66815144766146983</v>
          </cell>
        </row>
        <row r="249">
          <cell r="B249">
            <v>14.4</v>
          </cell>
          <cell r="C249">
            <v>0.66371681415929196</v>
          </cell>
        </row>
        <row r="250">
          <cell r="B250">
            <v>14.5</v>
          </cell>
          <cell r="C250">
            <v>0.65934065934065933</v>
          </cell>
        </row>
        <row r="251">
          <cell r="B251">
            <v>14.6</v>
          </cell>
          <cell r="C251">
            <v>0.65502183406113546</v>
          </cell>
        </row>
        <row r="252">
          <cell r="B252">
            <v>14.7</v>
          </cell>
          <cell r="C252">
            <v>0.65075921908893719</v>
          </cell>
        </row>
        <row r="253">
          <cell r="B253">
            <v>14.8</v>
          </cell>
          <cell r="C253">
            <v>0.64655172413793094</v>
          </cell>
        </row>
        <row r="254">
          <cell r="B254">
            <v>14.9</v>
          </cell>
          <cell r="C254">
            <v>0.64239828693790146</v>
          </cell>
        </row>
        <row r="255">
          <cell r="B255">
            <v>15</v>
          </cell>
          <cell r="C255">
            <v>0.63829787234042556</v>
          </cell>
        </row>
        <row r="256">
          <cell r="B256">
            <v>15.1</v>
          </cell>
          <cell r="C256">
            <v>0.63424947145877386</v>
          </cell>
        </row>
        <row r="257">
          <cell r="B257">
            <v>15.2</v>
          </cell>
          <cell r="C257">
            <v>0.63025210084033623</v>
          </cell>
        </row>
        <row r="258">
          <cell r="B258">
            <v>15.3</v>
          </cell>
          <cell r="C258">
            <v>0.62630480167014602</v>
          </cell>
        </row>
        <row r="259">
          <cell r="B259">
            <v>15.4</v>
          </cell>
          <cell r="C259">
            <v>0.62240663900414939</v>
          </cell>
        </row>
        <row r="260">
          <cell r="B260">
            <v>15.5</v>
          </cell>
          <cell r="C260">
            <v>0.61855670103092786</v>
          </cell>
        </row>
        <row r="261">
          <cell r="B261">
            <v>15.6</v>
          </cell>
          <cell r="C261">
            <v>0.61475409836065575</v>
          </cell>
        </row>
        <row r="262">
          <cell r="B262">
            <v>15.7</v>
          </cell>
          <cell r="C262">
            <v>0.61099796334012224</v>
          </cell>
        </row>
        <row r="263">
          <cell r="B263">
            <v>15.8</v>
          </cell>
          <cell r="C263">
            <v>0.60728744939271251</v>
          </cell>
        </row>
        <row r="264">
          <cell r="B264">
            <v>15.9</v>
          </cell>
          <cell r="C264">
            <v>0.60362173038229372</v>
          </cell>
        </row>
        <row r="265">
          <cell r="B265">
            <v>16</v>
          </cell>
          <cell r="C265">
            <v>0.6</v>
          </cell>
        </row>
        <row r="266">
          <cell r="B266">
            <v>16.100000000000001</v>
          </cell>
          <cell r="C266">
            <v>0.59642147117296218</v>
          </cell>
        </row>
        <row r="267">
          <cell r="B267">
            <v>16.2</v>
          </cell>
          <cell r="C267">
            <v>0.59288537549407117</v>
          </cell>
        </row>
        <row r="268">
          <cell r="B268">
            <v>16.3</v>
          </cell>
          <cell r="C268">
            <v>0.5893909626719056</v>
          </cell>
        </row>
        <row r="269">
          <cell r="B269">
            <v>16.399999999999999</v>
          </cell>
          <cell r="C269">
            <v>0.5859375</v>
          </cell>
        </row>
        <row r="270">
          <cell r="B270">
            <v>16.5</v>
          </cell>
          <cell r="C270">
            <v>0.58252427184466016</v>
          </cell>
        </row>
        <row r="271">
          <cell r="B271">
            <v>16.600000000000001</v>
          </cell>
          <cell r="C271">
            <v>0.5791505791505791</v>
          </cell>
        </row>
        <row r="272">
          <cell r="B272">
            <v>16.7</v>
          </cell>
          <cell r="C272">
            <v>0.57581573896353178</v>
          </cell>
        </row>
        <row r="273">
          <cell r="B273">
            <v>16.8</v>
          </cell>
          <cell r="C273">
            <v>0.5725190839694656</v>
          </cell>
        </row>
        <row r="274">
          <cell r="B274">
            <v>16.899999999999999</v>
          </cell>
          <cell r="C274">
            <v>0.56925996204933593</v>
          </cell>
        </row>
        <row r="275">
          <cell r="B275">
            <v>17</v>
          </cell>
          <cell r="C275">
            <v>0.56603773584905659</v>
          </cell>
        </row>
        <row r="276">
          <cell r="B276">
            <v>17.100000000000001</v>
          </cell>
          <cell r="C276">
            <v>0.56285178236397748</v>
          </cell>
        </row>
        <row r="277">
          <cell r="B277">
            <v>17.2</v>
          </cell>
          <cell r="C277">
            <v>0.55970149253731349</v>
          </cell>
        </row>
        <row r="278">
          <cell r="B278">
            <v>17.3</v>
          </cell>
          <cell r="C278">
            <v>0.55658627087198509</v>
          </cell>
        </row>
        <row r="279">
          <cell r="B279">
            <v>17.399999999999999</v>
          </cell>
          <cell r="C279">
            <v>0.55350553505535061</v>
          </cell>
        </row>
        <row r="280">
          <cell r="B280">
            <v>17.5</v>
          </cell>
          <cell r="C280">
            <v>0.55045871559633031</v>
          </cell>
        </row>
        <row r="281">
          <cell r="B281">
            <v>17.600000000000001</v>
          </cell>
          <cell r="C281">
            <v>0.54744525547445255</v>
          </cell>
        </row>
        <row r="282">
          <cell r="B282">
            <v>17.7</v>
          </cell>
          <cell r="C282">
            <v>0.54446460980036304</v>
          </cell>
        </row>
        <row r="283">
          <cell r="B283">
            <v>17.8</v>
          </cell>
          <cell r="C283">
            <v>0.54151624548736454</v>
          </cell>
        </row>
        <row r="284">
          <cell r="B284">
            <v>17.899999999999999</v>
          </cell>
          <cell r="C284">
            <v>0.53859964093357271</v>
          </cell>
        </row>
        <row r="285">
          <cell r="B285">
            <v>18</v>
          </cell>
          <cell r="C285">
            <v>0.5357142857142857</v>
          </cell>
        </row>
        <row r="286">
          <cell r="B286">
            <v>18.100000000000001</v>
          </cell>
          <cell r="C286">
            <v>0.53285968028419184</v>
          </cell>
        </row>
        <row r="287">
          <cell r="B287">
            <v>18.2</v>
          </cell>
          <cell r="C287">
            <v>0.53003533568904604</v>
          </cell>
        </row>
        <row r="288">
          <cell r="B288">
            <v>18.3</v>
          </cell>
          <cell r="C288">
            <v>0.52724077328646746</v>
          </cell>
        </row>
        <row r="289">
          <cell r="B289">
            <v>18.399999999999999</v>
          </cell>
          <cell r="C289">
            <v>0.52447552447552448</v>
          </cell>
        </row>
        <row r="290">
          <cell r="B290">
            <v>18.5</v>
          </cell>
          <cell r="C290">
            <v>0.52173913043478259</v>
          </cell>
        </row>
        <row r="291">
          <cell r="B291">
            <v>18.600000000000001</v>
          </cell>
          <cell r="C291">
            <v>0.51903114186851207</v>
          </cell>
        </row>
        <row r="292">
          <cell r="B292">
            <v>18.7</v>
          </cell>
          <cell r="C292">
            <v>0.51635111876075734</v>
          </cell>
        </row>
        <row r="293">
          <cell r="B293">
            <v>18.8</v>
          </cell>
          <cell r="C293">
            <v>0.51369863013698625</v>
          </cell>
        </row>
        <row r="294">
          <cell r="B294">
            <v>18.899999999999999</v>
          </cell>
          <cell r="C294">
            <v>0.51107325383304947</v>
          </cell>
        </row>
        <row r="295">
          <cell r="B295">
            <v>19</v>
          </cell>
          <cell r="C295">
            <v>0.50847457627118642</v>
          </cell>
        </row>
        <row r="296">
          <cell r="B296">
            <v>19.100000000000001</v>
          </cell>
          <cell r="C296">
            <v>0.50590219224283306</v>
          </cell>
        </row>
        <row r="297">
          <cell r="B297">
            <v>19.2</v>
          </cell>
          <cell r="C297">
            <v>0.50335570469798663</v>
          </cell>
        </row>
        <row r="298">
          <cell r="B298">
            <v>19.3</v>
          </cell>
          <cell r="C298">
            <v>0.5008347245409015</v>
          </cell>
        </row>
        <row r="299">
          <cell r="B299">
            <v>19.399999999999999</v>
          </cell>
          <cell r="C299">
            <v>0.49833887043189373</v>
          </cell>
        </row>
        <row r="300">
          <cell r="B300">
            <v>19.5</v>
          </cell>
          <cell r="C300">
            <v>0.49586776859504134</v>
          </cell>
        </row>
        <row r="301">
          <cell r="B301">
            <v>19.600000000000001</v>
          </cell>
          <cell r="C301">
            <v>0.49342105263157893</v>
          </cell>
        </row>
        <row r="302">
          <cell r="B302">
            <v>19.7</v>
          </cell>
          <cell r="C302">
            <v>0.49099836333878893</v>
          </cell>
        </row>
        <row r="303">
          <cell r="B303">
            <v>19.8</v>
          </cell>
          <cell r="C303">
            <v>0.48859934853420189</v>
          </cell>
        </row>
        <row r="304">
          <cell r="B304">
            <v>19.899999999999999</v>
          </cell>
          <cell r="C304">
            <v>0.48622366288492708</v>
          </cell>
        </row>
        <row r="305">
          <cell r="B305">
            <v>20</v>
          </cell>
          <cell r="C305">
            <v>0.4838709677419355</v>
          </cell>
        </row>
        <row r="306">
          <cell r="B306">
            <v>20.100000000000001</v>
          </cell>
          <cell r="C306">
            <v>0.48154093097913314</v>
          </cell>
        </row>
        <row r="307">
          <cell r="B307">
            <v>20.2</v>
          </cell>
          <cell r="C307">
            <v>0.47923322683706077</v>
          </cell>
        </row>
        <row r="308">
          <cell r="B308">
            <v>20.3</v>
          </cell>
          <cell r="C308">
            <v>0.47694753577106513</v>
          </cell>
        </row>
        <row r="309">
          <cell r="B309">
            <v>20.399999999999999</v>
          </cell>
          <cell r="C309">
            <v>0.47468354430379756</v>
          </cell>
        </row>
        <row r="310">
          <cell r="B310">
            <v>20.5</v>
          </cell>
          <cell r="C310">
            <v>0.47244094488188976</v>
          </cell>
        </row>
        <row r="311">
          <cell r="B311">
            <v>20.6</v>
          </cell>
          <cell r="C311">
            <v>0.47021943573667702</v>
          </cell>
        </row>
        <row r="312">
          <cell r="B312">
            <v>20.7</v>
          </cell>
          <cell r="C312">
            <v>0.46801872074883</v>
          </cell>
        </row>
        <row r="313">
          <cell r="B313">
            <v>20.8</v>
          </cell>
          <cell r="C313">
            <v>0.46583850931677012</v>
          </cell>
        </row>
        <row r="314">
          <cell r="B314">
            <v>20.9</v>
          </cell>
          <cell r="C314">
            <v>0.46367851622874817</v>
          </cell>
        </row>
        <row r="315">
          <cell r="B315">
            <v>21</v>
          </cell>
          <cell r="C315">
            <v>0.46153846153846156</v>
          </cell>
        </row>
        <row r="316">
          <cell r="B316">
            <v>21.1</v>
          </cell>
          <cell r="C316">
            <v>0.45941807044410404</v>
          </cell>
        </row>
        <row r="317">
          <cell r="B317">
            <v>21.2</v>
          </cell>
          <cell r="C317">
            <v>0.45731707317073172</v>
          </cell>
        </row>
        <row r="318">
          <cell r="B318">
            <v>21.3</v>
          </cell>
          <cell r="C318">
            <v>0.45523520485584212</v>
          </cell>
        </row>
        <row r="319">
          <cell r="B319">
            <v>21.4</v>
          </cell>
          <cell r="C319">
            <v>0.45317220543806652</v>
          </cell>
        </row>
        <row r="320">
          <cell r="B320">
            <v>21.5</v>
          </cell>
          <cell r="C320">
            <v>0.45112781954887216</v>
          </cell>
        </row>
        <row r="321">
          <cell r="B321">
            <v>21.6</v>
          </cell>
          <cell r="C321">
            <v>0.44910179640718556</v>
          </cell>
        </row>
        <row r="322">
          <cell r="B322">
            <v>21.7</v>
          </cell>
          <cell r="C322">
            <v>0.44709388971684055</v>
          </cell>
        </row>
        <row r="323">
          <cell r="B323">
            <v>21.8</v>
          </cell>
          <cell r="C323">
            <v>0.44510385756676552</v>
          </cell>
        </row>
        <row r="324">
          <cell r="B324">
            <v>21.9</v>
          </cell>
          <cell r="C324">
            <v>0.44313146233382578</v>
          </cell>
        </row>
        <row r="325">
          <cell r="B325">
            <v>22</v>
          </cell>
          <cell r="C325">
            <v>0.44117647058823528</v>
          </cell>
        </row>
        <row r="326">
          <cell r="B326">
            <v>22.1</v>
          </cell>
          <cell r="C326">
            <v>0.43923865300146403</v>
          </cell>
        </row>
        <row r="327">
          <cell r="B327">
            <v>22.2</v>
          </cell>
          <cell r="C327">
            <v>0.43731778425655982</v>
          </cell>
        </row>
        <row r="328">
          <cell r="B328">
            <v>22.3</v>
          </cell>
          <cell r="C328">
            <v>0.43541364296081275</v>
          </cell>
        </row>
        <row r="329">
          <cell r="B329">
            <v>22.4</v>
          </cell>
          <cell r="C329">
            <v>0.4335260115606937</v>
          </cell>
        </row>
        <row r="330">
          <cell r="B330">
            <v>22.5</v>
          </cell>
          <cell r="C330">
            <v>0.43165467625899279</v>
          </cell>
        </row>
        <row r="331">
          <cell r="B331">
            <v>22.6</v>
          </cell>
          <cell r="C331">
            <v>0.42979942693409734</v>
          </cell>
        </row>
        <row r="332">
          <cell r="B332">
            <v>22.7</v>
          </cell>
          <cell r="C332">
            <v>0.42796005706134099</v>
          </cell>
        </row>
        <row r="333">
          <cell r="B333">
            <v>22.8</v>
          </cell>
          <cell r="C333">
            <v>0.42613636363636359</v>
          </cell>
        </row>
        <row r="334">
          <cell r="B334">
            <v>22.9</v>
          </cell>
          <cell r="C334">
            <v>0.42432814710042438</v>
          </cell>
        </row>
        <row r="335">
          <cell r="B335">
            <v>23</v>
          </cell>
          <cell r="C335">
            <v>0.42253521126760563</v>
          </cell>
        </row>
        <row r="336">
          <cell r="B336">
            <v>23.1</v>
          </cell>
          <cell r="C336">
            <v>0.42075736325385688</v>
          </cell>
        </row>
        <row r="337">
          <cell r="B337">
            <v>23.2</v>
          </cell>
          <cell r="C337">
            <v>0.41899441340782129</v>
          </cell>
        </row>
        <row r="338">
          <cell r="B338">
            <v>23.3</v>
          </cell>
          <cell r="C338">
            <v>0.41724617524339358</v>
          </cell>
        </row>
        <row r="339">
          <cell r="B339">
            <v>23.4</v>
          </cell>
          <cell r="C339">
            <v>0.4155124653739613</v>
          </cell>
        </row>
        <row r="340">
          <cell r="B340">
            <v>23.5</v>
          </cell>
          <cell r="C340">
            <v>0.41379310344827586</v>
          </cell>
        </row>
        <row r="341">
          <cell r="B341">
            <v>23.6</v>
          </cell>
          <cell r="C341">
            <v>0.41208791208791201</v>
          </cell>
        </row>
        <row r="342">
          <cell r="B342">
            <v>23.7</v>
          </cell>
          <cell r="C342">
            <v>0.41039671682626544</v>
          </cell>
        </row>
        <row r="343">
          <cell r="B343">
            <v>23.8</v>
          </cell>
          <cell r="C343">
            <v>0.40871934604904631</v>
          </cell>
        </row>
        <row r="344">
          <cell r="B344">
            <v>23.9</v>
          </cell>
          <cell r="C344">
            <v>0.40705563093622804</v>
          </cell>
        </row>
        <row r="345">
          <cell r="B345">
            <v>24</v>
          </cell>
          <cell r="C345">
            <v>0.40540540540540543</v>
          </cell>
        </row>
        <row r="346">
          <cell r="B346">
            <v>24.1</v>
          </cell>
          <cell r="C346">
            <v>0.40376850605652753</v>
          </cell>
        </row>
        <row r="347">
          <cell r="B347">
            <v>24.2</v>
          </cell>
          <cell r="C347">
            <v>0.40214477211796251</v>
          </cell>
        </row>
        <row r="348">
          <cell r="B348">
            <v>24.3</v>
          </cell>
          <cell r="C348">
            <v>0.40053404539385845</v>
          </cell>
        </row>
        <row r="349">
          <cell r="B349">
            <v>24.4</v>
          </cell>
          <cell r="C349">
            <v>0.39893617021276601</v>
          </cell>
        </row>
        <row r="350">
          <cell r="B350">
            <v>24.5</v>
          </cell>
          <cell r="C350">
            <v>0.39735099337748342</v>
          </cell>
        </row>
        <row r="351">
          <cell r="B351">
            <v>24.6</v>
          </cell>
          <cell r="C351">
            <v>0.39577836411609491</v>
          </cell>
        </row>
        <row r="352">
          <cell r="B352">
            <v>24.7</v>
          </cell>
          <cell r="C352">
            <v>0.39421813403416561</v>
          </cell>
        </row>
        <row r="353">
          <cell r="B353">
            <v>24.8</v>
          </cell>
          <cell r="C353">
            <v>0.3926701570680628</v>
          </cell>
        </row>
        <row r="354">
          <cell r="B354">
            <v>24.9</v>
          </cell>
          <cell r="C354">
            <v>0.39113428943937423</v>
          </cell>
        </row>
        <row r="355">
          <cell r="B355">
            <v>25</v>
          </cell>
          <cell r="C355">
            <v>0.38961038961038963</v>
          </cell>
        </row>
        <row r="356">
          <cell r="B356">
            <v>25.1</v>
          </cell>
          <cell r="C356">
            <v>0.38809831824062091</v>
          </cell>
        </row>
        <row r="357">
          <cell r="B357">
            <v>25.2</v>
          </cell>
          <cell r="C357">
            <v>0.38659793814432991</v>
          </cell>
        </row>
        <row r="358">
          <cell r="B358">
            <v>25.3</v>
          </cell>
          <cell r="C358">
            <v>0.38510911424903721</v>
          </cell>
        </row>
        <row r="359">
          <cell r="B359">
            <v>25.4</v>
          </cell>
          <cell r="C359">
            <v>0.38363171355498726</v>
          </cell>
        </row>
        <row r="360">
          <cell r="B360">
            <v>25.5</v>
          </cell>
          <cell r="C360">
            <v>0.38216560509554143</v>
          </cell>
        </row>
        <row r="361">
          <cell r="B361">
            <v>25.6</v>
          </cell>
          <cell r="C361">
            <v>0.38071065989847708</v>
          </cell>
        </row>
        <row r="362">
          <cell r="B362">
            <v>25.7</v>
          </cell>
          <cell r="C362">
            <v>0.37926675094816692</v>
          </cell>
        </row>
        <row r="363">
          <cell r="B363">
            <v>25.8</v>
          </cell>
          <cell r="C363">
            <v>0.37783375314861456</v>
          </cell>
        </row>
        <row r="364">
          <cell r="B364">
            <v>25.9</v>
          </cell>
          <cell r="C364">
            <v>0.37641154328732751</v>
          </cell>
        </row>
        <row r="365">
          <cell r="B365">
            <v>26</v>
          </cell>
          <cell r="C365">
            <v>0.375</v>
          </cell>
        </row>
        <row r="366">
          <cell r="B366">
            <v>26.1</v>
          </cell>
          <cell r="C366">
            <v>0.37359900373598998</v>
          </cell>
        </row>
        <row r="367">
          <cell r="B367">
            <v>26.2</v>
          </cell>
          <cell r="C367">
            <v>0.37220843672456577</v>
          </cell>
        </row>
        <row r="368">
          <cell r="B368">
            <v>26.3</v>
          </cell>
          <cell r="C368">
            <v>0.37082818294190356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"/>
      <sheetName val="Bulk demand"/>
      <sheetName val="Tsomo Data"/>
      <sheetName val="Develop gravity"/>
      <sheetName val="Mains"/>
      <sheetName val="Village reticulation"/>
      <sheetName val="Summary"/>
      <sheetName val="Program"/>
      <sheetName val="O&amp;M"/>
      <sheetName val="Task Definition"/>
      <sheetName val="Develop groundwater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ulk_demand"/>
      <sheetName val="Tsomo_Data"/>
      <sheetName val="Develop_gravity"/>
      <sheetName val="Village_reticulation"/>
      <sheetName val="Task_Definition"/>
      <sheetName val="Develop_groundwater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4">
          <cell r="D24">
            <v>293200</v>
          </cell>
        </row>
        <row r="25">
          <cell r="F25">
            <v>5550</v>
          </cell>
        </row>
        <row r="26">
          <cell r="F26">
            <v>4600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1"/>
      <sheetName val="SCHED2"/>
      <sheetName val="SCHED3"/>
      <sheetName val="SCHED4"/>
      <sheetName val="SCHED5"/>
      <sheetName val="SCHED6"/>
      <sheetName val="SCHED7"/>
      <sheetName val="SCHED8"/>
      <sheetName val="SCHED9"/>
      <sheetName val="SCHED 10"/>
    </sheetNames>
    <sheetDataSet>
      <sheetData sheetId="0"/>
      <sheetData sheetId="1"/>
      <sheetData sheetId="2">
        <row r="1">
          <cell r="A1" t="str">
            <v>RAND WATER</v>
          </cell>
          <cell r="H1" t="str">
            <v>Schedule 3.</v>
          </cell>
        </row>
        <row r="2">
          <cell r="A2" t="str">
            <v>BUSHBUCKRIDGE INFRASTRUCTURE DEVELOPMENT</v>
          </cell>
          <cell r="H2" t="str">
            <v>Gravity Main</v>
          </cell>
        </row>
        <row r="3">
          <cell r="A3" t="str">
            <v>MARITE WATER PROJECT  :   NP 123</v>
          </cell>
          <cell r="H3" t="str">
            <v>Oakley Low to</v>
          </cell>
        </row>
        <row r="4">
          <cell r="A4" t="str">
            <v>SCHEDULE 3.   :   GRAVITY MAIN OAKLEY LOW TO OAKLEY HIGH LEVEL</v>
          </cell>
          <cell r="H4" t="str">
            <v>Oakley High Level</v>
          </cell>
        </row>
        <row r="5">
          <cell r="A5" t="str">
            <v>ITEM</v>
          </cell>
          <cell r="B5" t="str">
            <v>PAYM.</v>
          </cell>
          <cell r="C5" t="str">
            <v>DESCRIPTION</v>
          </cell>
          <cell r="E5" t="str">
            <v>UNIT</v>
          </cell>
          <cell r="F5" t="str">
            <v>QUANT.</v>
          </cell>
          <cell r="G5" t="str">
            <v>RATE</v>
          </cell>
          <cell r="H5" t="str">
            <v>AMOUNT</v>
          </cell>
        </row>
        <row r="6">
          <cell r="A6" t="str">
            <v>NO.</v>
          </cell>
          <cell r="B6" t="str">
            <v>REF.</v>
          </cell>
        </row>
        <row r="8">
          <cell r="B8" t="str">
            <v>SABS</v>
          </cell>
        </row>
        <row r="9">
          <cell r="A9">
            <v>3.1</v>
          </cell>
          <cell r="B9" t="str">
            <v>1200DB</v>
          </cell>
          <cell r="C9" t="str">
            <v>SITE CLEARANCE</v>
          </cell>
        </row>
        <row r="10">
          <cell r="A10" t="str">
            <v>3.1.1</v>
          </cell>
          <cell r="B10" t="str">
            <v>8.3.a)</v>
          </cell>
          <cell r="C10" t="str">
            <v>a)</v>
          </cell>
          <cell r="D10" t="str">
            <v>Clear vegetation and trees of girth up to 1m</v>
          </cell>
          <cell r="E10" t="str">
            <v>m</v>
          </cell>
          <cell r="F10">
            <v>3000</v>
          </cell>
        </row>
        <row r="12">
          <cell r="A12" t="str">
            <v>3.1.2</v>
          </cell>
          <cell r="B12" t="str">
            <v>8.3.b)</v>
          </cell>
          <cell r="C12" t="str">
            <v>b)</v>
          </cell>
          <cell r="D12" t="str">
            <v>Clear trees of girth over 1m (Provisional)</v>
          </cell>
          <cell r="E12" t="str">
            <v>no</v>
          </cell>
          <cell r="F12">
            <v>5</v>
          </cell>
        </row>
        <row r="14">
          <cell r="B14" t="str">
            <v>SABS</v>
          </cell>
          <cell r="C14" t="str">
            <v xml:space="preserve"> </v>
          </cell>
        </row>
        <row r="15">
          <cell r="A15">
            <v>3.2</v>
          </cell>
          <cell r="B15" t="str">
            <v>1200DB</v>
          </cell>
          <cell r="C15" t="str">
            <v>EXCAVATION</v>
          </cell>
        </row>
        <row r="16">
          <cell r="A16" t="str">
            <v>3.2.1</v>
          </cell>
          <cell r="B16" t="str">
            <v>8.3.2a)</v>
          </cell>
          <cell r="C16" t="str">
            <v>Excavation with manual labour in pickable material</v>
          </cell>
        </row>
        <row r="17">
          <cell r="C17" t="str">
            <v>for trenches for 250 DN pipes and smaller. Rates to</v>
          </cell>
        </row>
        <row r="18">
          <cell r="C18" t="str">
            <v>include backfill, compact and dispose of surplus</v>
          </cell>
        </row>
        <row r="19">
          <cell r="C19" t="str">
            <v>material</v>
          </cell>
        </row>
        <row r="20">
          <cell r="C20" t="str">
            <v>a)</v>
          </cell>
          <cell r="D20" t="str">
            <v>Up to 1,5m deep</v>
          </cell>
          <cell r="E20" t="str">
            <v>m</v>
          </cell>
        </row>
        <row r="22">
          <cell r="C22" t="str">
            <v>b)</v>
          </cell>
          <cell r="D22" t="str">
            <v>Over 1,5m up to 2,5m deep (Provisional)</v>
          </cell>
          <cell r="E22" t="str">
            <v>m</v>
          </cell>
        </row>
        <row r="24">
          <cell r="A24" t="str">
            <v>3.2.2</v>
          </cell>
          <cell r="B24" t="str">
            <v>8.3.2a)</v>
          </cell>
          <cell r="C24" t="str">
            <v>Excavation in all materials for trenches for 250 DN</v>
          </cell>
        </row>
        <row r="25">
          <cell r="C25" t="str">
            <v xml:space="preserve">pipes and smaller with mechanical equipment.  Rates </v>
          </cell>
        </row>
        <row r="26">
          <cell r="C26" t="str">
            <v>to include dispose of surplus material</v>
          </cell>
        </row>
        <row r="27">
          <cell r="C27" t="str">
            <v>a)</v>
          </cell>
          <cell r="D27" t="str">
            <v>Up to 1,5m deep</v>
          </cell>
          <cell r="E27" t="str">
            <v>m</v>
          </cell>
          <cell r="F27">
            <v>2470</v>
          </cell>
        </row>
        <row r="29">
          <cell r="C29" t="str">
            <v>b)</v>
          </cell>
          <cell r="D29" t="str">
            <v>Over 1,5m up to 2,5m deep (Provisional)</v>
          </cell>
          <cell r="E29" t="str">
            <v>m</v>
          </cell>
          <cell r="F29">
            <v>50</v>
          </cell>
        </row>
        <row r="31">
          <cell r="A31" t="str">
            <v>3.2.3</v>
          </cell>
          <cell r="B31" t="str">
            <v>8.3.2a)</v>
          </cell>
          <cell r="C31" t="str">
            <v>Backfill and compact materials with manual labour</v>
          </cell>
        </row>
        <row r="32">
          <cell r="C32" t="str">
            <v>item 3.2.2</v>
          </cell>
          <cell r="E32" t="str">
            <v>m</v>
          </cell>
        </row>
        <row r="34">
          <cell r="A34" t="str">
            <v>3.2.4</v>
          </cell>
          <cell r="B34" t="str">
            <v>8.3.2b)</v>
          </cell>
          <cell r="C34" t="str">
            <v>Extra-over item 3.2.1 and 3.2.2 for</v>
          </cell>
        </row>
        <row r="35">
          <cell r="C35" t="str">
            <v>a)</v>
          </cell>
          <cell r="D35" t="str">
            <v>Intermediate excavation (Prov.)</v>
          </cell>
          <cell r="E35" t="str">
            <v>m³</v>
          </cell>
          <cell r="F35">
            <v>600</v>
          </cell>
        </row>
        <row r="37">
          <cell r="C37" t="str">
            <v>b)</v>
          </cell>
          <cell r="D37" t="str">
            <v>Hard rock excavation (Prov.)</v>
          </cell>
          <cell r="E37" t="str">
            <v>m³</v>
          </cell>
          <cell r="F37">
            <v>300</v>
          </cell>
        </row>
        <row r="39">
          <cell r="A39" t="str">
            <v>3.2.5</v>
          </cell>
          <cell r="B39" t="str">
            <v>8.3.2c)</v>
          </cell>
          <cell r="C39" t="str">
            <v>Excavate and dispose of unsuitable material from</v>
          </cell>
        </row>
        <row r="40">
          <cell r="C40" t="str">
            <v>trench bottom (Prov.)</v>
          </cell>
          <cell r="E40" t="str">
            <v>m³</v>
          </cell>
          <cell r="F40">
            <v>600</v>
          </cell>
        </row>
        <row r="42">
          <cell r="A42" t="str">
            <v>3.2.6</v>
          </cell>
          <cell r="B42" t="str">
            <v>8.3.3.b)</v>
          </cell>
          <cell r="C42" t="str">
            <v xml:space="preserve">Import backfill material from designated borrow </v>
          </cell>
        </row>
        <row r="43">
          <cell r="C43" t="str">
            <v>pits (Provisional)</v>
          </cell>
          <cell r="E43" t="str">
            <v>m³</v>
          </cell>
          <cell r="F43">
            <v>600</v>
          </cell>
        </row>
        <row r="45">
          <cell r="A45" t="str">
            <v>3.2.7</v>
          </cell>
          <cell r="B45" t="str">
            <v>8.3.3.2</v>
          </cell>
          <cell r="C45" t="str">
            <v xml:space="preserve">Opening up and closing down of designated </v>
          </cell>
        </row>
        <row r="46">
          <cell r="C46" t="str">
            <v>borrow pit</v>
          </cell>
          <cell r="E46" t="str">
            <v>ha</v>
          </cell>
          <cell r="F46">
            <v>0.2</v>
          </cell>
          <cell r="G46" t="str">
            <v xml:space="preserve"> </v>
          </cell>
        </row>
        <row r="48">
          <cell r="A48" t="str">
            <v>3.2.8</v>
          </cell>
          <cell r="B48" t="str">
            <v>8.3.3.3</v>
          </cell>
          <cell r="C48" t="str">
            <v>Compaction in road reserves</v>
          </cell>
          <cell r="E48" t="str">
            <v>m³</v>
          </cell>
          <cell r="F48">
            <v>90</v>
          </cell>
        </row>
        <row r="50">
          <cell r="A50" t="str">
            <v>3.2.9</v>
          </cell>
          <cell r="B50" t="str">
            <v>8.3.3.4</v>
          </cell>
          <cell r="C50" t="str">
            <v>Overhaul</v>
          </cell>
        </row>
        <row r="51">
          <cell r="C51" t="str">
            <v>a)</v>
          </cell>
          <cell r="D51" t="str">
            <v>Limited overhaul (0,5 to 1,0km) (Provisional)</v>
          </cell>
          <cell r="E51" t="str">
            <v>m³</v>
          </cell>
          <cell r="F51">
            <v>300</v>
          </cell>
        </row>
        <row r="53">
          <cell r="C53" t="str">
            <v>b)</v>
          </cell>
          <cell r="D53" t="str">
            <v>Long overhaul (Provisional)</v>
          </cell>
          <cell r="E53" t="str">
            <v>m³.km</v>
          </cell>
          <cell r="F53">
            <v>1500</v>
          </cell>
        </row>
        <row r="56">
          <cell r="D56" t="str">
            <v xml:space="preserve">CARRIED FORWARD </v>
          </cell>
        </row>
        <row r="57">
          <cell r="D57" t="str">
            <v xml:space="preserve">BROUGHT FORWARD </v>
          </cell>
        </row>
        <row r="58">
          <cell r="A58" t="str">
            <v>3.2.10</v>
          </cell>
          <cell r="B58" t="str">
            <v>8.3.6.1c)</v>
          </cell>
          <cell r="C58" t="str">
            <v>Reinstate road surface</v>
          </cell>
        </row>
        <row r="59">
          <cell r="C59" t="str">
            <v>Asphalt surfacing of 40mm thickness in road</v>
          </cell>
        </row>
        <row r="60">
          <cell r="C60" t="str">
            <v>crossing (Provisional)</v>
          </cell>
          <cell r="E60" t="str">
            <v>m²</v>
          </cell>
          <cell r="F60">
            <v>30</v>
          </cell>
        </row>
        <row r="62">
          <cell r="B62" t="str">
            <v>SABS</v>
          </cell>
        </row>
        <row r="63">
          <cell r="A63">
            <v>3.3</v>
          </cell>
          <cell r="B63" t="str">
            <v>1200DB</v>
          </cell>
          <cell r="C63" t="str">
            <v>EXISTING SERVICES</v>
          </cell>
        </row>
        <row r="64">
          <cell r="A64" t="str">
            <v>3.3.1</v>
          </cell>
          <cell r="B64" t="str">
            <v>8.3.5a)</v>
          </cell>
          <cell r="C64" t="str">
            <v>Services that intersect a trench</v>
          </cell>
        </row>
        <row r="65">
          <cell r="C65" t="str">
            <v>a)</v>
          </cell>
          <cell r="D65" t="str">
            <v>Water and sewer pipelines</v>
          </cell>
          <cell r="E65" t="str">
            <v>no</v>
          </cell>
          <cell r="F65">
            <v>50</v>
          </cell>
        </row>
        <row r="67">
          <cell r="C67" t="str">
            <v>b)</v>
          </cell>
          <cell r="D67" t="str">
            <v>Cables</v>
          </cell>
          <cell r="E67" t="str">
            <v>no</v>
          </cell>
          <cell r="F67">
            <v>20</v>
          </cell>
        </row>
        <row r="69">
          <cell r="A69" t="str">
            <v>3.3.2</v>
          </cell>
          <cell r="B69" t="str">
            <v>8.3.5b)</v>
          </cell>
          <cell r="C69" t="str">
            <v>Services that adjoin a trench</v>
          </cell>
        </row>
        <row r="70">
          <cell r="C70" t="str">
            <v>a)</v>
          </cell>
          <cell r="D70" t="str">
            <v>Water and sewer pipelines</v>
          </cell>
          <cell r="E70" t="str">
            <v>m</v>
          </cell>
          <cell r="F70">
            <v>600</v>
          </cell>
        </row>
        <row r="72">
          <cell r="C72" t="str">
            <v>b)</v>
          </cell>
          <cell r="D72" t="str">
            <v>Cables</v>
          </cell>
          <cell r="E72" t="str">
            <v>m</v>
          </cell>
          <cell r="F72">
            <v>150</v>
          </cell>
        </row>
        <row r="74">
          <cell r="B74" t="str">
            <v>SABS</v>
          </cell>
        </row>
        <row r="75">
          <cell r="A75">
            <v>3.4</v>
          </cell>
          <cell r="B75" t="str">
            <v>1200LB</v>
          </cell>
          <cell r="C75" t="str">
            <v>PIPE BEDDING</v>
          </cell>
        </row>
        <row r="76">
          <cell r="A76" t="str">
            <v>3.4.1</v>
          </cell>
          <cell r="C76" t="str">
            <v xml:space="preserve">Selected granular material for bedding cradle </v>
          </cell>
        </row>
        <row r="77">
          <cell r="B77" t="str">
            <v>8.2.1</v>
          </cell>
          <cell r="C77" t="str">
            <v>a)</v>
          </cell>
          <cell r="D77" t="str">
            <v>Trench excavation</v>
          </cell>
          <cell r="E77" t="str">
            <v>m³</v>
          </cell>
          <cell r="F77">
            <v>280</v>
          </cell>
        </row>
        <row r="79">
          <cell r="B79" t="str">
            <v>8.2.2.2</v>
          </cell>
          <cell r="C79" t="str">
            <v>b)</v>
          </cell>
          <cell r="D79" t="str">
            <v>Borrow pits</v>
          </cell>
          <cell r="E79" t="str">
            <v>m³</v>
          </cell>
          <cell r="F79">
            <v>280</v>
          </cell>
        </row>
        <row r="81">
          <cell r="A81" t="str">
            <v>3.4.2</v>
          </cell>
          <cell r="C81" t="str">
            <v xml:space="preserve">Provision of selected fill material </v>
          </cell>
        </row>
        <row r="82">
          <cell r="B82" t="str">
            <v>8.2.1</v>
          </cell>
          <cell r="C82" t="str">
            <v>a)</v>
          </cell>
          <cell r="D82" t="str">
            <v>Trench excavation</v>
          </cell>
          <cell r="E82" t="str">
            <v>m³</v>
          </cell>
          <cell r="F82">
            <v>270</v>
          </cell>
        </row>
        <row r="84">
          <cell r="B84" t="str">
            <v>8.2.2.2</v>
          </cell>
          <cell r="C84" t="str">
            <v>b)</v>
          </cell>
          <cell r="D84" t="str">
            <v>Borrow pits (Provisional)</v>
          </cell>
          <cell r="E84" t="str">
            <v>m³</v>
          </cell>
          <cell r="F84">
            <v>270</v>
          </cell>
        </row>
        <row r="86">
          <cell r="A86" t="str">
            <v>3.4.3</v>
          </cell>
          <cell r="B86" t="str">
            <v>8.2.5</v>
          </cell>
          <cell r="C86" t="str">
            <v>Overhaul for imported material for bedding cradle</v>
          </cell>
        </row>
        <row r="87">
          <cell r="C87" t="str">
            <v>and selected fill blanket (Provisional)</v>
          </cell>
          <cell r="E87" t="str">
            <v>m³.km</v>
          </cell>
          <cell r="F87">
            <v>1500</v>
          </cell>
        </row>
        <row r="89">
          <cell r="B89" t="str">
            <v>SABS</v>
          </cell>
        </row>
        <row r="90">
          <cell r="A90">
            <v>3.5</v>
          </cell>
          <cell r="B90" t="str">
            <v>1200L</v>
          </cell>
          <cell r="C90" t="str">
            <v>uPVC PRESSURE PIPE AND PIPE FITTINGS</v>
          </cell>
        </row>
        <row r="91">
          <cell r="A91" t="str">
            <v>3.5.1</v>
          </cell>
          <cell r="C91" t="str">
            <v>People's Republic of China donated pipes (PRC )</v>
          </cell>
        </row>
        <row r="92">
          <cell r="A92" t="str">
            <v>3.5.1.1</v>
          </cell>
          <cell r="C92" t="str">
            <v>Transportation of pipes. Rate to include the selection</v>
          </cell>
        </row>
        <row r="93">
          <cell r="C93" t="str">
            <v>and inspection of the pipes at DWAF's stores and the</v>
          </cell>
        </row>
        <row r="94">
          <cell r="C94" t="str">
            <v>transport thereof to the construction site.</v>
          </cell>
          <cell r="E94" t="str">
            <v>t / km</v>
          </cell>
          <cell r="F94">
            <v>1350</v>
          </cell>
        </row>
        <row r="96">
          <cell r="A96" t="str">
            <v>3.5.1.2</v>
          </cell>
          <cell r="C96" t="str">
            <v>Lay, bed and test the following PRC pressure pipes.</v>
          </cell>
        </row>
        <row r="97">
          <cell r="C97" t="str">
            <v>a)</v>
          </cell>
          <cell r="D97" t="str">
            <v>250 mm dia Class 09 &amp; 12</v>
          </cell>
          <cell r="E97" t="str">
            <v>m</v>
          </cell>
        </row>
        <row r="99">
          <cell r="A99" t="str">
            <v>3.5.2</v>
          </cell>
          <cell r="B99" t="str">
            <v>8.2.1</v>
          </cell>
          <cell r="C99" t="str">
            <v>Supply, lay, bed and test the following uPVC pressure</v>
          </cell>
        </row>
        <row r="100">
          <cell r="A100" t="str">
            <v xml:space="preserve"> </v>
          </cell>
          <cell r="C100" t="str">
            <v>pipes (conforming with SABS 966 Part 1 specifications)</v>
          </cell>
        </row>
        <row r="101">
          <cell r="C101" t="str">
            <v>in 6m lengths each pipe fitted at one end with socket for</v>
          </cell>
        </row>
        <row r="102">
          <cell r="C102" t="str">
            <v>Mechanical jointing, in the following diameters :</v>
          </cell>
        </row>
        <row r="103">
          <cell r="C103" t="str">
            <v>a)</v>
          </cell>
          <cell r="D103" t="str">
            <v>250 mm dia Class 09</v>
          </cell>
          <cell r="E103" t="str">
            <v>m</v>
          </cell>
          <cell r="F103">
            <v>60</v>
          </cell>
        </row>
        <row r="105">
          <cell r="D105" t="str">
            <v xml:space="preserve">CARRIED FORWARD </v>
          </cell>
        </row>
        <row r="106">
          <cell r="D106" t="str">
            <v xml:space="preserve">BROUGHT FORWARD </v>
          </cell>
        </row>
        <row r="108">
          <cell r="C108" t="str">
            <v>b)</v>
          </cell>
          <cell r="D108" t="str">
            <v>250 mm dia Class 12</v>
          </cell>
          <cell r="E108" t="str">
            <v>m</v>
          </cell>
          <cell r="F108">
            <v>60</v>
          </cell>
        </row>
        <row r="110">
          <cell r="C110" t="str">
            <v>c)</v>
          </cell>
          <cell r="D110" t="str">
            <v>110 mm dia Class 06</v>
          </cell>
          <cell r="E110" t="str">
            <v>m</v>
          </cell>
        </row>
        <row r="111">
          <cell r="B111" t="str">
            <v>SABS</v>
          </cell>
        </row>
        <row r="112">
          <cell r="A112">
            <v>3.6</v>
          </cell>
          <cell r="B112" t="str">
            <v>1200L</v>
          </cell>
          <cell r="C112" t="str">
            <v>FITTINGS AND SPECIALS FOR FIXING ONTO</v>
          </cell>
        </row>
        <row r="113">
          <cell r="C113" t="str">
            <v>uPVC PIPES</v>
          </cell>
        </row>
        <row r="114">
          <cell r="C114" t="str">
            <v>Fittings to be suitable for coupling directly (mechanically)</v>
          </cell>
        </row>
        <row r="115">
          <cell r="B115" t="str">
            <v xml:space="preserve"> </v>
          </cell>
          <cell r="C115" t="str">
            <v xml:space="preserve">onto pipes.  Each fitting socketed for mechanical jointing. </v>
          </cell>
        </row>
        <row r="116">
          <cell r="C116" t="str">
            <v>Fittings for PVC Class 16 (unless otherwise specified)</v>
          </cell>
        </row>
        <row r="117">
          <cell r="C117" t="str">
            <v>Fittings to be of PVC, Cast Iron or epoxy painted steel</v>
          </cell>
        </row>
        <row r="118">
          <cell r="C118" t="str">
            <v>construction.</v>
          </cell>
        </row>
        <row r="119">
          <cell r="A119" t="str">
            <v>3.6.1</v>
          </cell>
          <cell r="B119" t="str">
            <v>8.2.2</v>
          </cell>
          <cell r="C119" t="str">
            <v>Bends</v>
          </cell>
        </row>
        <row r="120">
          <cell r="C120" t="str">
            <v>a)</v>
          </cell>
          <cell r="D120" t="str">
            <v>250 mm dia x 11 degrees</v>
          </cell>
          <cell r="E120" t="str">
            <v>no</v>
          </cell>
        </row>
        <row r="122">
          <cell r="C122" t="str">
            <v>b)</v>
          </cell>
          <cell r="D122" t="str">
            <v>250 mm dia x 22 degrees</v>
          </cell>
          <cell r="E122" t="str">
            <v>no</v>
          </cell>
        </row>
        <row r="124">
          <cell r="C124" t="str">
            <v>c)</v>
          </cell>
          <cell r="D124" t="str">
            <v>250 mm dia x 45 degrees</v>
          </cell>
          <cell r="E124" t="str">
            <v>no</v>
          </cell>
        </row>
        <row r="126">
          <cell r="C126" t="str">
            <v>d)</v>
          </cell>
          <cell r="D126" t="str">
            <v>250 mm dia x 90 degrees</v>
          </cell>
          <cell r="E126" t="str">
            <v>no</v>
          </cell>
        </row>
        <row r="128">
          <cell r="C128" t="str">
            <v>e)</v>
          </cell>
          <cell r="D128" t="str">
            <v>110 mm dia x 11 degrees</v>
          </cell>
          <cell r="E128" t="str">
            <v>no</v>
          </cell>
        </row>
        <row r="130">
          <cell r="C130" t="str">
            <v>f)</v>
          </cell>
          <cell r="D130" t="str">
            <v>110 mm dia x 22 degrees</v>
          </cell>
          <cell r="E130" t="str">
            <v>no</v>
          </cell>
        </row>
        <row r="132">
          <cell r="C132" t="str">
            <v>g)</v>
          </cell>
          <cell r="D132" t="str">
            <v>110 mm dia x 45 degrees</v>
          </cell>
          <cell r="E132" t="str">
            <v>no</v>
          </cell>
        </row>
        <row r="134">
          <cell r="C134" t="str">
            <v>h)</v>
          </cell>
          <cell r="D134" t="str">
            <v>110 mm dia x 90 degrees</v>
          </cell>
          <cell r="E134" t="str">
            <v>no</v>
          </cell>
        </row>
        <row r="136">
          <cell r="A136" t="str">
            <v>3.6.2</v>
          </cell>
          <cell r="B136" t="str">
            <v>8.2.2</v>
          </cell>
          <cell r="C136" t="str">
            <v>Flanged Adaptor (Drilled SABS 1123 Table 10)</v>
          </cell>
        </row>
        <row r="137">
          <cell r="C137" t="str">
            <v>a)</v>
          </cell>
          <cell r="D137" t="str">
            <v>110mm dia</v>
          </cell>
          <cell r="E137" t="str">
            <v>no</v>
          </cell>
        </row>
        <row r="139">
          <cell r="C139" t="str">
            <v>b)</v>
          </cell>
          <cell r="D139" t="str">
            <v>250 mm dia</v>
          </cell>
          <cell r="E139" t="str">
            <v>no</v>
          </cell>
        </row>
        <row r="141">
          <cell r="A141" t="str">
            <v>3.6.3</v>
          </cell>
          <cell r="B141" t="str">
            <v>8.2.2</v>
          </cell>
          <cell r="C141" t="str">
            <v>Flanged Adaptor (Drilled SABS 1123 Table 16)</v>
          </cell>
        </row>
        <row r="142">
          <cell r="C142" t="str">
            <v>a)</v>
          </cell>
          <cell r="D142" t="str">
            <v>110mm dia</v>
          </cell>
          <cell r="E142" t="str">
            <v>no</v>
          </cell>
        </row>
        <row r="144">
          <cell r="C144" t="str">
            <v>b)</v>
          </cell>
          <cell r="D144" t="str">
            <v>250 mm dia</v>
          </cell>
          <cell r="E144" t="str">
            <v>no</v>
          </cell>
        </row>
        <row r="146">
          <cell r="A146" t="str">
            <v>3.6.4</v>
          </cell>
          <cell r="B146" t="str">
            <v>8.2.2</v>
          </cell>
          <cell r="C146" t="str">
            <v>Hydrant Tee</v>
          </cell>
        </row>
        <row r="147">
          <cell r="C147" t="str">
            <v>a)</v>
          </cell>
          <cell r="D147" t="str">
            <v>250 mm dia  (Drilled SABS 1123 Table 10)</v>
          </cell>
          <cell r="E147" t="str">
            <v>no</v>
          </cell>
        </row>
        <row r="149">
          <cell r="C149" t="str">
            <v>b)</v>
          </cell>
          <cell r="D149" t="str">
            <v>250 mm dia  (Drilled SABS 1123 Table 16)</v>
          </cell>
          <cell r="E149" t="str">
            <v>no</v>
          </cell>
        </row>
        <row r="151">
          <cell r="C151" t="str">
            <v>c)</v>
          </cell>
          <cell r="D151" t="str">
            <v>110 mm dia  (Drilled SABS 1123 Table 10)</v>
          </cell>
          <cell r="E151" t="str">
            <v>no</v>
          </cell>
        </row>
        <row r="154">
          <cell r="D154" t="str">
            <v xml:space="preserve">CARRIED FORWARD </v>
          </cell>
        </row>
        <row r="155">
          <cell r="D155" t="str">
            <v xml:space="preserve">BROUGHT FORWARD </v>
          </cell>
        </row>
        <row r="156">
          <cell r="A156" t="str">
            <v>3.6.5</v>
          </cell>
          <cell r="B156" t="str">
            <v>8.2.2</v>
          </cell>
          <cell r="C156" t="str">
            <v>Reducer</v>
          </cell>
        </row>
        <row r="157">
          <cell r="C157" t="str">
            <v>a)</v>
          </cell>
          <cell r="D157" t="str">
            <v>250 x 200 mm dia</v>
          </cell>
          <cell r="E157" t="str">
            <v>no</v>
          </cell>
          <cell r="F157">
            <v>1</v>
          </cell>
        </row>
        <row r="159">
          <cell r="A159" t="str">
            <v>3.6.6</v>
          </cell>
          <cell r="B159" t="str">
            <v>8.2.2</v>
          </cell>
          <cell r="C159" t="str">
            <v>Scour Tee</v>
          </cell>
        </row>
        <row r="160">
          <cell r="C160" t="str">
            <v>a)</v>
          </cell>
          <cell r="D160" t="str">
            <v>250 mm dia  (Drilled SABS 1123 Table 10)</v>
          </cell>
          <cell r="E160" t="str">
            <v>no</v>
          </cell>
          <cell r="F160">
            <v>1</v>
          </cell>
        </row>
        <row r="162">
          <cell r="C162" t="str">
            <v>b)</v>
          </cell>
          <cell r="D162" t="str">
            <v>250 mm dia  (Drilled SABS 1123 Table 16)</v>
          </cell>
          <cell r="E162" t="str">
            <v>no</v>
          </cell>
          <cell r="F162">
            <v>1</v>
          </cell>
        </row>
        <row r="165">
          <cell r="A165">
            <v>3.7</v>
          </cell>
          <cell r="C165" t="str">
            <v>FITTINGS FOR CONSTANT INTERNAL DIAMETER</v>
          </cell>
        </row>
        <row r="166">
          <cell r="C166" t="str">
            <v>FIBRE CEMENT PRESSURE PIPES</v>
          </cell>
        </row>
        <row r="167">
          <cell r="C167" t="str">
            <v>All bends, flanged adaptors, hydrant tee, reducers,</v>
          </cell>
        </row>
        <row r="168">
          <cell r="C168" t="str">
            <v>scour tees used in conjunction with Asbestos cement</v>
          </cell>
        </row>
        <row r="169">
          <cell r="C169" t="str">
            <v>pipes are to be of cast iron or epoxy painted steel</v>
          </cell>
        </row>
        <row r="170">
          <cell r="C170" t="str">
            <v>construction.</v>
          </cell>
        </row>
        <row r="172">
          <cell r="A172" t="str">
            <v>3.7.1</v>
          </cell>
          <cell r="B172" t="str">
            <v>8.2.2</v>
          </cell>
          <cell r="C172" t="str">
            <v>Adaptor Coupling AC-PVC</v>
          </cell>
        </row>
        <row r="173">
          <cell r="C173" t="str">
            <v>200 AC ID/18 - 200 PVC</v>
          </cell>
          <cell r="E173" t="str">
            <v>no</v>
          </cell>
          <cell r="F173">
            <v>1</v>
          </cell>
        </row>
        <row r="175">
          <cell r="A175">
            <v>3.8</v>
          </cell>
          <cell r="C175" t="str">
            <v>VALVES</v>
          </cell>
        </row>
        <row r="176">
          <cell r="A176" t="str">
            <v>3.8.1</v>
          </cell>
          <cell r="B176" t="str">
            <v>8.2.3</v>
          </cell>
          <cell r="C176" t="str">
            <v>Gate valves</v>
          </cell>
        </row>
        <row r="177">
          <cell r="C177" t="str">
            <v>Gate valves, waterworks pattern in compliance with</v>
          </cell>
        </row>
        <row r="178">
          <cell r="C178" t="str">
            <v>SABS 664, with resilient, rubberised metal gate, cap</v>
          </cell>
        </row>
        <row r="179">
          <cell r="C179" t="str">
            <v>top, plain thrust collar, non-rising spindle, clockwise</v>
          </cell>
        </row>
        <row r="180">
          <cell r="C180" t="str">
            <v>closing.</v>
          </cell>
        </row>
        <row r="182">
          <cell r="C182" t="str">
            <v>a)</v>
          </cell>
          <cell r="D182" t="str">
            <v>100 mm dia flanged and drilled BS4504 Table 16</v>
          </cell>
          <cell r="E182" t="str">
            <v>no</v>
          </cell>
          <cell r="F182">
            <v>1</v>
          </cell>
        </row>
        <row r="184">
          <cell r="C184" t="str">
            <v>b)</v>
          </cell>
          <cell r="D184" t="str">
            <v>100 mm dia flanged and drilled BS4504 Table 16</v>
          </cell>
          <cell r="E184" t="str">
            <v>no</v>
          </cell>
          <cell r="F184">
            <v>2</v>
          </cell>
        </row>
        <row r="186">
          <cell r="A186" t="str">
            <v>3.8.2</v>
          </cell>
          <cell r="B186" t="str">
            <v>8.2.3</v>
          </cell>
          <cell r="C186" t="str">
            <v>Double purpose air release valve</v>
          </cell>
        </row>
        <row r="187">
          <cell r="C187" t="str">
            <v>Combination air and vacuum release valve assembly</v>
          </cell>
        </row>
        <row r="188">
          <cell r="C188" t="str">
            <v>comprising :</v>
          </cell>
        </row>
        <row r="189">
          <cell r="C189" t="str">
            <v>a)</v>
          </cell>
          <cell r="D189" t="str">
            <v>1 x 50mm dia air release valve (16 bar rating)</v>
          </cell>
        </row>
        <row r="190">
          <cell r="C190" t="str">
            <v>b)</v>
          </cell>
          <cell r="D190" t="str">
            <v>1 x 50 ND Brass fullway gate valve to SABS 776</v>
          </cell>
        </row>
        <row r="191">
          <cell r="D191" t="str">
            <v>Class 16</v>
          </cell>
        </row>
        <row r="192">
          <cell r="C192" t="str">
            <v>c)</v>
          </cell>
          <cell r="D192" t="str">
            <v>1 x 50 ND Galvanised barrel nipple</v>
          </cell>
        </row>
        <row r="193">
          <cell r="C193" t="str">
            <v>d)</v>
          </cell>
          <cell r="D193" t="str">
            <v>1 x 80 x 50 ND Galvanised reducing bush</v>
          </cell>
        </row>
        <row r="194">
          <cell r="C194" t="str">
            <v>e)</v>
          </cell>
          <cell r="D194" t="str">
            <v>1 x 80 Galvanised flange drilled SABS 1123 Table</v>
          </cell>
        </row>
        <row r="195">
          <cell r="D195" t="str">
            <v>1600/4 and screwed BSP</v>
          </cell>
        </row>
        <row r="196">
          <cell r="C196" t="str">
            <v>f)</v>
          </cell>
          <cell r="D196" t="str">
            <v>Gasket for item e)</v>
          </cell>
        </row>
        <row r="197">
          <cell r="C197" t="str">
            <v>g)</v>
          </cell>
          <cell r="D197" t="str">
            <v>Bolts and nuts to fit item e)</v>
          </cell>
        </row>
        <row r="198">
          <cell r="C198" t="str">
            <v>h)</v>
          </cell>
          <cell r="D198" t="str">
            <v>Galvanised locking device with lock bolt and nut</v>
          </cell>
        </row>
        <row r="199">
          <cell r="C199" t="str">
            <v>i)</v>
          </cell>
          <cell r="D199" t="str">
            <v>Manhole, manhole cover and frame as per detail.</v>
          </cell>
        </row>
        <row r="200">
          <cell r="D200" t="str">
            <v xml:space="preserve">Complete assembly  </v>
          </cell>
          <cell r="E200" t="str">
            <v>no</v>
          </cell>
          <cell r="F200">
            <v>1</v>
          </cell>
        </row>
        <row r="203">
          <cell r="D203" t="str">
            <v xml:space="preserve">CARRIED FORWARD </v>
          </cell>
        </row>
        <row r="204">
          <cell r="D204" t="str">
            <v xml:space="preserve">BROUGHT FORWARD </v>
          </cell>
        </row>
        <row r="205">
          <cell r="A205" t="str">
            <v>3.8.3</v>
          </cell>
          <cell r="B205" t="str">
            <v>8.2.3</v>
          </cell>
          <cell r="C205" t="str">
            <v>Double purpose air release valve combination air and</v>
          </cell>
        </row>
        <row r="206">
          <cell r="C206" t="str">
            <v>vacuum release valve assembly comprising:</v>
          </cell>
        </row>
        <row r="207">
          <cell r="C207" t="str">
            <v>a)</v>
          </cell>
          <cell r="D207" t="str">
            <v>1 x 50mm dia air release valve (10 bar rating)</v>
          </cell>
        </row>
        <row r="208">
          <cell r="C208" t="str">
            <v>b)</v>
          </cell>
          <cell r="D208" t="str">
            <v>1 x 50mm Brass fullway gate valve to SABS 776</v>
          </cell>
        </row>
        <row r="209">
          <cell r="D209" t="str">
            <v>Class 10</v>
          </cell>
        </row>
        <row r="210">
          <cell r="C210" t="str">
            <v>c)</v>
          </cell>
          <cell r="D210" t="str">
            <v>1 x 50mm  dia Barrel nipple</v>
          </cell>
        </row>
        <row r="211">
          <cell r="C211" t="str">
            <v>d)</v>
          </cell>
          <cell r="D211" t="str">
            <v>1 x 80 x 50mm dia Galvanised reducing bush</v>
          </cell>
        </row>
        <row r="212">
          <cell r="C212" t="str">
            <v>e)</v>
          </cell>
          <cell r="D212" t="str">
            <v>1 x 80mm dia Galvanised flange drilled SABS</v>
          </cell>
        </row>
        <row r="213">
          <cell r="D213" t="str">
            <v>1123 Table 1000/4 and screwed BSP</v>
          </cell>
        </row>
        <row r="214">
          <cell r="C214" t="str">
            <v>f)</v>
          </cell>
          <cell r="D214" t="str">
            <v>Gasket for item e)</v>
          </cell>
        </row>
        <row r="215">
          <cell r="C215" t="str">
            <v>g)</v>
          </cell>
          <cell r="D215" t="str">
            <v>Bolts and nuts to fit item e)</v>
          </cell>
        </row>
        <row r="216">
          <cell r="C216" t="str">
            <v>h)</v>
          </cell>
          <cell r="D216" t="str">
            <v>Galvanised locking device with lock bolt and nut</v>
          </cell>
        </row>
        <row r="217">
          <cell r="C217" t="str">
            <v>i)</v>
          </cell>
          <cell r="D217" t="str">
            <v>Manhole, manhole cover and frame as per detail.</v>
          </cell>
        </row>
        <row r="218">
          <cell r="D218" t="str">
            <v xml:space="preserve">Complete assembly  </v>
          </cell>
          <cell r="E218" t="str">
            <v>no</v>
          </cell>
          <cell r="F218">
            <v>5</v>
          </cell>
        </row>
        <row r="220">
          <cell r="A220" t="str">
            <v>3.8.4</v>
          </cell>
          <cell r="B220" t="str">
            <v>8.2.3</v>
          </cell>
          <cell r="C220" t="str">
            <v>Float control valve</v>
          </cell>
        </row>
        <row r="221">
          <cell r="C221" t="str">
            <v>Supply and install the following diameter flanged float</v>
          </cell>
        </row>
        <row r="222">
          <cell r="C222" t="str">
            <v>control valve suitable for 1600 kPa working pressure.</v>
          </cell>
        </row>
        <row r="223">
          <cell r="C223" t="str">
            <v>a)</v>
          </cell>
          <cell r="D223" t="str">
            <v>200 mm dia</v>
          </cell>
          <cell r="E223" t="str">
            <v>no</v>
          </cell>
          <cell r="F223">
            <v>1</v>
          </cell>
        </row>
        <row r="225">
          <cell r="B225" t="str">
            <v>SABS</v>
          </cell>
        </row>
        <row r="226">
          <cell r="A226">
            <v>3.9</v>
          </cell>
          <cell r="B226" t="str">
            <v>1200L</v>
          </cell>
          <cell r="C226" t="str">
            <v>MISCELLANEOUS</v>
          </cell>
        </row>
        <row r="227">
          <cell r="A227" t="str">
            <v>3.9.1</v>
          </cell>
          <cell r="B227" t="str">
            <v>8.2.11</v>
          </cell>
          <cell r="C227" t="str">
            <v xml:space="preserve">Concrete thrust block configuration.  </v>
          </cell>
        </row>
        <row r="228">
          <cell r="C228" t="str">
            <v>a)</v>
          </cell>
          <cell r="D228" t="str">
            <v>Concrete volume &lt; 0,6m³ (Provisional)</v>
          </cell>
          <cell r="E228" t="str">
            <v>no</v>
          </cell>
          <cell r="F228">
            <v>1</v>
          </cell>
        </row>
        <row r="230">
          <cell r="C230" t="str">
            <v>b)</v>
          </cell>
          <cell r="D230" t="str">
            <v>Concrete volume 0,6 to 1,2m³ (Provisional)</v>
          </cell>
          <cell r="E230" t="str">
            <v>no</v>
          </cell>
          <cell r="F230">
            <v>25</v>
          </cell>
        </row>
        <row r="232">
          <cell r="C232" t="str">
            <v>c)</v>
          </cell>
          <cell r="D232" t="str">
            <v>Concrete volume 1,2 to 2,0m³ (Provisional)</v>
          </cell>
          <cell r="E232" t="str">
            <v>no</v>
          </cell>
          <cell r="F232">
            <v>1</v>
          </cell>
        </row>
        <row r="234">
          <cell r="C234" t="str">
            <v>d)</v>
          </cell>
          <cell r="D234" t="str">
            <v>Concrete volume 2,0 to 2,8m³ (Provisional)</v>
          </cell>
          <cell r="E234" t="str">
            <v>no</v>
          </cell>
          <cell r="F234">
            <v>1</v>
          </cell>
        </row>
        <row r="236">
          <cell r="A236" t="str">
            <v>3.9.2</v>
          </cell>
          <cell r="B236" t="str">
            <v>8.2.11</v>
          </cell>
          <cell r="C236" t="str">
            <v>Pipeline marker</v>
          </cell>
        </row>
        <row r="237">
          <cell r="C237" t="str">
            <v>Complete as detail on drawing</v>
          </cell>
          <cell r="E237" t="str">
            <v>no</v>
          </cell>
          <cell r="F237">
            <v>20</v>
          </cell>
        </row>
        <row r="239">
          <cell r="A239" t="str">
            <v>3.9.3</v>
          </cell>
          <cell r="B239" t="str">
            <v>8.2.13</v>
          </cell>
          <cell r="C239" t="str">
            <v>Valve box for scour valve</v>
          </cell>
        </row>
        <row r="240">
          <cell r="C240" t="str">
            <v xml:space="preserve">Valve box as detailed on drawing completed with the </v>
          </cell>
        </row>
        <row r="241">
          <cell r="C241" t="str">
            <v>following.</v>
          </cell>
        </row>
        <row r="242">
          <cell r="C242" t="str">
            <v>i)</v>
          </cell>
          <cell r="D242" t="str">
            <v>1 x SABS558-1973 type 11D valve box</v>
          </cell>
        </row>
        <row r="243">
          <cell r="C243" t="str">
            <v>ii)</v>
          </cell>
          <cell r="D243" t="str">
            <v>Concrete slab</v>
          </cell>
        </row>
        <row r="244">
          <cell r="C244" t="str">
            <v>iii)</v>
          </cell>
          <cell r="D244" t="str">
            <v>Sleeve pipe</v>
          </cell>
        </row>
        <row r="245">
          <cell r="D245" t="str">
            <v xml:space="preserve">Price complete  </v>
          </cell>
          <cell r="E245" t="str">
            <v>set</v>
          </cell>
          <cell r="F245">
            <v>8</v>
          </cell>
        </row>
        <row r="247">
          <cell r="B247" t="str">
            <v>SABS</v>
          </cell>
        </row>
        <row r="248">
          <cell r="B248" t="str">
            <v>1200L</v>
          </cell>
        </row>
        <row r="249">
          <cell r="A249" t="str">
            <v>3.9.4</v>
          </cell>
          <cell r="B249" t="str">
            <v>8.2.5</v>
          </cell>
          <cell r="C249" t="str">
            <v>Connection to existing reservoir</v>
          </cell>
        </row>
        <row r="250">
          <cell r="C250" t="str">
            <v>a)</v>
          </cell>
          <cell r="D250" t="str">
            <v xml:space="preserve">100 dia (MGI) Barrel Nipple </v>
          </cell>
          <cell r="E250" t="str">
            <v>no</v>
          </cell>
          <cell r="F250">
            <v>1</v>
          </cell>
        </row>
        <row r="252">
          <cell r="D252" t="str">
            <v xml:space="preserve">CARRIED FORWARD </v>
          </cell>
        </row>
        <row r="253">
          <cell r="D253" t="str">
            <v xml:space="preserve">BROUGHT FORWARD </v>
          </cell>
        </row>
        <row r="255">
          <cell r="C255" t="str">
            <v>b)</v>
          </cell>
          <cell r="D255" t="str">
            <v xml:space="preserve">100 dia 90 degree (MGI) Female Elbow </v>
          </cell>
          <cell r="E255" t="str">
            <v>no</v>
          </cell>
          <cell r="F255">
            <v>2</v>
          </cell>
        </row>
        <row r="257">
          <cell r="C257" t="str">
            <v>c)</v>
          </cell>
          <cell r="D257" t="str">
            <v>100 dia x 6,0m long pipe (MGI) threaded both ends</v>
          </cell>
          <cell r="E257" t="str">
            <v>no</v>
          </cell>
          <cell r="F257">
            <v>1</v>
          </cell>
        </row>
        <row r="259">
          <cell r="C259" t="str">
            <v>d)</v>
          </cell>
          <cell r="D259" t="str">
            <v>100 dia x 500mm long (MGI) steel pipe flanged one</v>
          </cell>
        </row>
        <row r="260">
          <cell r="D260" t="str">
            <v>end only, other end threaded and having puddle</v>
          </cell>
        </row>
        <row r="261">
          <cell r="D261" t="str">
            <v>flange 125mm from threaded end</v>
          </cell>
          <cell r="E261" t="str">
            <v>no</v>
          </cell>
          <cell r="F261">
            <v>1</v>
          </cell>
        </row>
        <row r="263">
          <cell r="C263" t="str">
            <v>e)</v>
          </cell>
          <cell r="D263" t="str">
            <v>100dia x 600mm long (MGI) steel pipe threaded</v>
          </cell>
        </row>
        <row r="264">
          <cell r="D264" t="str">
            <v xml:space="preserve">one end only </v>
          </cell>
          <cell r="E264" t="str">
            <v>no</v>
          </cell>
          <cell r="F264">
            <v>1</v>
          </cell>
        </row>
        <row r="266">
          <cell r="C266" t="str">
            <v>f)</v>
          </cell>
          <cell r="D266" t="str">
            <v xml:space="preserve">100 dia MGI screwed flange </v>
          </cell>
          <cell r="E266" t="str">
            <v>no</v>
          </cell>
          <cell r="F266">
            <v>1</v>
          </cell>
        </row>
        <row r="268">
          <cell r="A268" t="str">
            <v>3.9.5</v>
          </cell>
          <cell r="C268" t="str">
            <v>Breaking into existing reservoir and grout in delivery</v>
          </cell>
        </row>
        <row r="269">
          <cell r="C269" t="str">
            <v>pipe with a non shrink wet to dry grout approved by the</v>
          </cell>
        </row>
        <row r="270">
          <cell r="C270" t="str">
            <v>Engineer.</v>
          </cell>
          <cell r="E270" t="str">
            <v>no</v>
          </cell>
          <cell r="F270">
            <v>1</v>
          </cell>
        </row>
        <row r="272">
          <cell r="A272" t="str">
            <v>3.9.6</v>
          </cell>
          <cell r="C272" t="str">
            <v>Water Meter</v>
          </cell>
        </row>
        <row r="273">
          <cell r="C273" t="str">
            <v>Flanged turbine water meter suitable for cold water</v>
          </cell>
        </row>
        <row r="274">
          <cell r="C274" t="str">
            <v>up to 40°C and 1600 kPa working pressure complete</v>
          </cell>
        </row>
        <row r="275">
          <cell r="C275" t="str">
            <v>with manhole, manhole cover and frame as per detail</v>
          </cell>
        </row>
        <row r="276">
          <cell r="C276" t="str">
            <v>a)</v>
          </cell>
          <cell r="D276" t="str">
            <v>150mm dia and drilled BS4504 table 10</v>
          </cell>
          <cell r="E276" t="str">
            <v>no</v>
          </cell>
          <cell r="F276">
            <v>1</v>
          </cell>
        </row>
        <row r="278">
          <cell r="C278" t="str">
            <v>b)</v>
          </cell>
          <cell r="D278" t="str">
            <v>150mm dia and drilled BS 4504 table 16</v>
          </cell>
          <cell r="E278" t="str">
            <v>no</v>
          </cell>
          <cell r="F278">
            <v>1</v>
          </cell>
        </row>
        <row r="280">
          <cell r="A280" t="str">
            <v>3.9.8</v>
          </cell>
          <cell r="C280" t="str">
            <v>Concrete sleeve pipe</v>
          </cell>
        </row>
        <row r="281">
          <cell r="C281" t="str">
            <v>a)</v>
          </cell>
          <cell r="D281" t="str">
            <v>600mm dia Class 75D concrete stormwater pipes</v>
          </cell>
        </row>
        <row r="282">
          <cell r="D282" t="str">
            <v>for the road crossings</v>
          </cell>
          <cell r="E282" t="str">
            <v>m</v>
          </cell>
          <cell r="F282">
            <v>30</v>
          </cell>
        </row>
        <row r="301">
          <cell r="C301" t="str">
            <v>TOTAL SCHEDULE 3 CARRIED FORWARD TO SUMMARY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1"/>
      <sheetName val="Sched2"/>
      <sheetName val="Sched3A"/>
      <sheetName val="Sched3B"/>
      <sheetName val="Sched3C"/>
      <sheetName val="Sched3D"/>
      <sheetName val="SCHED 4A"/>
      <sheetName val="SCHED 4B"/>
      <sheetName val="SCHED 4C"/>
      <sheetName val="SCHED 4D"/>
      <sheetName val="Sched5A"/>
      <sheetName val="Sched5B"/>
      <sheetName val="Sched6A"/>
      <sheetName val="Sched6B"/>
      <sheetName val="SCHED 7A"/>
      <sheetName val="SCHED 7B"/>
      <sheetName val="SCHED 7C"/>
      <sheetName val="Sched8A"/>
      <sheetName val="Sched8B"/>
      <sheetName val="Sched8C"/>
      <sheetName val="Sched9"/>
      <sheetName val="Sched10A"/>
      <sheetName val="Sched10B"/>
      <sheetName val="Sched11A"/>
      <sheetName val="Sched11B"/>
      <sheetName val="Sched12A"/>
      <sheetName val="Sched12B"/>
      <sheetName val="Sched13A"/>
      <sheetName val="Sched13B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VER"/>
      <sheetName val="SUMMARY1"/>
      <sheetName val="TASKS"/>
      <sheetName val="MOS"/>
      <sheetName val="CONTIN"/>
      <sheetName val="VO's"/>
      <sheetName val="DEDUCT"/>
      <sheetName val="C"/>
      <sheetName val="DB"/>
      <sheetName val="LB"/>
      <sheetName val="DM"/>
      <sheetName val="LD"/>
      <sheetName val="LE"/>
      <sheetName val="ME"/>
      <sheetName val="PMFS"/>
      <sheetName val="MH"/>
      <sheetName val="MJ"/>
      <sheetName val="MK"/>
      <sheetName val="MM"/>
      <sheetName val="Summary"/>
      <sheetName val="SUM"/>
      <sheetName val="ESCAL"/>
      <sheetName val="R&amp;F"/>
      <sheetName val="D"/>
      <sheetName val="DK"/>
      <sheetName val="L "/>
      <sheetName val="LE "/>
      <sheetName val="LF"/>
    </sheetNames>
    <sheetDataSet>
      <sheetData sheetId="0" refreshError="1">
        <row r="1">
          <cell r="C1" t="str">
            <v>UNIT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1"/>
      <sheetName val="SCHED2"/>
      <sheetName val="SCHED3"/>
      <sheetName val="SCHED4"/>
      <sheetName val="SCHED5"/>
      <sheetName val="SCHED6"/>
      <sheetName val="SCHED7"/>
      <sheetName val="SCHED8"/>
      <sheetName val="SUMMARY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 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"/>
      <sheetName val="Combined Graphs"/>
      <sheetName val="Person to action"/>
      <sheetName val="Number per month 2"/>
      <sheetName val="Division"/>
      <sheetName val="Remedial action"/>
      <sheetName val="Failures"/>
      <sheetName val="Causes"/>
      <sheetName val="Status"/>
      <sheetName val="Activity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4">
          <cell r="B74" t="str">
            <v>Andile Sangweni</v>
          </cell>
        </row>
        <row r="75">
          <cell r="B75" t="str">
            <v>Bongani Manciya</v>
          </cell>
        </row>
        <row r="76">
          <cell r="B76" t="str">
            <v>Bongani Msimango</v>
          </cell>
        </row>
        <row r="77">
          <cell r="B77" t="str">
            <v>Brian Keogh</v>
          </cell>
        </row>
        <row r="78">
          <cell r="B78" t="str">
            <v>FBE</v>
          </cell>
        </row>
        <row r="79">
          <cell r="B79" t="str">
            <v>Fhumu</v>
          </cell>
        </row>
        <row r="80">
          <cell r="B80" t="str">
            <v>Goodman Sosibo</v>
          </cell>
        </row>
        <row r="81">
          <cell r="B81" t="str">
            <v>Joe Carter</v>
          </cell>
        </row>
        <row r="82">
          <cell r="B82" t="str">
            <v>John Anthony</v>
          </cell>
        </row>
        <row r="83">
          <cell r="B83" t="str">
            <v>John Tshabala</v>
          </cell>
        </row>
        <row r="84">
          <cell r="B84" t="str">
            <v>Justin Cross</v>
          </cell>
        </row>
        <row r="85">
          <cell r="B85" t="str">
            <v>Karl Finger</v>
          </cell>
        </row>
        <row r="86">
          <cell r="B86" t="str">
            <v>Ken Marsden</v>
          </cell>
        </row>
        <row r="87">
          <cell r="B87" t="str">
            <v>Louis de Hart</v>
          </cell>
        </row>
        <row r="88">
          <cell r="B88" t="str">
            <v>Lwazi Lutya</v>
          </cell>
        </row>
        <row r="89">
          <cell r="B89" t="str">
            <v>Marnus Botha</v>
          </cell>
        </row>
        <row r="90">
          <cell r="B90" t="str">
            <v>Reggie Motake</v>
          </cell>
        </row>
        <row r="91">
          <cell r="B91" t="str">
            <v>Richard Arkle</v>
          </cell>
        </row>
        <row r="92">
          <cell r="B92" t="str">
            <v>Ryan Alexander</v>
          </cell>
        </row>
        <row r="93">
          <cell r="B93" t="str">
            <v>Stefan Bothma</v>
          </cell>
        </row>
        <row r="94">
          <cell r="B94" t="str">
            <v>Steve Finch</v>
          </cell>
        </row>
        <row r="95">
          <cell r="B95" t="str">
            <v>Wayne Abrahamse</v>
          </cell>
        </row>
        <row r="96">
          <cell r="B96" t="str">
            <v>Eng (BKS)</v>
          </cell>
        </row>
        <row r="97">
          <cell r="B97" t="str">
            <v>Subco</v>
          </cell>
        </row>
        <row r="98">
          <cell r="B98" t="str">
            <v>None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431A"/>
      <sheetName val="9431C"/>
      <sheetName val="9431D"/>
      <sheetName val="9431G"/>
      <sheetName val="9431L"/>
      <sheetName val="9431P"/>
      <sheetName val="ALTERNATIVE"/>
      <sheetName val="Summary"/>
    </sheetNames>
    <sheetDataSet>
      <sheetData sheetId="0" refreshError="1">
        <row r="1">
          <cell r="C1" t="str">
            <v>SHORT DESCRIPTION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quantities"/>
      <sheetName val="Summary sheet"/>
      <sheetName val="conmip "/>
      <sheetName val="engineer"/>
      <sheetName val="economic operating cost"/>
      <sheetName val="practical operating cost"/>
      <sheetName val="3 YEAR COST"/>
      <sheetName val="Summary_sheet1"/>
      <sheetName val="conmip_1"/>
      <sheetName val="economic_operating_cost1"/>
      <sheetName val="practical_operating_cost1"/>
      <sheetName val="3_YEAR_COST1"/>
      <sheetName val="Summary_sheet"/>
      <sheetName val="conmip_"/>
      <sheetName val="economic_operating_cost"/>
      <sheetName val="practical_operating_cost"/>
      <sheetName val="3_YEAR_COST"/>
      <sheetName val="Mains"/>
      <sheetName val="Summary_sheet2"/>
      <sheetName val="conmip_2"/>
      <sheetName val="economic_operating_cost2"/>
      <sheetName val="practical_operating_cost2"/>
      <sheetName val="3_YEAR_CO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 Notes - Delete!"/>
      <sheetName val="BoQ TOC"/>
      <sheetName val="1200"/>
      <sheetName val="1300"/>
      <sheetName val="1400"/>
      <sheetName val="1500"/>
      <sheetName val="1600"/>
      <sheetName val="1700"/>
      <sheetName val="1800"/>
      <sheetName val="1900"/>
      <sheetName val="2100"/>
      <sheetName val="2200"/>
      <sheetName val="2300"/>
      <sheetName val="2400"/>
      <sheetName val="3100"/>
      <sheetName val="3200"/>
      <sheetName val="3300"/>
      <sheetName val="3400"/>
      <sheetName val="3500"/>
      <sheetName val="3600"/>
      <sheetName val="3700"/>
      <sheetName val="3800"/>
      <sheetName val="3900"/>
      <sheetName val="4100"/>
      <sheetName val="4200"/>
      <sheetName val="4300"/>
      <sheetName val="4400"/>
      <sheetName val="4500"/>
      <sheetName val="4600"/>
      <sheetName val="4800"/>
      <sheetName val="4900"/>
      <sheetName val="5100"/>
      <sheetName val="5200"/>
      <sheetName val="5300"/>
      <sheetName val="5400"/>
      <sheetName val="5500"/>
      <sheetName val="5600"/>
      <sheetName val="5700"/>
      <sheetName val="5800"/>
      <sheetName val="5900"/>
      <sheetName val="7100"/>
      <sheetName val="7200"/>
      <sheetName val="7300"/>
      <sheetName val="7400"/>
      <sheetName val="7500"/>
      <sheetName val="7600"/>
      <sheetName val="7700"/>
      <sheetName val="8100"/>
      <sheetName val="8400"/>
      <sheetName val="9100"/>
      <sheetName val="B1"/>
      <sheetName val="B2"/>
      <sheetName val="B3"/>
      <sheetName val="C"/>
      <sheetName val="D"/>
      <sheetName val="F"/>
      <sheetName val="M"/>
      <sheetName val="Summary"/>
      <sheetName val="TenderSum"/>
    </sheetNames>
    <sheetDataSet>
      <sheetData sheetId="0"/>
      <sheetData sheetId="1"/>
      <sheetData sheetId="2">
        <row r="208">
          <cell r="H20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WEPS inc"/>
      <sheetName val="WEPS Munic inc"/>
      <sheetName val="Megaflex inc"/>
      <sheetName val="Megaflex Munic inc"/>
      <sheetName val="Nightsave Large inc"/>
      <sheetName val="Nightsave Large Munic inc"/>
      <sheetName val="Miniflex inc"/>
      <sheetName val="Miniflex Munic inc"/>
      <sheetName val="Nightsave Small inc"/>
      <sheetName val="Nightsave Small Munic inc"/>
      <sheetName val="Ruraflex inc"/>
      <sheetName val="Ruraflex Munic inc"/>
      <sheetName val="Nightsave Rural inc"/>
      <sheetName val="Nightsave Rural Munic inc"/>
      <sheetName val="Businessrate inc"/>
      <sheetName val="Businessrate Munic inc"/>
      <sheetName val="Homepower inc"/>
      <sheetName val="Homepower Munic inc"/>
      <sheetName val="Homeflex REDESIGN inc"/>
      <sheetName val="Homelight inc"/>
      <sheetName val="Public Lighting inc"/>
      <sheetName val="Public Lighting Munic inc"/>
      <sheetName val="Landrate inc"/>
      <sheetName val="Landrate Munic inc"/>
      <sheetName val="TOuS"/>
      <sheetName val="TOuS Original"/>
      <sheetName val="DUoS"/>
      <sheetName val="Excess NAC"/>
      <sheetName val="Excess NAC munic"/>
      <sheetName val="Loss Factors"/>
      <sheetName val="Env lev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">
          <cell r="AA1">
            <v>0.14000000000000001</v>
          </cell>
        </row>
      </sheetData>
      <sheetData sheetId="3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"/>
      <sheetName val="Combined Graphs"/>
      <sheetName val="Person to action"/>
      <sheetName val="Number per month 2"/>
      <sheetName val="Division"/>
      <sheetName val="Remedial action"/>
      <sheetName val="Failures"/>
      <sheetName val="Causes"/>
      <sheetName val="Status"/>
      <sheetName val="Activity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4">
          <cell r="B74" t="str">
            <v>Andile Sangweni</v>
          </cell>
        </row>
        <row r="75">
          <cell r="B75" t="str">
            <v>Bongani Manciya</v>
          </cell>
        </row>
        <row r="76">
          <cell r="B76" t="str">
            <v>Bongani Msimango</v>
          </cell>
        </row>
        <row r="77">
          <cell r="B77" t="str">
            <v>Brian Keogh</v>
          </cell>
        </row>
        <row r="78">
          <cell r="B78" t="str">
            <v>FBE</v>
          </cell>
        </row>
        <row r="79">
          <cell r="B79" t="str">
            <v>Fhumu</v>
          </cell>
        </row>
        <row r="80">
          <cell r="B80" t="str">
            <v>Goodman Sosibo</v>
          </cell>
        </row>
        <row r="81">
          <cell r="B81" t="str">
            <v>Joe Carter</v>
          </cell>
        </row>
        <row r="82">
          <cell r="B82" t="str">
            <v>John Anthony</v>
          </cell>
        </row>
        <row r="83">
          <cell r="B83" t="str">
            <v>John Tshabala</v>
          </cell>
        </row>
        <row r="84">
          <cell r="B84" t="str">
            <v>Justin Cross</v>
          </cell>
        </row>
        <row r="85">
          <cell r="B85" t="str">
            <v>Karl Finger</v>
          </cell>
        </row>
        <row r="86">
          <cell r="B86" t="str">
            <v>Ken Marsden</v>
          </cell>
        </row>
        <row r="87">
          <cell r="B87" t="str">
            <v>Louis de Hart</v>
          </cell>
        </row>
        <row r="88">
          <cell r="B88" t="str">
            <v>Lwazi Lutya</v>
          </cell>
        </row>
        <row r="89">
          <cell r="B89" t="str">
            <v>Marnus Botha</v>
          </cell>
        </row>
        <row r="90">
          <cell r="B90" t="str">
            <v>Reggie Motake</v>
          </cell>
        </row>
        <row r="91">
          <cell r="B91" t="str">
            <v>Richard Arkle</v>
          </cell>
        </row>
        <row r="92">
          <cell r="B92" t="str">
            <v>Ryan Alexander</v>
          </cell>
        </row>
        <row r="93">
          <cell r="B93" t="str">
            <v>Stefan Bothma</v>
          </cell>
        </row>
        <row r="94">
          <cell r="B94" t="str">
            <v>Steve Finch</v>
          </cell>
        </row>
        <row r="95">
          <cell r="B95" t="str">
            <v>Wayne Abrahamse</v>
          </cell>
        </row>
        <row r="96">
          <cell r="B96" t="str">
            <v>Eng (BKS)</v>
          </cell>
        </row>
        <row r="97">
          <cell r="B97" t="str">
            <v>Subco</v>
          </cell>
        </row>
        <row r="98">
          <cell r="B98" t="str">
            <v>None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89"/>
  <sheetViews>
    <sheetView tabSelected="1" view="pageBreakPreview" zoomScaleNormal="100" zoomScaleSheetLayoutView="100" workbookViewId="0">
      <pane xSplit="4" ySplit="7" topLeftCell="E159" activePane="bottomRight" state="frozen"/>
      <selection activeCell="R45" sqref="R45"/>
      <selection pane="topRight" activeCell="R45" sqref="R45"/>
      <selection pane="bottomLeft" activeCell="R45" sqref="R45"/>
      <selection pane="bottomRight" activeCell="K58" sqref="K58"/>
    </sheetView>
  </sheetViews>
  <sheetFormatPr defaultRowHeight="14.4" x14ac:dyDescent="0.3"/>
  <cols>
    <col min="1" max="1" width="8.88671875" style="174"/>
    <col min="2" max="2" width="3.5546875" style="14" customWidth="1"/>
    <col min="3" max="3" width="8.44140625" style="14" customWidth="1"/>
    <col min="4" max="4" width="41.5546875" style="14" customWidth="1"/>
    <col min="5" max="5" width="9.109375" style="174"/>
    <col min="6" max="6" width="14" style="174" customWidth="1"/>
    <col min="7" max="7" width="12.33203125" style="174" bestFit="1" customWidth="1"/>
    <col min="8" max="8" width="22.33203125" style="174" customWidth="1"/>
    <col min="9" max="10" width="8.88671875" style="14"/>
    <col min="11" max="11" width="13.33203125" style="14" bestFit="1" customWidth="1"/>
    <col min="12" max="14" width="8.88671875" style="14"/>
    <col min="15" max="15" width="11.21875" style="14" customWidth="1"/>
    <col min="16" max="16384" width="8.88671875" style="14"/>
  </cols>
  <sheetData>
    <row r="1" spans="1:8" ht="17.399999999999999" x14ac:dyDescent="0.3">
      <c r="D1" s="173" t="s">
        <v>0</v>
      </c>
    </row>
    <row r="2" spans="1:8" x14ac:dyDescent="0.3">
      <c r="A2" s="427"/>
      <c r="B2" s="43"/>
      <c r="C2" s="43"/>
      <c r="D2" s="43"/>
      <c r="E2" s="175"/>
      <c r="F2" s="176"/>
      <c r="G2" s="176"/>
      <c r="H2" s="176"/>
    </row>
    <row r="3" spans="1:8" ht="15" thickBot="1" x14ac:dyDescent="0.35">
      <c r="A3" s="204" t="s">
        <v>0</v>
      </c>
      <c r="B3" s="167"/>
      <c r="C3" s="167"/>
      <c r="D3" s="43"/>
      <c r="E3" s="175"/>
      <c r="F3" s="177"/>
      <c r="G3" s="177"/>
      <c r="H3" s="177" t="s">
        <v>1</v>
      </c>
    </row>
    <row r="4" spans="1:8" x14ac:dyDescent="0.3">
      <c r="A4" s="163"/>
      <c r="B4" s="178"/>
      <c r="C4" s="179"/>
      <c r="D4" s="180"/>
      <c r="E4" s="181"/>
      <c r="F4" s="182"/>
      <c r="G4" s="182"/>
      <c r="H4" s="182"/>
    </row>
    <row r="5" spans="1:8" x14ac:dyDescent="0.3">
      <c r="A5" s="164" t="s">
        <v>2</v>
      </c>
      <c r="B5" s="505" t="s">
        <v>3</v>
      </c>
      <c r="C5" s="506"/>
      <c r="D5" s="507"/>
      <c r="E5" s="185" t="s">
        <v>4</v>
      </c>
      <c r="F5" s="186" t="s">
        <v>6</v>
      </c>
      <c r="G5" s="186" t="s">
        <v>5</v>
      </c>
      <c r="H5" s="186" t="s">
        <v>7</v>
      </c>
    </row>
    <row r="6" spans="1:8" x14ac:dyDescent="0.3">
      <c r="A6" s="164" t="s">
        <v>8</v>
      </c>
      <c r="B6" s="183"/>
      <c r="C6" s="184"/>
      <c r="D6" s="187"/>
      <c r="E6" s="188"/>
      <c r="F6" s="189"/>
      <c r="G6" s="189"/>
      <c r="H6" s="189"/>
    </row>
    <row r="7" spans="1:8" x14ac:dyDescent="0.3">
      <c r="A7" s="165"/>
      <c r="B7" s="190"/>
      <c r="C7" s="191"/>
      <c r="D7" s="192"/>
      <c r="E7" s="193"/>
      <c r="F7" s="194"/>
      <c r="G7" s="194"/>
      <c r="H7" s="194"/>
    </row>
    <row r="8" spans="1:8" x14ac:dyDescent="0.3">
      <c r="A8" s="428"/>
      <c r="B8" s="195"/>
      <c r="C8" s="196"/>
      <c r="D8" s="197"/>
      <c r="E8" s="198"/>
      <c r="F8" s="199"/>
      <c r="G8" s="199"/>
      <c r="H8" s="199"/>
    </row>
    <row r="9" spans="1:8" x14ac:dyDescent="0.3">
      <c r="A9" s="429"/>
      <c r="B9" s="512" t="s">
        <v>9</v>
      </c>
      <c r="C9" s="513"/>
      <c r="D9" s="514"/>
      <c r="E9" s="11"/>
      <c r="F9" s="199"/>
      <c r="G9" s="199"/>
      <c r="H9" s="199"/>
    </row>
    <row r="10" spans="1:8" x14ac:dyDescent="0.3">
      <c r="A10" s="429"/>
      <c r="B10" s="203" t="s">
        <v>10</v>
      </c>
      <c r="C10" s="201"/>
      <c r="D10" s="202"/>
      <c r="E10" s="11"/>
      <c r="F10" s="199"/>
      <c r="G10" s="199"/>
      <c r="H10" s="199"/>
    </row>
    <row r="11" spans="1:8" x14ac:dyDescent="0.3">
      <c r="A11" s="429"/>
      <c r="B11" s="200"/>
      <c r="C11" s="201"/>
      <c r="D11" s="202"/>
      <c r="E11" s="11"/>
      <c r="F11" s="199"/>
      <c r="G11" s="199"/>
      <c r="H11" s="199"/>
    </row>
    <row r="12" spans="1:8" x14ac:dyDescent="0.3">
      <c r="A12" s="172" t="s">
        <v>11</v>
      </c>
      <c r="B12" s="5" t="s">
        <v>12</v>
      </c>
      <c r="C12" s="204"/>
      <c r="D12" s="205"/>
      <c r="E12" s="11"/>
      <c r="F12" s="199"/>
      <c r="G12" s="199"/>
      <c r="H12" s="199"/>
    </row>
    <row r="13" spans="1:8" x14ac:dyDescent="0.3">
      <c r="A13" s="429"/>
      <c r="B13" s="5" t="s">
        <v>13</v>
      </c>
      <c r="C13" s="6"/>
      <c r="D13" s="205"/>
      <c r="E13" s="11"/>
      <c r="F13" s="199"/>
      <c r="G13" s="199"/>
      <c r="H13" s="199"/>
    </row>
    <row r="14" spans="1:8" x14ac:dyDescent="0.3">
      <c r="A14" s="429"/>
      <c r="B14" s="5" t="s">
        <v>14</v>
      </c>
      <c r="C14" s="204"/>
      <c r="D14" s="205"/>
      <c r="E14" s="11"/>
      <c r="F14" s="199"/>
      <c r="G14" s="199"/>
      <c r="H14" s="199"/>
    </row>
    <row r="15" spans="1:8" x14ac:dyDescent="0.3">
      <c r="A15" s="429"/>
      <c r="B15" s="203"/>
      <c r="C15" s="204"/>
      <c r="D15" s="205"/>
      <c r="E15" s="11"/>
      <c r="F15" s="199"/>
      <c r="G15" s="199"/>
      <c r="H15" s="199"/>
    </row>
    <row r="16" spans="1:8" x14ac:dyDescent="0.3">
      <c r="A16" s="429"/>
      <c r="B16" s="2" t="s">
        <v>15</v>
      </c>
      <c r="C16" s="3" t="s">
        <v>1102</v>
      </c>
      <c r="D16" s="205"/>
      <c r="E16" s="11" t="s">
        <v>16</v>
      </c>
      <c r="F16" s="50">
        <v>1</v>
      </c>
      <c r="G16" s="50">
        <v>30000</v>
      </c>
      <c r="H16" s="50">
        <f>+F16*G16</f>
        <v>30000</v>
      </c>
    </row>
    <row r="17" spans="1:8" x14ac:dyDescent="0.3">
      <c r="A17" s="429"/>
      <c r="B17" s="203"/>
      <c r="C17" s="204"/>
      <c r="D17" s="205"/>
      <c r="E17" s="11"/>
      <c r="F17" s="50"/>
      <c r="G17" s="50"/>
      <c r="H17" s="50"/>
    </row>
    <row r="18" spans="1:8" x14ac:dyDescent="0.3">
      <c r="A18" s="429"/>
      <c r="B18" s="2" t="s">
        <v>17</v>
      </c>
      <c r="C18" s="3" t="s">
        <v>18</v>
      </c>
      <c r="D18" s="205"/>
      <c r="E18" s="11"/>
      <c r="F18" s="50"/>
      <c r="G18" s="50"/>
      <c r="H18" s="50"/>
    </row>
    <row r="19" spans="1:8" x14ac:dyDescent="0.3">
      <c r="A19" s="429"/>
      <c r="B19" s="203"/>
      <c r="C19" s="3" t="s">
        <v>19</v>
      </c>
      <c r="D19" s="205"/>
      <c r="E19" s="11" t="s">
        <v>20</v>
      </c>
      <c r="F19" s="50">
        <f>+H16</f>
        <v>30000</v>
      </c>
      <c r="G19" s="50"/>
      <c r="H19" s="50"/>
    </row>
    <row r="20" spans="1:8" x14ac:dyDescent="0.3">
      <c r="A20" s="429"/>
      <c r="B20" s="203"/>
      <c r="C20" s="204"/>
      <c r="D20" s="205"/>
      <c r="E20" s="11"/>
      <c r="F20" s="50"/>
      <c r="G20" s="50"/>
      <c r="H20" s="50"/>
    </row>
    <row r="21" spans="1:8" x14ac:dyDescent="0.3">
      <c r="A21" s="172" t="s">
        <v>21</v>
      </c>
      <c r="B21" s="5" t="s">
        <v>22</v>
      </c>
      <c r="C21" s="6"/>
      <c r="D21" s="7"/>
      <c r="E21" s="11"/>
      <c r="F21" s="50"/>
      <c r="G21" s="50"/>
      <c r="H21" s="50"/>
    </row>
    <row r="22" spans="1:8" x14ac:dyDescent="0.3">
      <c r="A22" s="429"/>
      <c r="B22" s="5" t="s">
        <v>23</v>
      </c>
      <c r="C22" s="6"/>
      <c r="D22" s="7"/>
      <c r="E22" s="11"/>
      <c r="F22" s="50"/>
      <c r="G22" s="50"/>
      <c r="H22" s="50"/>
    </row>
    <row r="23" spans="1:8" x14ac:dyDescent="0.3">
      <c r="A23" s="429"/>
      <c r="B23" s="5" t="s">
        <v>24</v>
      </c>
      <c r="C23" s="6"/>
      <c r="D23" s="7"/>
      <c r="E23" s="11"/>
      <c r="F23" s="50"/>
      <c r="G23" s="50"/>
      <c r="H23" s="50"/>
    </row>
    <row r="24" spans="1:8" x14ac:dyDescent="0.3">
      <c r="A24" s="429"/>
      <c r="B24" s="203"/>
      <c r="C24" s="204"/>
      <c r="D24" s="205"/>
      <c r="E24" s="11"/>
      <c r="F24" s="50"/>
      <c r="G24" s="50"/>
      <c r="H24" s="50"/>
    </row>
    <row r="25" spans="1:8" x14ac:dyDescent="0.3">
      <c r="A25" s="429"/>
      <c r="B25" s="2" t="s">
        <v>15</v>
      </c>
      <c r="C25" s="3" t="s">
        <v>25</v>
      </c>
      <c r="D25" s="205"/>
      <c r="E25" s="11" t="s">
        <v>16</v>
      </c>
      <c r="F25" s="50">
        <v>1</v>
      </c>
      <c r="G25" s="50">
        <v>150000</v>
      </c>
      <c r="H25" s="50">
        <f>+F25*G25</f>
        <v>150000</v>
      </c>
    </row>
    <row r="26" spans="1:8" x14ac:dyDescent="0.3">
      <c r="A26" s="429"/>
      <c r="B26" s="203"/>
      <c r="C26" s="204"/>
      <c r="D26" s="205"/>
      <c r="E26" s="11"/>
      <c r="F26" s="50"/>
      <c r="G26" s="50"/>
      <c r="H26" s="50"/>
    </row>
    <row r="27" spans="1:8" x14ac:dyDescent="0.3">
      <c r="A27" s="429"/>
      <c r="B27" s="2" t="s">
        <v>17</v>
      </c>
      <c r="C27" s="3" t="s">
        <v>18</v>
      </c>
      <c r="D27" s="205"/>
      <c r="E27" s="11"/>
      <c r="F27" s="50"/>
      <c r="G27" s="50"/>
      <c r="H27" s="50"/>
    </row>
    <row r="28" spans="1:8" x14ac:dyDescent="0.3">
      <c r="A28" s="429"/>
      <c r="B28" s="203"/>
      <c r="C28" s="3" t="s">
        <v>26</v>
      </c>
      <c r="D28" s="205"/>
      <c r="E28" s="11" t="s">
        <v>20</v>
      </c>
      <c r="F28" s="50">
        <f>+H25+0</f>
        <v>150000</v>
      </c>
      <c r="G28" s="50"/>
      <c r="H28" s="50"/>
    </row>
    <row r="29" spans="1:8" x14ac:dyDescent="0.3">
      <c r="A29" s="429"/>
      <c r="B29" s="203"/>
      <c r="C29" s="204"/>
      <c r="D29" s="205"/>
      <c r="E29" s="11"/>
      <c r="F29" s="50"/>
      <c r="G29" s="50"/>
      <c r="H29" s="50"/>
    </row>
    <row r="30" spans="1:8" x14ac:dyDescent="0.3">
      <c r="A30" s="172" t="s">
        <v>27</v>
      </c>
      <c r="B30" s="5" t="s">
        <v>28</v>
      </c>
      <c r="C30" s="6"/>
      <c r="D30" s="7"/>
      <c r="E30" s="11"/>
      <c r="F30" s="50"/>
      <c r="G30" s="50"/>
      <c r="H30" s="50"/>
    </row>
    <row r="31" spans="1:8" x14ac:dyDescent="0.3">
      <c r="A31" s="429"/>
      <c r="B31" s="5" t="s">
        <v>29</v>
      </c>
      <c r="C31" s="6"/>
      <c r="D31" s="7"/>
      <c r="E31" s="11"/>
      <c r="F31" s="50"/>
      <c r="G31" s="50"/>
      <c r="H31" s="50"/>
    </row>
    <row r="32" spans="1:8" x14ac:dyDescent="0.3">
      <c r="A32" s="429"/>
      <c r="B32" s="5" t="s">
        <v>30</v>
      </c>
      <c r="C32" s="6"/>
      <c r="D32" s="7"/>
      <c r="E32" s="11"/>
      <c r="F32" s="50"/>
      <c r="G32" s="50"/>
      <c r="H32" s="50"/>
    </row>
    <row r="33" spans="1:8" x14ac:dyDescent="0.3">
      <c r="A33" s="429"/>
      <c r="B33" s="206" t="s">
        <v>31</v>
      </c>
      <c r="C33" s="43"/>
      <c r="D33" s="207"/>
      <c r="E33" s="11"/>
      <c r="F33" s="50"/>
      <c r="G33" s="50"/>
      <c r="H33" s="50"/>
    </row>
    <row r="34" spans="1:8" x14ac:dyDescent="0.3">
      <c r="A34" s="429"/>
      <c r="B34" s="206"/>
      <c r="C34" s="43"/>
      <c r="D34" s="207"/>
      <c r="E34" s="11"/>
      <c r="F34" s="50"/>
      <c r="G34" s="50"/>
      <c r="H34" s="50"/>
    </row>
    <row r="35" spans="1:8" x14ac:dyDescent="0.3">
      <c r="A35" s="429"/>
      <c r="B35" s="2" t="s">
        <v>15</v>
      </c>
      <c r="C35" s="3" t="s">
        <v>32</v>
      </c>
      <c r="D35" s="205"/>
      <c r="E35" s="11" t="s">
        <v>16</v>
      </c>
      <c r="F35" s="50">
        <v>1</v>
      </c>
      <c r="G35" s="50">
        <v>250000</v>
      </c>
      <c r="H35" s="50">
        <f>+F35*G35</f>
        <v>250000</v>
      </c>
    </row>
    <row r="36" spans="1:8" x14ac:dyDescent="0.3">
      <c r="A36" s="429"/>
      <c r="B36" s="203"/>
      <c r="C36" s="204"/>
      <c r="D36" s="205"/>
      <c r="E36" s="11"/>
      <c r="F36" s="50"/>
      <c r="G36" s="50"/>
      <c r="H36" s="50"/>
    </row>
    <row r="37" spans="1:8" x14ac:dyDescent="0.3">
      <c r="A37" s="429"/>
      <c r="B37" s="2" t="s">
        <v>17</v>
      </c>
      <c r="C37" s="3" t="s">
        <v>18</v>
      </c>
      <c r="D37" s="205"/>
      <c r="E37" s="11"/>
      <c r="F37" s="50"/>
      <c r="G37" s="50"/>
      <c r="H37" s="50"/>
    </row>
    <row r="38" spans="1:8" x14ac:dyDescent="0.3">
      <c r="A38" s="429"/>
      <c r="B38" s="203"/>
      <c r="C38" s="3" t="s">
        <v>33</v>
      </c>
      <c r="D38" s="205"/>
      <c r="E38" s="11" t="s">
        <v>20</v>
      </c>
      <c r="F38" s="50">
        <f>+H35</f>
        <v>250000</v>
      </c>
      <c r="G38" s="50"/>
      <c r="H38" s="50"/>
    </row>
    <row r="39" spans="1:8" x14ac:dyDescent="0.3">
      <c r="A39" s="429"/>
      <c r="B39" s="206"/>
      <c r="C39" s="43"/>
      <c r="D39" s="207"/>
      <c r="E39" s="11"/>
      <c r="F39" s="50"/>
      <c r="G39" s="50"/>
      <c r="H39" s="50"/>
    </row>
    <row r="40" spans="1:8" hidden="1" x14ac:dyDescent="0.3">
      <c r="A40" s="172" t="s">
        <v>34</v>
      </c>
      <c r="B40" s="206" t="s">
        <v>35</v>
      </c>
      <c r="C40" s="43"/>
      <c r="D40" s="207"/>
      <c r="E40" s="11"/>
      <c r="F40" s="50"/>
      <c r="G40" s="50"/>
      <c r="H40" s="50"/>
    </row>
    <row r="41" spans="1:8" hidden="1" x14ac:dyDescent="0.3">
      <c r="A41" s="429"/>
      <c r="B41" s="206"/>
      <c r="C41" s="43"/>
      <c r="D41" s="207"/>
      <c r="E41" s="11"/>
      <c r="F41" s="50"/>
      <c r="G41" s="50"/>
      <c r="H41" s="50"/>
    </row>
    <row r="42" spans="1:8" hidden="1" x14ac:dyDescent="0.3">
      <c r="A42" s="429"/>
      <c r="B42" s="2" t="s">
        <v>15</v>
      </c>
      <c r="C42" s="3" t="s">
        <v>36</v>
      </c>
      <c r="D42" s="207"/>
      <c r="E42" s="11" t="s">
        <v>16</v>
      </c>
      <c r="F42" s="50">
        <v>0</v>
      </c>
      <c r="G42" s="50">
        <v>200000</v>
      </c>
      <c r="H42" s="50">
        <f>+F42*G42</f>
        <v>0</v>
      </c>
    </row>
    <row r="43" spans="1:8" hidden="1" x14ac:dyDescent="0.3">
      <c r="A43" s="429"/>
      <c r="B43" s="206"/>
      <c r="C43" s="43"/>
      <c r="D43" s="207"/>
      <c r="E43" s="11"/>
      <c r="F43" s="50"/>
      <c r="G43" s="50"/>
      <c r="H43" s="50"/>
    </row>
    <row r="44" spans="1:8" hidden="1" x14ac:dyDescent="0.3">
      <c r="A44" s="429"/>
      <c r="B44" s="2" t="s">
        <v>17</v>
      </c>
      <c r="C44" s="3" t="s">
        <v>37</v>
      </c>
      <c r="D44" s="4"/>
      <c r="E44" s="11" t="s">
        <v>16</v>
      </c>
      <c r="F44" s="50">
        <v>0</v>
      </c>
      <c r="G44" s="50">
        <v>200000</v>
      </c>
      <c r="H44" s="50">
        <f>+F44*G44</f>
        <v>0</v>
      </c>
    </row>
    <row r="45" spans="1:8" hidden="1" x14ac:dyDescent="0.3">
      <c r="A45" s="429"/>
      <c r="B45" s="5"/>
      <c r="C45" s="3"/>
      <c r="D45" s="4"/>
      <c r="E45" s="11"/>
      <c r="F45" s="50"/>
      <c r="G45" s="50"/>
      <c r="H45" s="50"/>
    </row>
    <row r="46" spans="1:8" hidden="1" x14ac:dyDescent="0.3">
      <c r="A46" s="429"/>
      <c r="B46" s="2" t="s">
        <v>38</v>
      </c>
      <c r="C46" s="3" t="s">
        <v>18</v>
      </c>
      <c r="D46" s="205"/>
      <c r="E46" s="11"/>
      <c r="F46" s="50"/>
      <c r="G46" s="50"/>
      <c r="H46" s="50"/>
    </row>
    <row r="47" spans="1:8" hidden="1" x14ac:dyDescent="0.3">
      <c r="A47" s="429"/>
      <c r="B47" s="5"/>
      <c r="C47" s="3" t="s">
        <v>945</v>
      </c>
      <c r="D47" s="205"/>
      <c r="E47" s="11" t="s">
        <v>20</v>
      </c>
      <c r="F47" s="208">
        <f>+H44+H42</f>
        <v>0</v>
      </c>
      <c r="G47" s="208">
        <v>0.1</v>
      </c>
      <c r="H47" s="50">
        <f>+F47*G47</f>
        <v>0</v>
      </c>
    </row>
    <row r="48" spans="1:8" hidden="1" x14ac:dyDescent="0.3">
      <c r="A48" s="429"/>
      <c r="B48" s="5"/>
      <c r="C48" s="3"/>
      <c r="D48" s="4"/>
      <c r="E48" s="11"/>
      <c r="F48" s="50"/>
      <c r="G48" s="50"/>
      <c r="H48" s="50"/>
    </row>
    <row r="49" spans="1:8" x14ac:dyDescent="0.3">
      <c r="A49" s="172" t="s">
        <v>39</v>
      </c>
      <c r="B49" s="5" t="s">
        <v>40</v>
      </c>
      <c r="C49" s="3"/>
      <c r="D49" s="4"/>
      <c r="E49" s="11"/>
      <c r="F49" s="50"/>
      <c r="G49" s="50"/>
      <c r="H49" s="50"/>
    </row>
    <row r="50" spans="1:8" x14ac:dyDescent="0.3">
      <c r="A50" s="429"/>
      <c r="B50" s="5"/>
      <c r="C50" s="3"/>
      <c r="D50" s="4"/>
      <c r="E50" s="11"/>
      <c r="F50" s="50"/>
      <c r="G50" s="50"/>
      <c r="H50" s="50"/>
    </row>
    <row r="51" spans="1:8" x14ac:dyDescent="0.3">
      <c r="A51" s="429"/>
      <c r="B51" s="2" t="s">
        <v>15</v>
      </c>
      <c r="C51" s="3" t="s">
        <v>41</v>
      </c>
      <c r="D51" s="4"/>
      <c r="E51" s="209" t="s">
        <v>42</v>
      </c>
      <c r="F51" s="50">
        <v>1</v>
      </c>
      <c r="G51" s="50">
        <f>8500*15</f>
        <v>127500</v>
      </c>
      <c r="H51" s="50">
        <f>+F51*G51</f>
        <v>127500</v>
      </c>
    </row>
    <row r="52" spans="1:8" x14ac:dyDescent="0.3">
      <c r="A52" s="429"/>
      <c r="B52" s="5"/>
      <c r="C52" s="3"/>
      <c r="D52" s="4"/>
      <c r="E52" s="210"/>
      <c r="F52" s="50"/>
      <c r="G52" s="50"/>
      <c r="H52" s="50"/>
    </row>
    <row r="53" spans="1:8" x14ac:dyDescent="0.3">
      <c r="A53" s="429"/>
      <c r="B53" s="2" t="s">
        <v>17</v>
      </c>
      <c r="C53" s="3" t="s">
        <v>18</v>
      </c>
      <c r="D53" s="205"/>
      <c r="E53" s="11"/>
      <c r="F53" s="50"/>
      <c r="G53" s="50"/>
      <c r="H53" s="50"/>
    </row>
    <row r="54" spans="1:8" x14ac:dyDescent="0.3">
      <c r="A54" s="429"/>
      <c r="B54" s="5"/>
      <c r="C54" s="3" t="s">
        <v>43</v>
      </c>
      <c r="D54" s="205"/>
      <c r="E54" s="11" t="s">
        <v>20</v>
      </c>
      <c r="F54" s="211">
        <f>+H51</f>
        <v>127500</v>
      </c>
      <c r="G54" s="211"/>
      <c r="H54" s="50"/>
    </row>
    <row r="55" spans="1:8" x14ac:dyDescent="0.3">
      <c r="A55" s="428"/>
      <c r="B55" s="195"/>
      <c r="C55" s="196"/>
      <c r="D55" s="196"/>
      <c r="E55" s="212"/>
      <c r="F55" s="213"/>
      <c r="G55" s="213"/>
      <c r="H55" s="213"/>
    </row>
    <row r="56" spans="1:8" s="216" customFormat="1" x14ac:dyDescent="0.3">
      <c r="A56" s="172">
        <v>1200</v>
      </c>
      <c r="B56" s="206" t="s">
        <v>44</v>
      </c>
      <c r="C56" s="167"/>
      <c r="D56" s="167"/>
      <c r="E56" s="177"/>
      <c r="F56" s="214"/>
      <c r="G56" s="214"/>
      <c r="H56" s="215"/>
    </row>
    <row r="57" spans="1:8" ht="15" thickBot="1" x14ac:dyDescent="0.35">
      <c r="A57" s="430"/>
      <c r="B57" s="217"/>
      <c r="C57" s="218"/>
      <c r="D57" s="218"/>
      <c r="E57" s="219"/>
      <c r="F57" s="220"/>
      <c r="G57" s="220"/>
      <c r="H57" s="220"/>
    </row>
    <row r="58" spans="1:8" x14ac:dyDescent="0.3">
      <c r="A58" s="175"/>
      <c r="B58" s="43"/>
      <c r="C58" s="43"/>
      <c r="D58" s="43"/>
      <c r="E58" s="175"/>
      <c r="F58" s="221"/>
      <c r="G58" s="221"/>
      <c r="H58" s="221"/>
    </row>
    <row r="59" spans="1:8" x14ac:dyDescent="0.3">
      <c r="A59" s="427"/>
      <c r="B59" s="167"/>
      <c r="C59" s="167"/>
      <c r="D59" s="43"/>
      <c r="E59" s="175"/>
      <c r="F59" s="221"/>
      <c r="G59" s="221"/>
      <c r="H59" s="221"/>
    </row>
    <row r="60" spans="1:8" ht="15" thickBot="1" x14ac:dyDescent="0.35">
      <c r="A60" s="204" t="s">
        <v>0</v>
      </c>
      <c r="B60" s="43"/>
      <c r="C60" s="43"/>
      <c r="D60" s="43"/>
      <c r="E60" s="175"/>
      <c r="F60" s="177"/>
      <c r="G60" s="177"/>
      <c r="H60" s="177" t="s">
        <v>1</v>
      </c>
    </row>
    <row r="61" spans="1:8" x14ac:dyDescent="0.3">
      <c r="A61" s="163"/>
      <c r="B61" s="178"/>
      <c r="C61" s="179"/>
      <c r="D61" s="180"/>
      <c r="E61" s="181"/>
      <c r="F61" s="182"/>
      <c r="G61" s="182"/>
      <c r="H61" s="182"/>
    </row>
    <row r="62" spans="1:8" x14ac:dyDescent="0.3">
      <c r="A62" s="164" t="s">
        <v>2</v>
      </c>
      <c r="B62" s="505" t="s">
        <v>3</v>
      </c>
      <c r="C62" s="506"/>
      <c r="D62" s="507"/>
      <c r="E62" s="185" t="s">
        <v>4</v>
      </c>
      <c r="F62" s="186" t="s">
        <v>6</v>
      </c>
      <c r="G62" s="186" t="s">
        <v>5</v>
      </c>
      <c r="H62" s="186" t="s">
        <v>7</v>
      </c>
    </row>
    <row r="63" spans="1:8" x14ac:dyDescent="0.3">
      <c r="A63" s="164" t="s">
        <v>8</v>
      </c>
      <c r="B63" s="183"/>
      <c r="C63" s="184"/>
      <c r="D63" s="187"/>
      <c r="E63" s="188"/>
      <c r="F63" s="189"/>
      <c r="G63" s="189"/>
      <c r="H63" s="189"/>
    </row>
    <row r="64" spans="1:8" x14ac:dyDescent="0.3">
      <c r="A64" s="165"/>
      <c r="B64" s="190"/>
      <c r="C64" s="191"/>
      <c r="D64" s="192"/>
      <c r="E64" s="193"/>
      <c r="F64" s="194"/>
      <c r="G64" s="194"/>
      <c r="H64" s="194"/>
    </row>
    <row r="65" spans="1:8" x14ac:dyDescent="0.3">
      <c r="A65" s="428"/>
      <c r="B65" s="195"/>
      <c r="C65" s="196"/>
      <c r="D65" s="197"/>
      <c r="E65" s="198"/>
      <c r="F65" s="199"/>
      <c r="G65" s="199"/>
      <c r="H65" s="199"/>
    </row>
    <row r="66" spans="1:8" x14ac:dyDescent="0.3">
      <c r="A66" s="431"/>
      <c r="B66" s="222" t="s">
        <v>45</v>
      </c>
      <c r="C66" s="223"/>
      <c r="D66" s="224"/>
      <c r="E66" s="225"/>
      <c r="F66" s="226"/>
      <c r="G66" s="226"/>
      <c r="H66" s="227"/>
    </row>
    <row r="67" spans="1:8" x14ac:dyDescent="0.3">
      <c r="A67" s="429"/>
      <c r="B67" s="228"/>
      <c r="C67" s="43"/>
      <c r="D67" s="229"/>
      <c r="E67" s="11"/>
      <c r="F67" s="199"/>
      <c r="G67" s="199"/>
      <c r="H67" s="199"/>
    </row>
    <row r="68" spans="1:8" x14ac:dyDescent="0.3">
      <c r="A68" s="172" t="s">
        <v>46</v>
      </c>
      <c r="B68" s="206" t="s">
        <v>47</v>
      </c>
      <c r="C68" s="167"/>
      <c r="D68" s="230"/>
      <c r="E68" s="11"/>
      <c r="F68" s="199"/>
      <c r="G68" s="199"/>
      <c r="H68" s="199"/>
    </row>
    <row r="69" spans="1:8" x14ac:dyDescent="0.3">
      <c r="A69" s="429"/>
      <c r="B69" s="231"/>
      <c r="C69" s="43"/>
      <c r="D69" s="232"/>
      <c r="E69" s="11"/>
      <c r="F69" s="199"/>
      <c r="G69" s="199"/>
      <c r="H69" s="199"/>
    </row>
    <row r="70" spans="1:8" x14ac:dyDescent="0.3">
      <c r="A70" s="429"/>
      <c r="B70" s="231" t="s">
        <v>15</v>
      </c>
      <c r="C70" s="43" t="s">
        <v>48</v>
      </c>
      <c r="D70" s="232"/>
      <c r="E70" s="11"/>
      <c r="F70" s="199"/>
      <c r="G70" s="199"/>
      <c r="H70" s="199"/>
    </row>
    <row r="71" spans="1:8" x14ac:dyDescent="0.3">
      <c r="A71" s="429"/>
      <c r="B71" s="231"/>
      <c r="C71" s="43" t="s">
        <v>49</v>
      </c>
      <c r="D71" s="232"/>
      <c r="E71" s="209" t="s">
        <v>42</v>
      </c>
      <c r="F71" s="50">
        <v>1</v>
      </c>
      <c r="G71" s="50">
        <f>500*10*15</f>
        <v>75000</v>
      </c>
      <c r="H71" s="50">
        <f>+G71*F71</f>
        <v>75000</v>
      </c>
    </row>
    <row r="72" spans="1:8" x14ac:dyDescent="0.3">
      <c r="A72" s="429"/>
      <c r="B72" s="231"/>
      <c r="C72" s="43"/>
      <c r="D72" s="232"/>
      <c r="E72" s="11"/>
      <c r="F72" s="50"/>
      <c r="G72" s="50"/>
      <c r="H72" s="50"/>
    </row>
    <row r="73" spans="1:8" x14ac:dyDescent="0.3">
      <c r="A73" s="429"/>
      <c r="B73" s="2" t="s">
        <v>17</v>
      </c>
      <c r="C73" s="3" t="s">
        <v>18</v>
      </c>
      <c r="D73" s="205"/>
      <c r="E73" s="11"/>
      <c r="F73" s="50"/>
      <c r="G73" s="50"/>
      <c r="H73" s="50"/>
    </row>
    <row r="74" spans="1:8" x14ac:dyDescent="0.3">
      <c r="A74" s="429"/>
      <c r="B74" s="5"/>
      <c r="C74" s="3" t="s">
        <v>50</v>
      </c>
      <c r="D74" s="205"/>
      <c r="E74" s="11" t="s">
        <v>20</v>
      </c>
      <c r="F74" s="50">
        <f>+H71</f>
        <v>75000</v>
      </c>
      <c r="G74" s="50"/>
      <c r="H74" s="50"/>
    </row>
    <row r="75" spans="1:8" x14ac:dyDescent="0.3">
      <c r="A75" s="429"/>
      <c r="B75" s="231"/>
      <c r="C75" s="43"/>
      <c r="D75" s="232"/>
      <c r="E75" s="11"/>
      <c r="F75" s="50"/>
      <c r="G75" s="50"/>
      <c r="H75" s="50"/>
    </row>
    <row r="76" spans="1:8" x14ac:dyDescent="0.3">
      <c r="A76" s="172" t="s">
        <v>51</v>
      </c>
      <c r="B76" s="206" t="s">
        <v>52</v>
      </c>
      <c r="C76" s="167"/>
      <c r="D76" s="230"/>
      <c r="E76" s="11"/>
      <c r="F76" s="50"/>
      <c r="G76" s="50"/>
      <c r="H76" s="50"/>
    </row>
    <row r="77" spans="1:8" x14ac:dyDescent="0.3">
      <c r="A77" s="429"/>
      <c r="B77" s="231"/>
      <c r="C77" s="43"/>
      <c r="D77" s="232"/>
      <c r="E77" s="11"/>
      <c r="F77" s="50"/>
      <c r="G77" s="50"/>
      <c r="H77" s="50"/>
    </row>
    <row r="78" spans="1:8" x14ac:dyDescent="0.3">
      <c r="A78" s="429"/>
      <c r="B78" s="231" t="s">
        <v>15</v>
      </c>
      <c r="C78" s="43" t="s">
        <v>53</v>
      </c>
      <c r="D78" s="232"/>
      <c r="E78" s="11"/>
      <c r="F78" s="50"/>
      <c r="G78" s="50"/>
      <c r="H78" s="50"/>
    </row>
    <row r="79" spans="1:8" x14ac:dyDescent="0.3">
      <c r="A79" s="429"/>
      <c r="B79" s="231"/>
      <c r="C79" s="43" t="s">
        <v>54</v>
      </c>
      <c r="D79" s="232"/>
      <c r="E79" s="11"/>
      <c r="F79" s="50"/>
      <c r="G79" s="50"/>
      <c r="H79" s="50"/>
    </row>
    <row r="80" spans="1:8" x14ac:dyDescent="0.3">
      <c r="A80" s="429"/>
      <c r="B80" s="231"/>
      <c r="C80" s="43" t="s">
        <v>55</v>
      </c>
      <c r="D80" s="232"/>
      <c r="E80" s="11" t="s">
        <v>56</v>
      </c>
      <c r="F80" s="50">
        <v>1</v>
      </c>
      <c r="G80" s="50">
        <v>20000</v>
      </c>
      <c r="H80" s="50">
        <f>G80*F80</f>
        <v>20000</v>
      </c>
    </row>
    <row r="81" spans="1:11" x14ac:dyDescent="0.3">
      <c r="A81" s="429"/>
      <c r="B81" s="231"/>
      <c r="C81" s="43"/>
      <c r="D81" s="232"/>
      <c r="E81" s="209"/>
      <c r="F81" s="50"/>
      <c r="G81" s="50"/>
      <c r="H81" s="50"/>
    </row>
    <row r="82" spans="1:11" x14ac:dyDescent="0.3">
      <c r="A82" s="429"/>
      <c r="B82" s="2" t="s">
        <v>17</v>
      </c>
      <c r="C82" s="3" t="s">
        <v>18</v>
      </c>
      <c r="D82" s="205"/>
      <c r="E82" s="11"/>
      <c r="F82" s="50"/>
      <c r="G82" s="50"/>
      <c r="H82" s="50"/>
    </row>
    <row r="83" spans="1:11" x14ac:dyDescent="0.3">
      <c r="A83" s="172"/>
      <c r="B83" s="5"/>
      <c r="C83" s="3" t="s">
        <v>57</v>
      </c>
      <c r="D83" s="205"/>
      <c r="E83" s="11" t="s">
        <v>20</v>
      </c>
      <c r="F83" s="50">
        <f>+H80</f>
        <v>20000</v>
      </c>
      <c r="G83" s="50"/>
      <c r="H83" s="50"/>
    </row>
    <row r="84" spans="1:11" hidden="1" x14ac:dyDescent="0.3">
      <c r="A84" s="172"/>
      <c r="B84" s="2"/>
      <c r="C84" s="3"/>
      <c r="D84" s="4"/>
      <c r="E84" s="233"/>
      <c r="F84" s="50"/>
      <c r="G84" s="50"/>
      <c r="H84" s="50"/>
    </row>
    <row r="85" spans="1:11" s="236" customFormat="1" hidden="1" x14ac:dyDescent="0.3">
      <c r="A85" s="164" t="s">
        <v>58</v>
      </c>
      <c r="B85" s="22" t="s">
        <v>59</v>
      </c>
      <c r="C85" s="23"/>
      <c r="D85" s="24"/>
      <c r="E85" s="234" t="s">
        <v>16</v>
      </c>
      <c r="F85" s="235">
        <v>1</v>
      </c>
      <c r="G85" s="235"/>
      <c r="H85" s="235">
        <f>+G85*F85</f>
        <v>0</v>
      </c>
      <c r="K85" s="237"/>
    </row>
    <row r="86" spans="1:11" x14ac:dyDescent="0.3">
      <c r="A86" s="172"/>
      <c r="B86" s="5"/>
      <c r="C86" s="6"/>
      <c r="D86" s="7"/>
      <c r="E86" s="233"/>
      <c r="F86" s="50"/>
      <c r="G86" s="50"/>
      <c r="H86" s="50"/>
    </row>
    <row r="87" spans="1:11" x14ac:dyDescent="0.3">
      <c r="A87" s="172" t="s">
        <v>60</v>
      </c>
      <c r="B87" s="5" t="s">
        <v>61</v>
      </c>
      <c r="C87" s="6"/>
      <c r="D87" s="7"/>
      <c r="E87" s="233"/>
      <c r="F87" s="50"/>
      <c r="G87" s="50"/>
      <c r="H87" s="50"/>
    </row>
    <row r="88" spans="1:11" x14ac:dyDescent="0.3">
      <c r="A88" s="172"/>
      <c r="B88" s="5"/>
      <c r="C88" s="6"/>
      <c r="D88" s="7"/>
      <c r="E88" s="233"/>
      <c r="F88" s="50"/>
      <c r="G88" s="50" t="s">
        <v>95</v>
      </c>
      <c r="H88" s="50"/>
    </row>
    <row r="89" spans="1:11" x14ac:dyDescent="0.3">
      <c r="A89" s="172"/>
      <c r="B89" s="2" t="s">
        <v>15</v>
      </c>
      <c r="C89" s="3" t="s">
        <v>62</v>
      </c>
      <c r="D89" s="4"/>
      <c r="E89" s="233"/>
      <c r="F89" s="50"/>
      <c r="G89" s="50"/>
      <c r="H89" s="50"/>
    </row>
    <row r="90" spans="1:11" x14ac:dyDescent="0.3">
      <c r="A90" s="172"/>
      <c r="B90" s="2"/>
      <c r="C90" s="3" t="s">
        <v>63</v>
      </c>
      <c r="D90" s="4"/>
      <c r="E90" s="11" t="s">
        <v>56</v>
      </c>
      <c r="F90" s="50">
        <v>1</v>
      </c>
      <c r="G90" s="50">
        <f>16000*2*15</f>
        <v>480000</v>
      </c>
      <c r="H90" s="50">
        <f>G90*F90</f>
        <v>480000</v>
      </c>
    </row>
    <row r="91" spans="1:11" x14ac:dyDescent="0.3">
      <c r="A91" s="172"/>
      <c r="B91" s="5"/>
      <c r="C91" s="6"/>
      <c r="D91" s="7"/>
      <c r="E91" s="233"/>
      <c r="F91" s="50"/>
      <c r="G91" s="50"/>
      <c r="H91" s="50"/>
    </row>
    <row r="92" spans="1:11" x14ac:dyDescent="0.3">
      <c r="A92" s="172"/>
      <c r="B92" s="2" t="s">
        <v>17</v>
      </c>
      <c r="C92" s="3" t="s">
        <v>18</v>
      </c>
      <c r="D92" s="205"/>
      <c r="E92" s="11"/>
      <c r="F92" s="50"/>
      <c r="G92" s="50"/>
      <c r="H92" s="50"/>
    </row>
    <row r="93" spans="1:11" x14ac:dyDescent="0.3">
      <c r="A93" s="172"/>
      <c r="B93" s="5"/>
      <c r="C93" s="3" t="s">
        <v>64</v>
      </c>
      <c r="D93" s="205"/>
      <c r="E93" s="11" t="s">
        <v>20</v>
      </c>
      <c r="F93" s="50">
        <f>+H90</f>
        <v>480000</v>
      </c>
      <c r="G93" s="50"/>
      <c r="H93" s="50"/>
    </row>
    <row r="94" spans="1:11" x14ac:dyDescent="0.3">
      <c r="A94" s="172"/>
      <c r="B94" s="5"/>
      <c r="C94" s="3"/>
      <c r="D94" s="205"/>
      <c r="E94" s="11"/>
      <c r="F94" s="50"/>
      <c r="G94" s="50"/>
      <c r="H94" s="50"/>
    </row>
    <row r="95" spans="1:11" hidden="1" x14ac:dyDescent="0.3">
      <c r="A95" s="172" t="s">
        <v>65</v>
      </c>
      <c r="B95" s="5" t="s">
        <v>66</v>
      </c>
      <c r="C95" s="3"/>
      <c r="D95" s="205"/>
      <c r="E95" s="11"/>
      <c r="F95" s="50"/>
      <c r="G95" s="50"/>
      <c r="H95" s="50"/>
    </row>
    <row r="96" spans="1:11" hidden="1" x14ac:dyDescent="0.3">
      <c r="A96" s="172"/>
      <c r="B96" s="5" t="s">
        <v>67</v>
      </c>
      <c r="C96" s="3"/>
      <c r="D96" s="205"/>
      <c r="E96" s="11" t="s">
        <v>68</v>
      </c>
      <c r="F96" s="50">
        <v>0</v>
      </c>
      <c r="G96" s="50">
        <v>3000000</v>
      </c>
      <c r="H96" s="50">
        <f>G96*F96</f>
        <v>0</v>
      </c>
    </row>
    <row r="97" spans="1:8" hidden="1" x14ac:dyDescent="0.3">
      <c r="A97" s="172"/>
      <c r="B97" s="5"/>
      <c r="C97" s="3"/>
      <c r="D97" s="205"/>
      <c r="E97" s="11"/>
      <c r="F97" s="50"/>
      <c r="G97" s="50"/>
      <c r="H97" s="50"/>
    </row>
    <row r="98" spans="1:8" hidden="1" x14ac:dyDescent="0.3">
      <c r="A98" s="172" t="s">
        <v>69</v>
      </c>
      <c r="B98" s="3" t="s">
        <v>70</v>
      </c>
      <c r="C98" s="3"/>
      <c r="D98" s="205"/>
      <c r="E98" s="11" t="s">
        <v>20</v>
      </c>
      <c r="F98" s="50">
        <f>+H96</f>
        <v>0</v>
      </c>
      <c r="G98" s="50">
        <v>0.1</v>
      </c>
      <c r="H98" s="50">
        <f>G98*F98</f>
        <v>0</v>
      </c>
    </row>
    <row r="99" spans="1:8" hidden="1" x14ac:dyDescent="0.3">
      <c r="A99" s="172"/>
      <c r="B99" s="5"/>
      <c r="C99" s="3"/>
      <c r="D99" s="205"/>
      <c r="E99" s="11"/>
      <c r="F99" s="50"/>
      <c r="G99" s="50"/>
      <c r="H99" s="50"/>
    </row>
    <row r="100" spans="1:8" x14ac:dyDescent="0.3">
      <c r="A100" s="428"/>
      <c r="B100" s="195"/>
      <c r="C100" s="196"/>
      <c r="D100" s="196"/>
      <c r="E100" s="212"/>
      <c r="F100" s="238"/>
      <c r="G100" s="238"/>
      <c r="H100" s="238"/>
    </row>
    <row r="101" spans="1:8" s="216" customFormat="1" x14ac:dyDescent="0.3">
      <c r="A101" s="172">
        <v>1200</v>
      </c>
      <c r="B101" s="206" t="s">
        <v>71</v>
      </c>
      <c r="C101" s="167"/>
      <c r="D101" s="167"/>
      <c r="E101" s="177"/>
      <c r="F101" s="215"/>
      <c r="G101" s="215"/>
      <c r="H101" s="215"/>
    </row>
    <row r="102" spans="1:8" ht="15" thickBot="1" x14ac:dyDescent="0.35">
      <c r="A102" s="430"/>
      <c r="B102" s="217"/>
      <c r="C102" s="218"/>
      <c r="D102" s="218"/>
      <c r="E102" s="219"/>
      <c r="F102" s="220"/>
      <c r="G102" s="220"/>
      <c r="H102" s="220"/>
    </row>
    <row r="103" spans="1:8" x14ac:dyDescent="0.3">
      <c r="A103" s="175"/>
      <c r="B103" s="43"/>
      <c r="C103" s="43"/>
      <c r="D103" s="43"/>
      <c r="E103" s="175"/>
      <c r="F103" s="221"/>
      <c r="G103" s="221"/>
      <c r="H103" s="221"/>
    </row>
    <row r="104" spans="1:8" x14ac:dyDescent="0.3">
      <c r="A104" s="175"/>
      <c r="B104" s="43"/>
      <c r="C104" s="43"/>
      <c r="D104" s="43"/>
      <c r="E104" s="175"/>
      <c r="F104" s="221"/>
      <c r="G104" s="221"/>
      <c r="H104" s="221"/>
    </row>
    <row r="105" spans="1:8" ht="15" thickBot="1" x14ac:dyDescent="0.35">
      <c r="A105" s="204" t="s">
        <v>0</v>
      </c>
      <c r="B105" s="167"/>
      <c r="C105" s="167"/>
      <c r="D105" s="43"/>
      <c r="E105" s="175"/>
      <c r="F105" s="177"/>
      <c r="G105" s="177"/>
      <c r="H105" s="177" t="s">
        <v>72</v>
      </c>
    </row>
    <row r="106" spans="1:8" x14ac:dyDescent="0.3">
      <c r="A106" s="163"/>
      <c r="B106" s="178"/>
      <c r="C106" s="179"/>
      <c r="D106" s="180"/>
      <c r="E106" s="181"/>
      <c r="F106" s="182"/>
      <c r="G106" s="182"/>
      <c r="H106" s="182"/>
    </row>
    <row r="107" spans="1:8" x14ac:dyDescent="0.3">
      <c r="A107" s="164" t="s">
        <v>2</v>
      </c>
      <c r="B107" s="505" t="s">
        <v>3</v>
      </c>
      <c r="C107" s="506"/>
      <c r="D107" s="507"/>
      <c r="E107" s="185" t="s">
        <v>4</v>
      </c>
      <c r="F107" s="186" t="s">
        <v>6</v>
      </c>
      <c r="G107" s="186" t="s">
        <v>5</v>
      </c>
      <c r="H107" s="186" t="s">
        <v>7</v>
      </c>
    </row>
    <row r="108" spans="1:8" x14ac:dyDescent="0.3">
      <c r="A108" s="164" t="s">
        <v>8</v>
      </c>
      <c r="B108" s="183"/>
      <c r="C108" s="184"/>
      <c r="D108" s="187"/>
      <c r="E108" s="188"/>
      <c r="F108" s="189"/>
      <c r="G108" s="189"/>
      <c r="H108" s="189"/>
    </row>
    <row r="109" spans="1:8" x14ac:dyDescent="0.3">
      <c r="A109" s="165"/>
      <c r="B109" s="190"/>
      <c r="C109" s="191"/>
      <c r="D109" s="192"/>
      <c r="E109" s="193"/>
      <c r="F109" s="194"/>
      <c r="G109" s="194"/>
      <c r="H109" s="194"/>
    </row>
    <row r="110" spans="1:8" x14ac:dyDescent="0.3">
      <c r="A110" s="428"/>
      <c r="B110" s="195"/>
      <c r="C110" s="196"/>
      <c r="D110" s="197"/>
      <c r="E110" s="198"/>
      <c r="F110" s="199"/>
      <c r="G110" s="199"/>
      <c r="H110" s="199"/>
    </row>
    <row r="111" spans="1:8" x14ac:dyDescent="0.3">
      <c r="A111" s="429"/>
      <c r="B111" s="228" t="s">
        <v>73</v>
      </c>
      <c r="C111" s="43"/>
      <c r="D111" s="232"/>
      <c r="E111" s="11"/>
      <c r="F111" s="199"/>
      <c r="G111" s="199"/>
      <c r="H111" s="199"/>
    </row>
    <row r="112" spans="1:8" x14ac:dyDescent="0.3">
      <c r="A112" s="429"/>
      <c r="B112" s="228" t="s">
        <v>74</v>
      </c>
      <c r="C112" s="43"/>
      <c r="D112" s="232"/>
      <c r="E112" s="11"/>
      <c r="F112" s="199"/>
      <c r="G112" s="199"/>
      <c r="H112" s="199"/>
    </row>
    <row r="113" spans="1:8" x14ac:dyDescent="0.3">
      <c r="A113" s="429"/>
      <c r="B113" s="231"/>
      <c r="C113" s="43"/>
      <c r="D113" s="207"/>
      <c r="E113" s="11"/>
      <c r="F113" s="199"/>
      <c r="G113" s="199"/>
      <c r="H113" s="199"/>
    </row>
    <row r="114" spans="1:8" x14ac:dyDescent="0.3">
      <c r="A114" s="172" t="s">
        <v>75</v>
      </c>
      <c r="B114" s="206" t="s">
        <v>76</v>
      </c>
      <c r="C114" s="167"/>
      <c r="D114" s="232"/>
      <c r="E114" s="11"/>
      <c r="F114" s="199"/>
      <c r="G114" s="199"/>
      <c r="H114" s="199"/>
    </row>
    <row r="115" spans="1:8" x14ac:dyDescent="0.3">
      <c r="A115" s="429"/>
      <c r="B115" s="231"/>
      <c r="C115" s="43"/>
      <c r="D115" s="232"/>
      <c r="E115" s="11"/>
      <c r="F115" s="199"/>
      <c r="G115" s="199"/>
      <c r="H115" s="199"/>
    </row>
    <row r="116" spans="1:8" x14ac:dyDescent="0.3">
      <c r="A116" s="429"/>
      <c r="B116" s="231" t="s">
        <v>15</v>
      </c>
      <c r="C116" s="43" t="s">
        <v>77</v>
      </c>
      <c r="D116" s="232"/>
      <c r="E116" s="11" t="s">
        <v>158</v>
      </c>
      <c r="F116" s="50">
        <v>1</v>
      </c>
      <c r="G116" s="50"/>
      <c r="H116" s="50"/>
    </row>
    <row r="117" spans="1:8" x14ac:dyDescent="0.3">
      <c r="A117" s="429"/>
      <c r="B117" s="231"/>
      <c r="C117" s="43"/>
      <c r="D117" s="232"/>
      <c r="E117" s="11"/>
      <c r="F117" s="50"/>
      <c r="G117" s="50"/>
      <c r="H117" s="50"/>
    </row>
    <row r="118" spans="1:8" hidden="1" x14ac:dyDescent="0.3">
      <c r="A118" s="429"/>
      <c r="B118" s="231" t="s">
        <v>17</v>
      </c>
      <c r="C118" s="43" t="s">
        <v>78</v>
      </c>
      <c r="D118" s="232"/>
      <c r="E118" s="11" t="s">
        <v>158</v>
      </c>
      <c r="F118" s="50">
        <v>0</v>
      </c>
      <c r="G118" s="50">
        <v>0</v>
      </c>
      <c r="H118" s="50">
        <f>G118*F118</f>
        <v>0</v>
      </c>
    </row>
    <row r="119" spans="1:8" hidden="1" x14ac:dyDescent="0.3">
      <c r="A119" s="429"/>
      <c r="B119" s="231"/>
      <c r="C119" s="43"/>
      <c r="D119" s="232"/>
      <c r="E119" s="11"/>
      <c r="F119" s="50"/>
      <c r="G119" s="50"/>
      <c r="H119" s="50"/>
    </row>
    <row r="120" spans="1:8" x14ac:dyDescent="0.3">
      <c r="A120" s="429"/>
      <c r="B120" s="231" t="s">
        <v>38</v>
      </c>
      <c r="C120" s="43" t="s">
        <v>79</v>
      </c>
      <c r="D120" s="232"/>
      <c r="E120" s="11" t="s">
        <v>80</v>
      </c>
      <c r="F120" s="50">
        <v>15</v>
      </c>
      <c r="G120" s="50"/>
      <c r="H120" s="50"/>
    </row>
    <row r="121" spans="1:8" x14ac:dyDescent="0.3">
      <c r="A121" s="429"/>
      <c r="B121" s="231"/>
      <c r="C121" s="43"/>
      <c r="D121" s="232" t="s">
        <v>81</v>
      </c>
      <c r="E121" s="11"/>
      <c r="F121" s="50"/>
      <c r="G121" s="50"/>
      <c r="H121" s="50"/>
    </row>
    <row r="122" spans="1:8" x14ac:dyDescent="0.3">
      <c r="A122" s="172" t="s">
        <v>82</v>
      </c>
      <c r="B122" s="206" t="s">
        <v>91</v>
      </c>
      <c r="C122" s="167"/>
      <c r="D122" s="230"/>
      <c r="E122" s="11"/>
      <c r="F122" s="50"/>
      <c r="G122" s="50"/>
      <c r="H122" s="50"/>
    </row>
    <row r="123" spans="1:8" x14ac:dyDescent="0.3">
      <c r="A123" s="429"/>
      <c r="B123" s="231"/>
      <c r="C123" s="43"/>
      <c r="D123" s="232"/>
      <c r="E123" s="11"/>
      <c r="F123" s="50"/>
      <c r="G123" s="50"/>
      <c r="H123" s="50"/>
    </row>
    <row r="124" spans="1:8" x14ac:dyDescent="0.3">
      <c r="A124" s="429"/>
      <c r="B124" s="231" t="s">
        <v>15</v>
      </c>
      <c r="C124" s="43" t="s">
        <v>92</v>
      </c>
      <c r="D124" s="43"/>
      <c r="E124" s="11" t="s">
        <v>56</v>
      </c>
      <c r="F124" s="50">
        <v>1</v>
      </c>
      <c r="G124" s="50">
        <v>80000</v>
      </c>
      <c r="H124" s="50">
        <f>+F124*G124</f>
        <v>80000</v>
      </c>
    </row>
    <row r="125" spans="1:8" x14ac:dyDescent="0.3">
      <c r="A125" s="429"/>
      <c r="B125" s="231"/>
      <c r="C125" s="43"/>
      <c r="D125" s="232"/>
      <c r="E125" s="11"/>
      <c r="F125" s="50"/>
      <c r="G125" s="50"/>
      <c r="H125" s="50"/>
    </row>
    <row r="126" spans="1:8" x14ac:dyDescent="0.3">
      <c r="A126" s="429"/>
      <c r="B126" s="231" t="s">
        <v>17</v>
      </c>
      <c r="C126" s="43" t="s">
        <v>947</v>
      </c>
      <c r="D126" s="232"/>
      <c r="E126" s="11" t="s">
        <v>80</v>
      </c>
      <c r="F126" s="50">
        <v>15</v>
      </c>
      <c r="G126" s="50"/>
      <c r="H126" s="50"/>
    </row>
    <row r="127" spans="1:8" x14ac:dyDescent="0.3">
      <c r="A127" s="429"/>
      <c r="B127" s="231"/>
      <c r="C127" s="43" t="s">
        <v>948</v>
      </c>
      <c r="D127" s="232"/>
      <c r="E127" s="11"/>
      <c r="F127" s="50"/>
      <c r="G127" s="50"/>
      <c r="H127" s="50"/>
    </row>
    <row r="128" spans="1:8" x14ac:dyDescent="0.3">
      <c r="A128" s="429"/>
      <c r="B128" s="231"/>
      <c r="C128" s="43"/>
      <c r="D128" s="232"/>
      <c r="E128" s="11"/>
      <c r="F128" s="50"/>
      <c r="G128" s="50"/>
      <c r="H128" s="50"/>
    </row>
    <row r="129" spans="1:8" x14ac:dyDescent="0.3">
      <c r="A129" s="172" t="s">
        <v>90</v>
      </c>
      <c r="B129" s="206" t="s">
        <v>93</v>
      </c>
      <c r="C129" s="43"/>
      <c r="D129" s="232"/>
      <c r="E129" s="11"/>
      <c r="F129" s="50"/>
      <c r="G129" s="50"/>
      <c r="H129" s="50"/>
    </row>
    <row r="130" spans="1:8" x14ac:dyDescent="0.3">
      <c r="A130" s="429"/>
      <c r="B130" s="231"/>
      <c r="C130" s="43"/>
      <c r="D130" s="232"/>
      <c r="E130" s="11"/>
      <c r="F130" s="50"/>
      <c r="G130" s="50"/>
      <c r="H130" s="50"/>
    </row>
    <row r="131" spans="1:8" x14ac:dyDescent="0.3">
      <c r="A131" s="429"/>
      <c r="B131" s="231" t="s">
        <v>15</v>
      </c>
      <c r="C131" s="43" t="s">
        <v>94</v>
      </c>
      <c r="D131" s="232"/>
      <c r="E131" s="11" t="s">
        <v>56</v>
      </c>
      <c r="F131" s="50">
        <v>1</v>
      </c>
      <c r="G131" s="50">
        <v>300000</v>
      </c>
      <c r="H131" s="50">
        <f>+F131*G131</f>
        <v>300000</v>
      </c>
    </row>
    <row r="132" spans="1:8" x14ac:dyDescent="0.3">
      <c r="A132" s="429"/>
      <c r="B132" s="231"/>
      <c r="C132" s="43"/>
      <c r="D132" s="232" t="s">
        <v>95</v>
      </c>
      <c r="E132" s="11"/>
      <c r="F132" s="50"/>
      <c r="G132" s="50"/>
      <c r="H132" s="50"/>
    </row>
    <row r="133" spans="1:8" x14ac:dyDescent="0.3">
      <c r="A133" s="429"/>
      <c r="B133" s="231" t="s">
        <v>17</v>
      </c>
      <c r="C133" s="43" t="s">
        <v>96</v>
      </c>
      <c r="D133" s="232"/>
      <c r="E133" s="11" t="s">
        <v>56</v>
      </c>
      <c r="F133" s="50">
        <v>1</v>
      </c>
      <c r="G133" s="50">
        <v>300000</v>
      </c>
      <c r="H133" s="50">
        <f>+F133*G133</f>
        <v>300000</v>
      </c>
    </row>
    <row r="134" spans="1:8" x14ac:dyDescent="0.3">
      <c r="A134" s="429"/>
      <c r="B134" s="231"/>
      <c r="C134" s="43"/>
      <c r="D134" s="232"/>
      <c r="E134" s="11"/>
      <c r="F134" s="239"/>
      <c r="G134" s="239"/>
      <c r="H134" s="239"/>
    </row>
    <row r="135" spans="1:8" x14ac:dyDescent="0.3">
      <c r="A135" s="429"/>
      <c r="B135" s="2" t="s">
        <v>38</v>
      </c>
      <c r="C135" s="43" t="s">
        <v>97</v>
      </c>
      <c r="D135" s="205"/>
      <c r="E135" s="11" t="s">
        <v>56</v>
      </c>
      <c r="F135" s="50">
        <v>1</v>
      </c>
      <c r="G135" s="50">
        <v>1000000</v>
      </c>
      <c r="H135" s="50">
        <f>+F135*G135</f>
        <v>1000000</v>
      </c>
    </row>
    <row r="136" spans="1:8" x14ac:dyDescent="0.3">
      <c r="A136" s="429"/>
      <c r="B136" s="2"/>
      <c r="C136" s="3"/>
      <c r="D136" s="205"/>
      <c r="E136" s="11"/>
      <c r="F136" s="208"/>
      <c r="G136" s="208"/>
      <c r="H136" s="208"/>
    </row>
    <row r="137" spans="1:8" x14ac:dyDescent="0.3">
      <c r="A137" s="429"/>
      <c r="B137" s="2" t="s">
        <v>89</v>
      </c>
      <c r="C137" s="3" t="s">
        <v>18</v>
      </c>
      <c r="D137" s="205"/>
      <c r="E137" s="11" t="s">
        <v>20</v>
      </c>
      <c r="F137" s="211">
        <f>+H131+H133+H135</f>
        <v>1600000</v>
      </c>
      <c r="G137" s="211"/>
      <c r="H137" s="211"/>
    </row>
    <row r="138" spans="1:8" x14ac:dyDescent="0.3">
      <c r="A138" s="429"/>
      <c r="B138" s="2"/>
      <c r="C138" s="43" t="s">
        <v>961</v>
      </c>
      <c r="D138" s="205"/>
      <c r="E138" s="11"/>
      <c r="F138" s="208"/>
      <c r="G138" s="208"/>
      <c r="H138" s="208"/>
    </row>
    <row r="139" spans="1:8" x14ac:dyDescent="0.3">
      <c r="A139" s="429"/>
      <c r="B139" s="2"/>
      <c r="C139" s="43"/>
      <c r="D139" s="205"/>
      <c r="E139" s="11"/>
      <c r="F139" s="208"/>
      <c r="G139" s="208"/>
      <c r="H139" s="208"/>
    </row>
    <row r="140" spans="1:8" ht="25.5" hidden="1" customHeight="1" x14ac:dyDescent="0.3">
      <c r="A140" s="172" t="s">
        <v>960</v>
      </c>
      <c r="B140" s="231" t="s">
        <v>15</v>
      </c>
      <c r="C140" s="510" t="s">
        <v>963</v>
      </c>
      <c r="D140" s="511"/>
      <c r="E140" s="11" t="s">
        <v>56</v>
      </c>
      <c r="F140" s="50">
        <v>0</v>
      </c>
      <c r="G140" s="50">
        <v>100000</v>
      </c>
      <c r="H140" s="50">
        <f>+F140*G140</f>
        <v>0</v>
      </c>
    </row>
    <row r="141" spans="1:8" hidden="1" x14ac:dyDescent="0.3">
      <c r="A141" s="172"/>
      <c r="B141" s="231"/>
      <c r="C141" s="43"/>
      <c r="D141" s="232"/>
      <c r="E141" s="11"/>
      <c r="F141" s="50"/>
      <c r="G141" s="50"/>
      <c r="H141" s="50"/>
    </row>
    <row r="142" spans="1:8" hidden="1" x14ac:dyDescent="0.3">
      <c r="A142" s="172"/>
      <c r="B142" s="2" t="s">
        <v>17</v>
      </c>
      <c r="C142" s="3" t="s">
        <v>18</v>
      </c>
      <c r="D142" s="205"/>
      <c r="E142" s="11" t="s">
        <v>20</v>
      </c>
      <c r="F142" s="211">
        <f>+H140</f>
        <v>0</v>
      </c>
      <c r="G142" s="211"/>
      <c r="H142" s="211"/>
    </row>
    <row r="143" spans="1:8" hidden="1" x14ac:dyDescent="0.3">
      <c r="A143" s="172"/>
      <c r="B143" s="2"/>
      <c r="C143" s="43" t="s">
        <v>962</v>
      </c>
      <c r="D143" s="205"/>
      <c r="E143" s="11"/>
      <c r="F143" s="208"/>
      <c r="G143" s="208"/>
      <c r="H143" s="208"/>
    </row>
    <row r="144" spans="1:8" hidden="1" x14ac:dyDescent="0.3">
      <c r="A144" s="431"/>
      <c r="B144" s="2"/>
      <c r="C144" s="43"/>
      <c r="D144" s="205"/>
      <c r="E144" s="11"/>
      <c r="F144" s="208"/>
      <c r="G144" s="208"/>
      <c r="H144" s="208"/>
    </row>
    <row r="145" spans="1:8" x14ac:dyDescent="0.3">
      <c r="A145" s="428"/>
      <c r="B145" s="195"/>
      <c r="C145" s="196"/>
      <c r="D145" s="196"/>
      <c r="E145" s="212"/>
      <c r="F145" s="238"/>
      <c r="G145" s="238"/>
      <c r="H145" s="238"/>
    </row>
    <row r="146" spans="1:8" s="216" customFormat="1" x14ac:dyDescent="0.3">
      <c r="A146" s="172" t="s">
        <v>98</v>
      </c>
      <c r="B146" s="206" t="s">
        <v>71</v>
      </c>
      <c r="C146" s="167"/>
      <c r="D146" s="167"/>
      <c r="E146" s="177"/>
      <c r="F146" s="215"/>
      <c r="G146" s="215"/>
      <c r="H146" s="215"/>
    </row>
    <row r="147" spans="1:8" ht="15" thickBot="1" x14ac:dyDescent="0.35">
      <c r="A147" s="430"/>
      <c r="B147" s="217"/>
      <c r="C147" s="218"/>
      <c r="D147" s="218"/>
      <c r="E147" s="219"/>
      <c r="F147" s="220"/>
      <c r="G147" s="220"/>
      <c r="H147" s="220"/>
    </row>
    <row r="148" spans="1:8" x14ac:dyDescent="0.3">
      <c r="A148" s="175"/>
      <c r="B148" s="43"/>
      <c r="C148" s="43"/>
      <c r="D148" s="43"/>
      <c r="E148" s="175"/>
      <c r="F148" s="221"/>
      <c r="G148" s="221"/>
      <c r="H148" s="221"/>
    </row>
    <row r="149" spans="1:8" x14ac:dyDescent="0.3">
      <c r="A149" s="175"/>
      <c r="B149" s="43"/>
      <c r="C149" s="43"/>
      <c r="D149" s="43"/>
      <c r="E149" s="175"/>
      <c r="F149" s="221"/>
      <c r="G149" s="221"/>
      <c r="H149" s="221"/>
    </row>
    <row r="150" spans="1:8" ht="15" thickBot="1" x14ac:dyDescent="0.35">
      <c r="A150" s="204" t="s">
        <v>0</v>
      </c>
      <c r="B150" s="43"/>
      <c r="C150" s="43"/>
      <c r="D150" s="43"/>
      <c r="E150" s="175"/>
      <c r="F150" s="177"/>
      <c r="G150" s="177"/>
      <c r="H150" s="177" t="s">
        <v>99</v>
      </c>
    </row>
    <row r="151" spans="1:8" x14ac:dyDescent="0.3">
      <c r="A151" s="163"/>
      <c r="B151" s="178"/>
      <c r="C151" s="179"/>
      <c r="D151" s="180"/>
      <c r="E151" s="181"/>
      <c r="F151" s="182"/>
      <c r="G151" s="182"/>
      <c r="H151" s="182"/>
    </row>
    <row r="152" spans="1:8" x14ac:dyDescent="0.3">
      <c r="A152" s="164" t="s">
        <v>2</v>
      </c>
      <c r="B152" s="505" t="s">
        <v>3</v>
      </c>
      <c r="C152" s="506"/>
      <c r="D152" s="507"/>
      <c r="E152" s="185" t="s">
        <v>4</v>
      </c>
      <c r="F152" s="186" t="s">
        <v>6</v>
      </c>
      <c r="G152" s="186" t="s">
        <v>5</v>
      </c>
      <c r="H152" s="186" t="s">
        <v>7</v>
      </c>
    </row>
    <row r="153" spans="1:8" x14ac:dyDescent="0.3">
      <c r="A153" s="164" t="s">
        <v>8</v>
      </c>
      <c r="B153" s="183"/>
      <c r="C153" s="184"/>
      <c r="D153" s="187"/>
      <c r="E153" s="188"/>
      <c r="F153" s="189"/>
      <c r="G153" s="189"/>
      <c r="H153" s="189"/>
    </row>
    <row r="154" spans="1:8" x14ac:dyDescent="0.3">
      <c r="A154" s="165"/>
      <c r="B154" s="190"/>
      <c r="C154" s="191"/>
      <c r="D154" s="192"/>
      <c r="E154" s="193"/>
      <c r="F154" s="194"/>
      <c r="G154" s="194"/>
      <c r="H154" s="194"/>
    </row>
    <row r="155" spans="1:8" x14ac:dyDescent="0.3">
      <c r="A155" s="428"/>
      <c r="B155" s="195"/>
      <c r="C155" s="196"/>
      <c r="D155" s="197"/>
      <c r="E155" s="198"/>
      <c r="F155" s="199"/>
      <c r="G155" s="199"/>
      <c r="H155" s="199"/>
    </row>
    <row r="156" spans="1:8" x14ac:dyDescent="0.3">
      <c r="A156" s="429"/>
      <c r="B156" s="228" t="s">
        <v>100</v>
      </c>
      <c r="C156" s="43"/>
      <c r="D156" s="229"/>
      <c r="E156" s="11"/>
      <c r="F156" s="199"/>
      <c r="G156" s="199"/>
      <c r="H156" s="199"/>
    </row>
    <row r="157" spans="1:8" x14ac:dyDescent="0.3">
      <c r="A157" s="429"/>
      <c r="B157" s="228" t="s">
        <v>101</v>
      </c>
      <c r="C157" s="43"/>
      <c r="D157" s="229"/>
      <c r="E157" s="11"/>
      <c r="F157" s="199"/>
      <c r="G157" s="199"/>
      <c r="H157" s="199"/>
    </row>
    <row r="158" spans="1:8" x14ac:dyDescent="0.3">
      <c r="A158" s="429"/>
      <c r="B158" s="231"/>
      <c r="C158" s="43"/>
      <c r="D158" s="232"/>
      <c r="E158" s="11"/>
      <c r="F158" s="199"/>
      <c r="G158" s="199"/>
      <c r="H158" s="199"/>
    </row>
    <row r="159" spans="1:8" x14ac:dyDescent="0.3">
      <c r="A159" s="172" t="s">
        <v>102</v>
      </c>
      <c r="B159" s="206" t="s">
        <v>103</v>
      </c>
      <c r="C159" s="167"/>
      <c r="D159" s="230"/>
      <c r="E159" s="11"/>
      <c r="F159" s="199"/>
      <c r="G159" s="199"/>
      <c r="H159" s="199"/>
    </row>
    <row r="160" spans="1:8" x14ac:dyDescent="0.3">
      <c r="A160" s="429"/>
      <c r="B160" s="231"/>
      <c r="C160" s="43"/>
      <c r="D160" s="232"/>
      <c r="E160" s="11"/>
      <c r="F160" s="199"/>
      <c r="G160" s="199"/>
      <c r="H160" s="199"/>
    </row>
    <row r="161" spans="1:8" x14ac:dyDescent="0.3">
      <c r="A161" s="429"/>
      <c r="B161" s="231" t="s">
        <v>15</v>
      </c>
      <c r="C161" s="43" t="s">
        <v>104</v>
      </c>
      <c r="D161" s="232"/>
      <c r="E161" s="11" t="s">
        <v>105</v>
      </c>
      <c r="F161" s="47">
        <v>50</v>
      </c>
      <c r="G161" s="47"/>
      <c r="H161" s="47"/>
    </row>
    <row r="162" spans="1:8" x14ac:dyDescent="0.3">
      <c r="A162" s="429"/>
      <c r="B162" s="231"/>
      <c r="C162" s="43"/>
      <c r="D162" s="232"/>
      <c r="E162" s="11"/>
      <c r="F162" s="47"/>
      <c r="G162" s="47"/>
      <c r="H162" s="47"/>
    </row>
    <row r="163" spans="1:8" x14ac:dyDescent="0.3">
      <c r="A163" s="429"/>
      <c r="B163" s="231" t="s">
        <v>106</v>
      </c>
      <c r="C163" s="43" t="s">
        <v>107</v>
      </c>
      <c r="D163" s="232"/>
      <c r="E163" s="11" t="s">
        <v>105</v>
      </c>
      <c r="F163" s="47">
        <v>30</v>
      </c>
      <c r="G163" s="47"/>
      <c r="H163" s="47"/>
    </row>
    <row r="164" spans="1:8" x14ac:dyDescent="0.3">
      <c r="A164" s="429"/>
      <c r="B164" s="231"/>
      <c r="C164" s="43"/>
      <c r="D164" s="232"/>
      <c r="E164" s="11"/>
      <c r="F164" s="47"/>
      <c r="G164" s="47"/>
      <c r="H164" s="47"/>
    </row>
    <row r="165" spans="1:8" x14ac:dyDescent="0.3">
      <c r="A165" s="429"/>
      <c r="B165" s="231" t="s">
        <v>108</v>
      </c>
      <c r="C165" s="43" t="s">
        <v>109</v>
      </c>
      <c r="D165" s="232"/>
      <c r="E165" s="11" t="s">
        <v>105</v>
      </c>
      <c r="F165" s="47">
        <v>100</v>
      </c>
      <c r="G165" s="47"/>
      <c r="H165" s="47"/>
    </row>
    <row r="166" spans="1:8" x14ac:dyDescent="0.3">
      <c r="A166" s="429"/>
      <c r="B166" s="231"/>
      <c r="C166" s="43"/>
      <c r="D166" s="232"/>
      <c r="E166" s="11"/>
      <c r="F166" s="47"/>
      <c r="G166" s="47"/>
      <c r="H166" s="47"/>
    </row>
    <row r="167" spans="1:8" x14ac:dyDescent="0.3">
      <c r="A167" s="172" t="s">
        <v>110</v>
      </c>
      <c r="B167" s="231" t="s">
        <v>111</v>
      </c>
      <c r="C167" s="43" t="s">
        <v>112</v>
      </c>
      <c r="D167" s="232"/>
      <c r="E167" s="11" t="s">
        <v>105</v>
      </c>
      <c r="F167" s="47">
        <v>30</v>
      </c>
      <c r="G167" s="47"/>
      <c r="H167" s="47"/>
    </row>
    <row r="168" spans="1:8" x14ac:dyDescent="0.3">
      <c r="A168" s="429"/>
      <c r="B168" s="231"/>
      <c r="C168" s="43"/>
      <c r="D168" s="232"/>
      <c r="E168" s="11"/>
      <c r="F168" s="47"/>
      <c r="G168" s="47"/>
      <c r="H168" s="47"/>
    </row>
    <row r="169" spans="1:8" x14ac:dyDescent="0.3">
      <c r="A169" s="172" t="s">
        <v>113</v>
      </c>
      <c r="B169" s="206" t="s">
        <v>114</v>
      </c>
      <c r="C169" s="43"/>
      <c r="D169" s="232"/>
      <c r="E169" s="11"/>
      <c r="F169" s="47"/>
      <c r="G169" s="47"/>
      <c r="H169" s="47"/>
    </row>
    <row r="170" spans="1:8" x14ac:dyDescent="0.3">
      <c r="A170" s="429"/>
      <c r="B170" s="231"/>
      <c r="C170" s="43"/>
      <c r="D170" s="232"/>
      <c r="E170" s="11"/>
      <c r="F170" s="47"/>
      <c r="G170" s="47"/>
      <c r="H170" s="47"/>
    </row>
    <row r="171" spans="1:8" x14ac:dyDescent="0.3">
      <c r="A171" s="429"/>
      <c r="B171" s="231" t="s">
        <v>15</v>
      </c>
      <c r="C171" s="43" t="s">
        <v>115</v>
      </c>
      <c r="D171" s="232"/>
      <c r="E171" s="11" t="s">
        <v>116</v>
      </c>
      <c r="F171" s="47">
        <v>15</v>
      </c>
      <c r="G171" s="47"/>
      <c r="H171" s="47"/>
    </row>
    <row r="172" spans="1:8" x14ac:dyDescent="0.3">
      <c r="A172" s="429"/>
      <c r="B172" s="231"/>
      <c r="C172" s="43"/>
      <c r="D172" s="232"/>
      <c r="E172" s="11"/>
      <c r="F172" s="47"/>
      <c r="G172" s="47"/>
      <c r="H172" s="47"/>
    </row>
    <row r="173" spans="1:8" x14ac:dyDescent="0.3">
      <c r="A173" s="429"/>
      <c r="B173" s="231" t="s">
        <v>89</v>
      </c>
      <c r="C173" s="43" t="s">
        <v>117</v>
      </c>
      <c r="D173" s="232"/>
      <c r="E173" s="11" t="s">
        <v>116</v>
      </c>
      <c r="F173" s="47">
        <v>5</v>
      </c>
      <c r="G173" s="47"/>
      <c r="H173" s="47"/>
    </row>
    <row r="174" spans="1:8" x14ac:dyDescent="0.3">
      <c r="A174" s="429"/>
      <c r="B174" s="231"/>
      <c r="C174" s="43"/>
      <c r="D174" s="232"/>
      <c r="E174" s="11"/>
      <c r="F174" s="47"/>
      <c r="G174" s="47"/>
      <c r="H174" s="47"/>
    </row>
    <row r="175" spans="1:8" x14ac:dyDescent="0.3">
      <c r="A175" s="429"/>
      <c r="B175" s="231" t="s">
        <v>106</v>
      </c>
      <c r="C175" s="43" t="s">
        <v>118</v>
      </c>
      <c r="D175" s="232"/>
      <c r="E175" s="11" t="s">
        <v>116</v>
      </c>
      <c r="F175" s="47">
        <v>3</v>
      </c>
      <c r="G175" s="47"/>
      <c r="H175" s="47"/>
    </row>
    <row r="176" spans="1:8" x14ac:dyDescent="0.3">
      <c r="A176" s="429"/>
      <c r="B176" s="231"/>
      <c r="C176" s="43"/>
      <c r="D176" s="232"/>
      <c r="E176" s="11"/>
      <c r="F176" s="47"/>
      <c r="G176" s="47"/>
      <c r="H176" s="47"/>
    </row>
    <row r="177" spans="1:8" x14ac:dyDescent="0.3">
      <c r="A177" s="429"/>
      <c r="B177" s="231" t="s">
        <v>108</v>
      </c>
      <c r="C177" s="43" t="s">
        <v>119</v>
      </c>
      <c r="D177" s="232"/>
      <c r="E177" s="11" t="s">
        <v>116</v>
      </c>
      <c r="F177" s="47">
        <v>1</v>
      </c>
      <c r="G177" s="47"/>
      <c r="H177" s="47"/>
    </row>
    <row r="178" spans="1:8" x14ac:dyDescent="0.3">
      <c r="A178" s="172"/>
      <c r="B178" s="231"/>
      <c r="C178" s="43"/>
      <c r="D178" s="232"/>
      <c r="E178" s="11"/>
      <c r="F178" s="47"/>
      <c r="G178" s="47"/>
      <c r="H178" s="47"/>
    </row>
    <row r="179" spans="1:8" x14ac:dyDescent="0.3">
      <c r="A179" s="172">
        <v>14.03</v>
      </c>
      <c r="B179" s="206" t="s">
        <v>120</v>
      </c>
      <c r="C179" s="167"/>
      <c r="D179" s="232"/>
      <c r="E179" s="11"/>
      <c r="F179" s="47"/>
      <c r="G179" s="47"/>
      <c r="H179" s="47"/>
    </row>
    <row r="180" spans="1:8" x14ac:dyDescent="0.3">
      <c r="A180" s="429"/>
      <c r="B180" s="206" t="s">
        <v>121</v>
      </c>
      <c r="C180" s="43"/>
      <c r="D180" s="232"/>
      <c r="E180" s="11"/>
      <c r="F180" s="47"/>
      <c r="G180" s="47"/>
      <c r="H180" s="47"/>
    </row>
    <row r="181" spans="1:8" x14ac:dyDescent="0.3">
      <c r="A181" s="429"/>
      <c r="B181" s="231"/>
      <c r="C181" s="43"/>
      <c r="D181" s="232"/>
      <c r="E181" s="11"/>
      <c r="F181" s="47"/>
      <c r="G181" s="47"/>
      <c r="H181" s="47"/>
    </row>
    <row r="182" spans="1:8" x14ac:dyDescent="0.3">
      <c r="A182" s="429"/>
      <c r="B182" s="231" t="s">
        <v>15</v>
      </c>
      <c r="C182" s="43" t="s">
        <v>122</v>
      </c>
      <c r="D182" s="232"/>
      <c r="E182" s="11"/>
      <c r="F182" s="47"/>
      <c r="G182" s="47"/>
      <c r="H182" s="47"/>
    </row>
    <row r="183" spans="1:8" x14ac:dyDescent="0.3">
      <c r="A183" s="172"/>
      <c r="B183" s="231"/>
      <c r="C183" s="43"/>
      <c r="D183" s="232"/>
      <c r="E183" s="11"/>
      <c r="F183" s="47"/>
      <c r="G183" s="47"/>
      <c r="H183" s="47"/>
    </row>
    <row r="184" spans="1:8" x14ac:dyDescent="0.3">
      <c r="A184" s="172"/>
      <c r="B184" s="231"/>
      <c r="C184" s="43" t="s">
        <v>123</v>
      </c>
      <c r="D184" s="232" t="s">
        <v>124</v>
      </c>
      <c r="E184" s="11"/>
      <c r="F184" s="47"/>
      <c r="G184" s="47"/>
      <c r="H184" s="47"/>
    </row>
    <row r="185" spans="1:8" x14ac:dyDescent="0.3">
      <c r="A185" s="172"/>
      <c r="B185" s="231"/>
      <c r="C185" s="43"/>
      <c r="D185" s="232" t="s">
        <v>125</v>
      </c>
      <c r="E185" s="11" t="s">
        <v>116</v>
      </c>
      <c r="F185" s="47">
        <v>1</v>
      </c>
      <c r="G185" s="47"/>
      <c r="H185" s="47"/>
    </row>
    <row r="186" spans="1:8" x14ac:dyDescent="0.3">
      <c r="A186" s="172"/>
      <c r="B186" s="231"/>
      <c r="C186" s="43"/>
      <c r="D186" s="232"/>
      <c r="E186" s="11"/>
      <c r="F186" s="47"/>
      <c r="G186" s="47"/>
      <c r="H186" s="47"/>
    </row>
    <row r="187" spans="1:8" x14ac:dyDescent="0.3">
      <c r="A187" s="429"/>
      <c r="B187" s="231"/>
      <c r="C187" s="43" t="s">
        <v>126</v>
      </c>
      <c r="D187" s="232" t="s">
        <v>127</v>
      </c>
      <c r="E187" s="11"/>
      <c r="F187" s="47"/>
      <c r="G187" s="47"/>
      <c r="H187" s="47"/>
    </row>
    <row r="188" spans="1:8" x14ac:dyDescent="0.3">
      <c r="A188" s="429"/>
      <c r="B188" s="231"/>
      <c r="C188" s="43"/>
      <c r="D188" s="232" t="s">
        <v>128</v>
      </c>
      <c r="E188" s="11"/>
      <c r="F188" s="47"/>
      <c r="G188" s="47"/>
      <c r="H188" s="47"/>
    </row>
    <row r="189" spans="1:8" x14ac:dyDescent="0.3">
      <c r="A189" s="429"/>
      <c r="B189" s="231"/>
      <c r="C189" s="43"/>
      <c r="D189" s="232" t="s">
        <v>129</v>
      </c>
      <c r="E189" s="11" t="s">
        <v>116</v>
      </c>
      <c r="F189" s="47">
        <v>10</v>
      </c>
      <c r="G189" s="47"/>
      <c r="H189" s="47"/>
    </row>
    <row r="190" spans="1:8" x14ac:dyDescent="0.3">
      <c r="A190" s="429"/>
      <c r="B190" s="231"/>
      <c r="C190" s="43"/>
      <c r="D190" s="43"/>
      <c r="E190" s="11"/>
      <c r="F190" s="47"/>
      <c r="G190" s="47"/>
      <c r="H190" s="47"/>
    </row>
    <row r="191" spans="1:8" x14ac:dyDescent="0.3">
      <c r="A191" s="429"/>
      <c r="B191" s="231"/>
      <c r="C191" s="43" t="s">
        <v>130</v>
      </c>
      <c r="D191" s="43" t="s">
        <v>131</v>
      </c>
      <c r="E191" s="11"/>
      <c r="F191" s="47"/>
      <c r="G191" s="47"/>
      <c r="H191" s="47"/>
    </row>
    <row r="192" spans="1:8" x14ac:dyDescent="0.3">
      <c r="A192" s="429"/>
      <c r="B192" s="231"/>
      <c r="C192" s="43"/>
      <c r="D192" s="43" t="s">
        <v>132</v>
      </c>
      <c r="E192" s="11"/>
      <c r="F192" s="47"/>
      <c r="G192" s="47"/>
      <c r="H192" s="47"/>
    </row>
    <row r="193" spans="1:8" x14ac:dyDescent="0.3">
      <c r="A193" s="429"/>
      <c r="B193" s="231"/>
      <c r="C193" s="43"/>
      <c r="D193" s="43" t="s">
        <v>133</v>
      </c>
      <c r="E193" s="11" t="s">
        <v>116</v>
      </c>
      <c r="F193" s="47">
        <v>2</v>
      </c>
      <c r="G193" s="47"/>
      <c r="H193" s="47"/>
    </row>
    <row r="194" spans="1:8" x14ac:dyDescent="0.3">
      <c r="A194" s="429"/>
      <c r="B194" s="231"/>
      <c r="C194" s="43"/>
      <c r="D194" s="43"/>
      <c r="E194" s="11"/>
      <c r="F194" s="47"/>
      <c r="G194" s="47"/>
      <c r="H194" s="47"/>
    </row>
    <row r="195" spans="1:8" x14ac:dyDescent="0.3">
      <c r="A195" s="429"/>
      <c r="B195" s="231"/>
      <c r="C195" s="43" t="s">
        <v>134</v>
      </c>
      <c r="D195" s="232" t="s">
        <v>135</v>
      </c>
      <c r="E195" s="11"/>
      <c r="F195" s="47"/>
      <c r="G195" s="47"/>
      <c r="H195" s="47"/>
    </row>
    <row r="196" spans="1:8" x14ac:dyDescent="0.3">
      <c r="A196" s="429"/>
      <c r="B196" s="231"/>
      <c r="C196" s="43"/>
      <c r="D196" s="232" t="s">
        <v>136</v>
      </c>
      <c r="E196" s="11" t="s">
        <v>116</v>
      </c>
      <c r="F196" s="47">
        <v>2</v>
      </c>
      <c r="G196" s="47"/>
      <c r="H196" s="47"/>
    </row>
    <row r="197" spans="1:8" x14ac:dyDescent="0.3">
      <c r="A197" s="429"/>
      <c r="B197" s="231"/>
      <c r="C197" s="43"/>
      <c r="D197" s="232"/>
      <c r="E197" s="11"/>
      <c r="F197" s="47"/>
      <c r="G197" s="47"/>
      <c r="H197" s="47"/>
    </row>
    <row r="198" spans="1:8" x14ac:dyDescent="0.3">
      <c r="A198" s="429"/>
      <c r="B198" s="231"/>
      <c r="C198" s="43" t="s">
        <v>137</v>
      </c>
      <c r="D198" s="232" t="s">
        <v>138</v>
      </c>
      <c r="E198" s="11" t="s">
        <v>116</v>
      </c>
      <c r="F198" s="47">
        <v>2</v>
      </c>
      <c r="G198" s="47"/>
      <c r="H198" s="47"/>
    </row>
    <row r="199" spans="1:8" x14ac:dyDescent="0.3">
      <c r="A199" s="429"/>
      <c r="B199" s="231"/>
      <c r="C199" s="43"/>
      <c r="D199" s="232"/>
      <c r="E199" s="11"/>
      <c r="F199" s="47"/>
      <c r="G199" s="47"/>
      <c r="H199" s="47"/>
    </row>
    <row r="200" spans="1:8" x14ac:dyDescent="0.3">
      <c r="A200" s="429"/>
      <c r="B200" s="231" t="s">
        <v>17</v>
      </c>
      <c r="C200" s="43" t="s">
        <v>139</v>
      </c>
      <c r="D200" s="232"/>
      <c r="E200" s="11"/>
      <c r="F200" s="47"/>
      <c r="G200" s="47"/>
      <c r="H200" s="47"/>
    </row>
    <row r="201" spans="1:8" x14ac:dyDescent="0.3">
      <c r="A201" s="429"/>
      <c r="B201" s="231"/>
      <c r="C201" s="43" t="s">
        <v>140</v>
      </c>
      <c r="D201" s="232"/>
      <c r="E201" s="11"/>
      <c r="F201" s="47"/>
      <c r="G201" s="47"/>
      <c r="H201" s="47"/>
    </row>
    <row r="202" spans="1:8" x14ac:dyDescent="0.3">
      <c r="A202" s="429"/>
      <c r="B202" s="231"/>
      <c r="C202" s="43"/>
      <c r="D202" s="232"/>
      <c r="E202" s="11"/>
      <c r="F202" s="47"/>
      <c r="G202" s="47"/>
      <c r="H202" s="47"/>
    </row>
    <row r="203" spans="1:8" x14ac:dyDescent="0.3">
      <c r="A203" s="429"/>
      <c r="B203" s="231"/>
      <c r="C203" s="43" t="s">
        <v>141</v>
      </c>
      <c r="D203" s="232" t="s">
        <v>142</v>
      </c>
      <c r="E203" s="11"/>
      <c r="F203" s="47"/>
      <c r="G203" s="47"/>
      <c r="H203" s="47"/>
    </row>
    <row r="204" spans="1:8" x14ac:dyDescent="0.3">
      <c r="A204" s="429"/>
      <c r="B204" s="231"/>
      <c r="C204" s="43"/>
      <c r="D204" s="232" t="s">
        <v>1095</v>
      </c>
      <c r="E204" s="11"/>
      <c r="F204" s="47"/>
      <c r="G204" s="47"/>
      <c r="H204" s="47"/>
    </row>
    <row r="205" spans="1:8" x14ac:dyDescent="0.3">
      <c r="A205" s="429"/>
      <c r="B205" s="231"/>
      <c r="C205" s="43"/>
      <c r="D205" s="232" t="s">
        <v>143</v>
      </c>
      <c r="E205" s="11"/>
      <c r="F205" s="47"/>
      <c r="G205" s="47"/>
      <c r="H205" s="47"/>
    </row>
    <row r="206" spans="1:8" x14ac:dyDescent="0.3">
      <c r="A206" s="429"/>
      <c r="B206" s="231"/>
      <c r="C206" s="43"/>
      <c r="D206" s="232" t="s">
        <v>144</v>
      </c>
      <c r="E206" s="11"/>
      <c r="F206" s="47"/>
      <c r="G206" s="47"/>
      <c r="H206" s="47"/>
    </row>
    <row r="207" spans="1:8" x14ac:dyDescent="0.3">
      <c r="A207" s="429"/>
      <c r="B207" s="231"/>
      <c r="C207" s="43"/>
      <c r="D207" s="232" t="s">
        <v>145</v>
      </c>
      <c r="E207" s="11" t="s">
        <v>68</v>
      </c>
      <c r="F207" s="47">
        <v>1</v>
      </c>
      <c r="G207" s="47">
        <f>+(15*5*1000)+50000</f>
        <v>125000</v>
      </c>
      <c r="H207" s="47">
        <f>+F207*G207</f>
        <v>125000</v>
      </c>
    </row>
    <row r="208" spans="1:8" x14ac:dyDescent="0.3">
      <c r="A208" s="429"/>
      <c r="B208" s="231"/>
      <c r="C208" s="43"/>
      <c r="D208" s="232"/>
      <c r="E208" s="11"/>
      <c r="F208" s="44"/>
      <c r="G208" s="44"/>
      <c r="H208" s="44"/>
    </row>
    <row r="209" spans="1:8" x14ac:dyDescent="0.3">
      <c r="A209" s="428"/>
      <c r="B209" s="195"/>
      <c r="C209" s="196"/>
      <c r="D209" s="196"/>
      <c r="E209" s="212"/>
      <c r="F209" s="213"/>
      <c r="G209" s="213"/>
      <c r="H209" s="213"/>
    </row>
    <row r="210" spans="1:8" s="216" customFormat="1" x14ac:dyDescent="0.3">
      <c r="A210" s="172">
        <v>1400</v>
      </c>
      <c r="B210" s="206" t="s">
        <v>44</v>
      </c>
      <c r="C210" s="167"/>
      <c r="D210" s="167"/>
      <c r="E210" s="177"/>
      <c r="F210" s="214"/>
      <c r="G210" s="214"/>
      <c r="H210" s="215"/>
    </row>
    <row r="211" spans="1:8" ht="15" thickBot="1" x14ac:dyDescent="0.35">
      <c r="A211" s="430"/>
      <c r="B211" s="217"/>
      <c r="C211" s="218"/>
      <c r="D211" s="218"/>
      <c r="E211" s="219"/>
      <c r="F211" s="220"/>
      <c r="G211" s="220"/>
      <c r="H211" s="220"/>
    </row>
    <row r="212" spans="1:8" x14ac:dyDescent="0.3">
      <c r="A212" s="175"/>
      <c r="B212" s="43"/>
      <c r="C212" s="43"/>
      <c r="D212" s="43"/>
      <c r="E212" s="175"/>
      <c r="F212" s="221"/>
      <c r="G212" s="221"/>
      <c r="H212" s="221"/>
    </row>
    <row r="213" spans="1:8" x14ac:dyDescent="0.3">
      <c r="A213" s="427"/>
      <c r="B213" s="167"/>
      <c r="C213" s="167"/>
      <c r="D213" s="43"/>
      <c r="E213" s="175"/>
      <c r="F213" s="221"/>
      <c r="G213" s="221"/>
      <c r="H213" s="221"/>
    </row>
    <row r="214" spans="1:8" ht="15" thickBot="1" x14ac:dyDescent="0.35">
      <c r="A214" s="204" t="s">
        <v>0</v>
      </c>
      <c r="B214" s="43"/>
      <c r="C214" s="43"/>
      <c r="D214" s="43"/>
      <c r="E214" s="175"/>
      <c r="F214" s="177"/>
      <c r="G214" s="177"/>
      <c r="H214" s="177" t="s">
        <v>99</v>
      </c>
    </row>
    <row r="215" spans="1:8" x14ac:dyDescent="0.3">
      <c r="A215" s="163"/>
      <c r="B215" s="178"/>
      <c r="C215" s="179"/>
      <c r="D215" s="180"/>
      <c r="E215" s="181"/>
      <c r="F215" s="182"/>
      <c r="G215" s="182"/>
      <c r="H215" s="182"/>
    </row>
    <row r="216" spans="1:8" x14ac:dyDescent="0.3">
      <c r="A216" s="164" t="s">
        <v>2</v>
      </c>
      <c r="B216" s="505" t="s">
        <v>3</v>
      </c>
      <c r="C216" s="506"/>
      <c r="D216" s="507"/>
      <c r="E216" s="185" t="s">
        <v>4</v>
      </c>
      <c r="F216" s="186" t="s">
        <v>6</v>
      </c>
      <c r="G216" s="186" t="s">
        <v>5</v>
      </c>
      <c r="H216" s="186" t="s">
        <v>7</v>
      </c>
    </row>
    <row r="217" spans="1:8" x14ac:dyDescent="0.3">
      <c r="A217" s="164" t="s">
        <v>8</v>
      </c>
      <c r="B217" s="183"/>
      <c r="C217" s="184"/>
      <c r="D217" s="187"/>
      <c r="E217" s="188"/>
      <c r="F217" s="189"/>
      <c r="G217" s="189"/>
      <c r="H217" s="189"/>
    </row>
    <row r="218" spans="1:8" x14ac:dyDescent="0.3">
      <c r="A218" s="165"/>
      <c r="B218" s="190"/>
      <c r="C218" s="191"/>
      <c r="D218" s="192"/>
      <c r="E218" s="193"/>
      <c r="F218" s="194"/>
      <c r="G218" s="194"/>
      <c r="H218" s="194"/>
    </row>
    <row r="219" spans="1:8" x14ac:dyDescent="0.3">
      <c r="A219" s="428"/>
      <c r="B219" s="195"/>
      <c r="C219" s="196"/>
      <c r="D219" s="197"/>
      <c r="E219" s="198"/>
      <c r="F219" s="199"/>
      <c r="G219" s="199"/>
      <c r="H219" s="199"/>
    </row>
    <row r="220" spans="1:8" x14ac:dyDescent="0.3">
      <c r="A220" s="431"/>
      <c r="B220" s="222" t="s">
        <v>45</v>
      </c>
      <c r="C220" s="223"/>
      <c r="D220" s="224"/>
      <c r="E220" s="225"/>
      <c r="F220" s="226"/>
      <c r="G220" s="226"/>
      <c r="H220" s="227"/>
    </row>
    <row r="221" spans="1:8" x14ac:dyDescent="0.3">
      <c r="A221" s="429"/>
      <c r="B221" s="231"/>
      <c r="C221" s="43"/>
      <c r="D221" s="232"/>
      <c r="E221" s="11"/>
      <c r="F221" s="44"/>
      <c r="G221" s="44"/>
      <c r="H221" s="44"/>
    </row>
    <row r="222" spans="1:8" x14ac:dyDescent="0.3">
      <c r="A222" s="429"/>
      <c r="B222" s="231"/>
      <c r="C222" s="43"/>
      <c r="D222" s="232"/>
      <c r="E222" s="11"/>
      <c r="F222" s="44"/>
      <c r="G222" s="44"/>
      <c r="H222" s="44"/>
    </row>
    <row r="223" spans="1:8" x14ac:dyDescent="0.3">
      <c r="A223" s="429"/>
      <c r="B223" s="231"/>
      <c r="C223" s="43" t="s">
        <v>146</v>
      </c>
      <c r="D223" s="232" t="s">
        <v>147</v>
      </c>
      <c r="E223" s="11"/>
      <c r="F223" s="44"/>
      <c r="G223" s="44"/>
      <c r="H223" s="44"/>
    </row>
    <row r="224" spans="1:8" x14ac:dyDescent="0.3">
      <c r="A224" s="429"/>
      <c r="B224" s="231"/>
      <c r="C224" s="43"/>
      <c r="D224" s="232" t="s">
        <v>148</v>
      </c>
      <c r="E224" s="11" t="s">
        <v>20</v>
      </c>
      <c r="F224" s="44">
        <f>+H207</f>
        <v>125000</v>
      </c>
      <c r="G224" s="44"/>
      <c r="H224" s="44"/>
    </row>
    <row r="225" spans="1:8" x14ac:dyDescent="0.3">
      <c r="A225" s="429"/>
      <c r="B225" s="231"/>
      <c r="C225" s="43"/>
      <c r="D225" s="232"/>
      <c r="E225" s="11"/>
      <c r="F225" s="44"/>
      <c r="G225" s="44"/>
      <c r="H225" s="44"/>
    </row>
    <row r="226" spans="1:8" hidden="1" x14ac:dyDescent="0.3">
      <c r="A226" s="429"/>
      <c r="B226" s="231"/>
      <c r="C226" s="43" t="s">
        <v>149</v>
      </c>
      <c r="D226" s="232" t="s">
        <v>150</v>
      </c>
      <c r="E226" s="11"/>
      <c r="F226" s="44"/>
      <c r="G226" s="44"/>
      <c r="H226" s="44"/>
    </row>
    <row r="227" spans="1:8" hidden="1" x14ac:dyDescent="0.3">
      <c r="A227" s="429"/>
      <c r="B227" s="231"/>
      <c r="C227" s="43"/>
      <c r="D227" s="232" t="s">
        <v>151</v>
      </c>
      <c r="E227" s="199" t="s">
        <v>68</v>
      </c>
      <c r="F227" s="44">
        <v>0</v>
      </c>
      <c r="G227" s="44">
        <v>25000</v>
      </c>
      <c r="H227" s="44">
        <f>+F227*G227</f>
        <v>0</v>
      </c>
    </row>
    <row r="228" spans="1:8" hidden="1" x14ac:dyDescent="0.3">
      <c r="A228" s="429"/>
      <c r="B228" s="231"/>
      <c r="C228" s="43"/>
      <c r="D228" s="232"/>
      <c r="E228" s="11"/>
      <c r="F228" s="44"/>
      <c r="G228" s="44"/>
      <c r="H228" s="44"/>
    </row>
    <row r="229" spans="1:8" hidden="1" x14ac:dyDescent="0.3">
      <c r="A229" s="429"/>
      <c r="B229" s="231"/>
      <c r="C229" s="43" t="s">
        <v>123</v>
      </c>
      <c r="D229" s="232" t="s">
        <v>147</v>
      </c>
      <c r="E229" s="11"/>
      <c r="F229" s="44"/>
      <c r="G229" s="44"/>
      <c r="H229" s="44"/>
    </row>
    <row r="230" spans="1:8" hidden="1" x14ac:dyDescent="0.3">
      <c r="A230" s="429"/>
      <c r="B230" s="231"/>
      <c r="C230" s="43"/>
      <c r="D230" s="232" t="s">
        <v>152</v>
      </c>
      <c r="E230" s="11" t="s">
        <v>20</v>
      </c>
      <c r="F230" s="44">
        <f>+H227</f>
        <v>0</v>
      </c>
      <c r="G230" s="44">
        <v>0.1</v>
      </c>
      <c r="H230" s="44">
        <f>+F230*G230</f>
        <v>0</v>
      </c>
    </row>
    <row r="231" spans="1:8" hidden="1" x14ac:dyDescent="0.3">
      <c r="A231" s="429"/>
      <c r="B231" s="231"/>
      <c r="C231" s="43"/>
      <c r="D231" s="232"/>
      <c r="E231" s="11"/>
      <c r="F231" s="44"/>
      <c r="G231" s="44"/>
      <c r="H231" s="44"/>
    </row>
    <row r="232" spans="1:8" x14ac:dyDescent="0.3">
      <c r="A232" s="429"/>
      <c r="B232" s="231"/>
      <c r="C232" s="43" t="s">
        <v>153</v>
      </c>
      <c r="D232" s="232" t="s">
        <v>154</v>
      </c>
      <c r="E232" s="11"/>
      <c r="F232" s="44"/>
      <c r="G232" s="44"/>
      <c r="H232" s="44"/>
    </row>
    <row r="233" spans="1:8" x14ac:dyDescent="0.3">
      <c r="A233" s="429"/>
      <c r="B233" s="231"/>
      <c r="C233" s="43"/>
      <c r="D233" s="232" t="s">
        <v>155</v>
      </c>
      <c r="E233" s="11"/>
      <c r="F233" s="44"/>
      <c r="G233" s="44"/>
      <c r="H233" s="44"/>
    </row>
    <row r="234" spans="1:8" x14ac:dyDescent="0.3">
      <c r="A234" s="429"/>
      <c r="B234" s="231"/>
      <c r="C234" s="43"/>
      <c r="D234" s="232" t="s">
        <v>156</v>
      </c>
      <c r="E234" s="11"/>
      <c r="F234" s="44"/>
      <c r="G234" s="44"/>
      <c r="H234" s="44"/>
    </row>
    <row r="235" spans="1:8" x14ac:dyDescent="0.3">
      <c r="A235" s="172"/>
      <c r="B235" s="231"/>
      <c r="C235" s="43"/>
      <c r="D235" s="232" t="s">
        <v>157</v>
      </c>
      <c r="E235" s="11" t="s">
        <v>68</v>
      </c>
      <c r="F235" s="44">
        <v>1</v>
      </c>
      <c r="G235" s="44">
        <v>80000</v>
      </c>
      <c r="H235" s="44">
        <f>+F235*G235</f>
        <v>80000</v>
      </c>
    </row>
    <row r="236" spans="1:8" x14ac:dyDescent="0.3">
      <c r="A236" s="172"/>
      <c r="B236" s="231"/>
      <c r="C236" s="43"/>
      <c r="D236" s="232"/>
      <c r="E236" s="11"/>
      <c r="F236" s="44"/>
      <c r="G236" s="44"/>
      <c r="H236" s="44"/>
    </row>
    <row r="237" spans="1:8" x14ac:dyDescent="0.3">
      <c r="A237" s="429"/>
      <c r="B237" s="231" t="s">
        <v>38</v>
      </c>
      <c r="C237" s="43" t="s">
        <v>159</v>
      </c>
      <c r="D237" s="232"/>
      <c r="E237" s="11"/>
      <c r="F237" s="44"/>
      <c r="G237" s="44"/>
      <c r="H237" s="44"/>
    </row>
    <row r="238" spans="1:8" x14ac:dyDescent="0.3">
      <c r="A238" s="172"/>
      <c r="B238" s="231"/>
      <c r="C238" s="43"/>
      <c r="D238" s="232"/>
      <c r="E238" s="11"/>
      <c r="F238" s="44"/>
      <c r="G238" s="44"/>
      <c r="H238" s="44"/>
    </row>
    <row r="239" spans="1:8" x14ac:dyDescent="0.3">
      <c r="A239" s="429"/>
      <c r="B239" s="231"/>
      <c r="C239" s="43" t="s">
        <v>160</v>
      </c>
      <c r="D239" s="232" t="s">
        <v>161</v>
      </c>
      <c r="E239" s="11" t="s">
        <v>105</v>
      </c>
      <c r="F239" s="44">
        <v>8</v>
      </c>
      <c r="G239" s="44"/>
      <c r="H239" s="44"/>
    </row>
    <row r="240" spans="1:8" x14ac:dyDescent="0.3">
      <c r="A240" s="429"/>
      <c r="B240" s="231"/>
      <c r="C240" s="43"/>
      <c r="D240" s="232"/>
      <c r="E240" s="11"/>
      <c r="F240" s="44"/>
      <c r="G240" s="44"/>
      <c r="H240" s="44"/>
    </row>
    <row r="241" spans="1:8" x14ac:dyDescent="0.3">
      <c r="A241" s="172" t="s">
        <v>997</v>
      </c>
      <c r="B241" s="231" t="s">
        <v>998</v>
      </c>
      <c r="C241" s="43"/>
      <c r="D241" s="232"/>
      <c r="E241" s="11"/>
      <c r="F241" s="44"/>
      <c r="G241" s="44"/>
      <c r="H241" s="44"/>
    </row>
    <row r="242" spans="1:8" x14ac:dyDescent="0.3">
      <c r="A242" s="172"/>
      <c r="B242" s="231"/>
      <c r="C242" s="43"/>
      <c r="D242" s="232"/>
      <c r="E242" s="11"/>
      <c r="F242" s="44"/>
      <c r="G242" s="44"/>
      <c r="H242" s="44"/>
    </row>
    <row r="243" spans="1:8" x14ac:dyDescent="0.3">
      <c r="A243" s="172"/>
      <c r="B243" s="231" t="s">
        <v>999</v>
      </c>
      <c r="C243" s="43" t="s">
        <v>1000</v>
      </c>
      <c r="D243" s="232"/>
      <c r="E243" s="11" t="s">
        <v>116</v>
      </c>
      <c r="F243" s="44">
        <v>3</v>
      </c>
      <c r="G243" s="44"/>
      <c r="H243" s="44"/>
    </row>
    <row r="244" spans="1:8" x14ac:dyDescent="0.3">
      <c r="A244" s="429"/>
      <c r="B244" s="231"/>
      <c r="C244" s="43"/>
      <c r="D244" s="232"/>
      <c r="E244" s="11"/>
      <c r="F244" s="44"/>
      <c r="G244" s="44"/>
      <c r="H244" s="44"/>
    </row>
    <row r="245" spans="1:8" x14ac:dyDescent="0.3">
      <c r="A245" s="172" t="s">
        <v>162</v>
      </c>
      <c r="B245" s="206" t="s">
        <v>163</v>
      </c>
      <c r="C245" s="167"/>
      <c r="D245" s="232"/>
      <c r="E245" s="11" t="s">
        <v>80</v>
      </c>
      <c r="F245" s="44">
        <v>15</v>
      </c>
      <c r="G245" s="44"/>
      <c r="H245" s="44"/>
    </row>
    <row r="246" spans="1:8" x14ac:dyDescent="0.3">
      <c r="A246" s="172"/>
      <c r="B246" s="206"/>
      <c r="C246" s="167"/>
      <c r="D246" s="230"/>
      <c r="E246" s="11"/>
      <c r="F246" s="44"/>
      <c r="G246" s="44"/>
      <c r="H246" s="44"/>
    </row>
    <row r="247" spans="1:8" hidden="1" x14ac:dyDescent="0.3">
      <c r="A247" s="172" t="s">
        <v>164</v>
      </c>
      <c r="B247" s="206" t="s">
        <v>165</v>
      </c>
      <c r="C247" s="167"/>
      <c r="D247" s="232"/>
      <c r="E247" s="11"/>
      <c r="F247" s="44"/>
      <c r="G247" s="44"/>
      <c r="H247" s="44"/>
    </row>
    <row r="248" spans="1:8" hidden="1" x14ac:dyDescent="0.3">
      <c r="A248" s="429"/>
      <c r="B248" s="231"/>
      <c r="C248" s="43"/>
      <c r="D248" s="232"/>
      <c r="E248" s="11"/>
      <c r="F248" s="44"/>
      <c r="G248" s="44"/>
      <c r="H248" s="44"/>
    </row>
    <row r="249" spans="1:8" hidden="1" x14ac:dyDescent="0.3">
      <c r="A249" s="429"/>
      <c r="B249" s="231" t="s">
        <v>15</v>
      </c>
      <c r="C249" s="43" t="s">
        <v>166</v>
      </c>
      <c r="D249" s="232"/>
      <c r="E249" s="11"/>
      <c r="F249" s="44"/>
      <c r="G249" s="44"/>
      <c r="H249" s="44"/>
    </row>
    <row r="250" spans="1:8" hidden="1" x14ac:dyDescent="0.3">
      <c r="A250" s="429"/>
      <c r="B250" s="231"/>
      <c r="C250" s="43" t="s">
        <v>167</v>
      </c>
      <c r="D250" s="232"/>
      <c r="E250" s="11" t="s">
        <v>168</v>
      </c>
      <c r="F250" s="44">
        <v>0</v>
      </c>
      <c r="G250" s="44">
        <v>3000</v>
      </c>
      <c r="H250" s="44">
        <f>+F250*G250</f>
        <v>0</v>
      </c>
    </row>
    <row r="251" spans="1:8" hidden="1" x14ac:dyDescent="0.3">
      <c r="A251" s="429"/>
      <c r="B251" s="231"/>
      <c r="C251" s="43"/>
      <c r="D251" s="232"/>
      <c r="E251" s="11"/>
      <c r="F251" s="44"/>
      <c r="G251" s="44"/>
      <c r="H251" s="44"/>
    </row>
    <row r="252" spans="1:8" hidden="1" x14ac:dyDescent="0.3">
      <c r="A252" s="429"/>
      <c r="B252" s="231" t="s">
        <v>17</v>
      </c>
      <c r="C252" s="43" t="s">
        <v>169</v>
      </c>
      <c r="D252" s="232"/>
      <c r="E252" s="11" t="s">
        <v>80</v>
      </c>
      <c r="F252" s="44">
        <v>0</v>
      </c>
      <c r="G252" s="44">
        <v>1000</v>
      </c>
      <c r="H252" s="44">
        <f>+F252*G252</f>
        <v>0</v>
      </c>
    </row>
    <row r="253" spans="1:8" hidden="1" x14ac:dyDescent="0.3">
      <c r="A253" s="429"/>
      <c r="B253" s="231"/>
      <c r="C253" s="43"/>
      <c r="D253" s="232"/>
      <c r="E253" s="11"/>
      <c r="F253" s="44"/>
      <c r="G253" s="44"/>
      <c r="H253" s="44"/>
    </row>
    <row r="254" spans="1:8" x14ac:dyDescent="0.3">
      <c r="A254" s="172" t="s">
        <v>170</v>
      </c>
      <c r="B254" s="206" t="s">
        <v>171</v>
      </c>
      <c r="C254" s="167"/>
      <c r="D254" s="230"/>
      <c r="E254" s="11"/>
      <c r="F254" s="44"/>
      <c r="G254" s="44"/>
      <c r="H254" s="44"/>
    </row>
    <row r="255" spans="1:8" x14ac:dyDescent="0.3">
      <c r="A255" s="429"/>
      <c r="B255" s="231"/>
      <c r="C255" s="43"/>
      <c r="D255" s="232"/>
      <c r="E255" s="11"/>
      <c r="F255" s="44"/>
      <c r="G255" s="44"/>
      <c r="H255" s="44"/>
    </row>
    <row r="256" spans="1:8" x14ac:dyDescent="0.3">
      <c r="A256" s="429"/>
      <c r="B256" s="231" t="s">
        <v>15</v>
      </c>
      <c r="C256" s="510" t="s">
        <v>172</v>
      </c>
      <c r="D256" s="511"/>
      <c r="E256" s="11"/>
      <c r="F256" s="44"/>
      <c r="G256" s="44"/>
      <c r="H256" s="44"/>
    </row>
    <row r="257" spans="1:8" x14ac:dyDescent="0.3">
      <c r="A257" s="429"/>
      <c r="B257" s="231"/>
      <c r="C257" s="3" t="s">
        <v>173</v>
      </c>
      <c r="D257" s="129"/>
      <c r="E257" s="11"/>
      <c r="F257" s="44"/>
      <c r="G257" s="44"/>
      <c r="H257" s="44"/>
    </row>
    <row r="258" spans="1:8" x14ac:dyDescent="0.3">
      <c r="A258" s="429"/>
      <c r="B258" s="231"/>
      <c r="C258" s="43" t="s">
        <v>174</v>
      </c>
      <c r="D258" s="232"/>
      <c r="E258" s="11"/>
      <c r="F258" s="44"/>
      <c r="G258" s="44"/>
      <c r="H258" s="44"/>
    </row>
    <row r="259" spans="1:8" x14ac:dyDescent="0.3">
      <c r="A259" s="429"/>
      <c r="B259" s="231"/>
      <c r="C259" s="43" t="s">
        <v>175</v>
      </c>
      <c r="D259" s="232"/>
      <c r="E259" s="11" t="s">
        <v>42</v>
      </c>
      <c r="F259" s="44">
        <v>1</v>
      </c>
      <c r="G259" s="44">
        <f>15000*5</f>
        <v>75000</v>
      </c>
      <c r="H259" s="44">
        <f>+F259*G259</f>
        <v>75000</v>
      </c>
    </row>
    <row r="260" spans="1:8" x14ac:dyDescent="0.3">
      <c r="A260" s="429"/>
      <c r="B260" s="231"/>
      <c r="C260" s="43"/>
      <c r="D260" s="232"/>
      <c r="E260" s="11"/>
      <c r="F260" s="44"/>
      <c r="G260" s="44"/>
      <c r="H260" s="44"/>
    </row>
    <row r="261" spans="1:8" x14ac:dyDescent="0.3">
      <c r="A261" s="429"/>
      <c r="B261" s="231" t="s">
        <v>17</v>
      </c>
      <c r="C261" s="232" t="s">
        <v>147</v>
      </c>
      <c r="D261" s="232"/>
      <c r="E261" s="11"/>
      <c r="F261" s="44"/>
      <c r="G261" s="44"/>
      <c r="H261" s="44"/>
    </row>
    <row r="262" spans="1:8" x14ac:dyDescent="0.3">
      <c r="A262" s="429"/>
      <c r="B262" s="231"/>
      <c r="C262" s="232" t="s">
        <v>176</v>
      </c>
      <c r="D262" s="232"/>
      <c r="E262" s="11" t="s">
        <v>20</v>
      </c>
      <c r="F262" s="44">
        <f>H259</f>
        <v>75000</v>
      </c>
      <c r="G262" s="44"/>
      <c r="H262" s="44"/>
    </row>
    <row r="263" spans="1:8" x14ac:dyDescent="0.3">
      <c r="A263" s="429"/>
      <c r="B263" s="231"/>
      <c r="C263" s="43"/>
      <c r="D263" s="232"/>
      <c r="E263" s="11"/>
      <c r="F263" s="44"/>
      <c r="G263" s="44"/>
      <c r="H263" s="44"/>
    </row>
    <row r="264" spans="1:8" x14ac:dyDescent="0.3">
      <c r="A264" s="172" t="s">
        <v>177</v>
      </c>
      <c r="B264" s="206" t="s">
        <v>178</v>
      </c>
      <c r="C264" s="43"/>
      <c r="D264" s="232"/>
      <c r="E264" s="11"/>
      <c r="F264" s="44"/>
      <c r="G264" s="44"/>
      <c r="H264" s="44"/>
    </row>
    <row r="265" spans="1:8" x14ac:dyDescent="0.3">
      <c r="A265" s="429"/>
      <c r="B265" s="231"/>
      <c r="C265" s="43"/>
      <c r="D265" s="232"/>
      <c r="E265" s="11"/>
      <c r="F265" s="44"/>
      <c r="G265" s="44"/>
      <c r="H265" s="44"/>
    </row>
    <row r="266" spans="1:8" x14ac:dyDescent="0.3">
      <c r="A266" s="429"/>
      <c r="B266" s="231" t="s">
        <v>15</v>
      </c>
      <c r="C266" s="43" t="s">
        <v>179</v>
      </c>
      <c r="D266" s="232"/>
      <c r="E266" s="11"/>
      <c r="F266" s="44"/>
      <c r="G266" s="44"/>
      <c r="H266" s="44"/>
    </row>
    <row r="267" spans="1:8" x14ac:dyDescent="0.3">
      <c r="A267" s="429"/>
      <c r="B267" s="231"/>
      <c r="C267" s="43"/>
      <c r="D267" s="232"/>
      <c r="E267" s="11"/>
      <c r="F267" s="44"/>
      <c r="G267" s="44"/>
      <c r="H267" s="44"/>
    </row>
    <row r="268" spans="1:8" s="242" customFormat="1" ht="15" customHeight="1" x14ac:dyDescent="0.3">
      <c r="A268" s="168"/>
      <c r="B268" s="240" t="s">
        <v>180</v>
      </c>
      <c r="C268" s="508" t="s">
        <v>1103</v>
      </c>
      <c r="D268" s="509"/>
      <c r="E268" s="188" t="s">
        <v>42</v>
      </c>
      <c r="F268" s="241">
        <v>1</v>
      </c>
      <c r="G268" s="241">
        <f>((7.25*3000*3)*15)+21250</f>
        <v>1000000</v>
      </c>
      <c r="H268" s="241">
        <f>+F268*G268</f>
        <v>1000000</v>
      </c>
    </row>
    <row r="269" spans="1:8" x14ac:dyDescent="0.3">
      <c r="A269" s="429"/>
      <c r="B269" s="231"/>
      <c r="C269" s="43"/>
      <c r="D269" s="232"/>
      <c r="E269" s="11"/>
      <c r="F269" s="44"/>
      <c r="G269" s="44"/>
      <c r="H269" s="44"/>
    </row>
    <row r="270" spans="1:8" ht="15" customHeight="1" x14ac:dyDescent="0.3">
      <c r="A270" s="429"/>
      <c r="B270" s="231" t="s">
        <v>181</v>
      </c>
      <c r="C270" s="510" t="s">
        <v>182</v>
      </c>
      <c r="D270" s="511"/>
      <c r="E270" s="11" t="s">
        <v>20</v>
      </c>
      <c r="F270" s="44">
        <f>+H268</f>
        <v>1000000</v>
      </c>
      <c r="G270" s="44"/>
      <c r="H270" s="44"/>
    </row>
    <row r="271" spans="1:8" x14ac:dyDescent="0.3">
      <c r="A271" s="429"/>
      <c r="B271" s="231"/>
      <c r="C271" s="128"/>
      <c r="D271" s="129"/>
      <c r="E271" s="11"/>
      <c r="F271" s="44"/>
      <c r="G271" s="44"/>
      <c r="H271" s="44"/>
    </row>
    <row r="272" spans="1:8" ht="24.75" customHeight="1" x14ac:dyDescent="0.3">
      <c r="A272" s="172" t="s">
        <v>183</v>
      </c>
      <c r="B272" s="8" t="s">
        <v>15</v>
      </c>
      <c r="C272" s="510" t="s">
        <v>1104</v>
      </c>
      <c r="D272" s="511"/>
      <c r="E272" s="233" t="s">
        <v>56</v>
      </c>
      <c r="F272" s="50">
        <v>1</v>
      </c>
      <c r="G272" s="50">
        <f>15000*3*15</f>
        <v>675000</v>
      </c>
      <c r="H272" s="50">
        <f>+F272*G272</f>
        <v>675000</v>
      </c>
    </row>
    <row r="273" spans="1:8" x14ac:dyDescent="0.3">
      <c r="A273" s="172"/>
      <c r="B273" s="9"/>
      <c r="C273" s="3"/>
      <c r="D273" s="10"/>
      <c r="E273" s="233"/>
      <c r="F273" s="239"/>
      <c r="G273" s="239"/>
      <c r="H273" s="239"/>
    </row>
    <row r="274" spans="1:8" x14ac:dyDescent="0.3">
      <c r="A274" s="172"/>
      <c r="B274" s="2" t="s">
        <v>17</v>
      </c>
      <c r="C274" s="3" t="s">
        <v>18</v>
      </c>
      <c r="D274" s="205"/>
      <c r="E274" s="11"/>
      <c r="F274" s="50"/>
      <c r="G274" s="50"/>
      <c r="H274" s="50"/>
    </row>
    <row r="275" spans="1:8" x14ac:dyDescent="0.3">
      <c r="A275" s="172"/>
      <c r="B275" s="5"/>
      <c r="C275" s="3" t="s">
        <v>946</v>
      </c>
      <c r="D275" s="205"/>
      <c r="E275" s="11" t="s">
        <v>20</v>
      </c>
      <c r="F275" s="50">
        <f>+H272</f>
        <v>675000</v>
      </c>
      <c r="G275" s="50"/>
      <c r="H275" s="50"/>
    </row>
    <row r="276" spans="1:8" x14ac:dyDescent="0.3">
      <c r="A276" s="431"/>
      <c r="B276" s="222"/>
      <c r="C276" s="223"/>
      <c r="D276" s="243"/>
      <c r="E276" s="175"/>
      <c r="F276" s="244"/>
      <c r="G276" s="244"/>
      <c r="H276" s="244"/>
    </row>
    <row r="277" spans="1:8" x14ac:dyDescent="0.3">
      <c r="A277" s="172"/>
      <c r="B277" s="195"/>
      <c r="C277" s="196"/>
      <c r="D277" s="196"/>
      <c r="E277" s="212"/>
      <c r="F277" s="213"/>
      <c r="G277" s="213"/>
      <c r="H277" s="213"/>
    </row>
    <row r="278" spans="1:8" s="216" customFormat="1" x14ac:dyDescent="0.3">
      <c r="A278" s="432">
        <v>1400</v>
      </c>
      <c r="B278" s="206" t="s">
        <v>71</v>
      </c>
      <c r="C278" s="167"/>
      <c r="D278" s="167"/>
      <c r="E278" s="177"/>
      <c r="F278" s="214"/>
      <c r="G278" s="214"/>
      <c r="H278" s="215"/>
    </row>
    <row r="279" spans="1:8" ht="15" thickBot="1" x14ac:dyDescent="0.35">
      <c r="A279" s="433"/>
      <c r="B279" s="217"/>
      <c r="C279" s="218"/>
      <c r="D279" s="218"/>
      <c r="E279" s="219"/>
      <c r="F279" s="220"/>
      <c r="G279" s="220"/>
      <c r="H279" s="220"/>
    </row>
    <row r="280" spans="1:8" x14ac:dyDescent="0.3">
      <c r="A280" s="177"/>
      <c r="B280" s="43"/>
      <c r="C280" s="43"/>
      <c r="D280" s="43"/>
      <c r="E280" s="175"/>
      <c r="F280" s="221"/>
      <c r="G280" s="221"/>
      <c r="H280" s="221"/>
    </row>
    <row r="281" spans="1:8" x14ac:dyDescent="0.3">
      <c r="A281" s="177"/>
      <c r="B281" s="43"/>
      <c r="C281" s="43"/>
      <c r="D281" s="43"/>
      <c r="E281" s="175"/>
      <c r="F281" s="221"/>
      <c r="G281" s="221"/>
      <c r="H281" s="221"/>
    </row>
    <row r="282" spans="1:8" ht="15" thickBot="1" x14ac:dyDescent="0.35">
      <c r="A282" s="204" t="s">
        <v>0</v>
      </c>
      <c r="B282" s="43"/>
      <c r="C282" s="43"/>
      <c r="D282" s="43"/>
      <c r="E282" s="175"/>
      <c r="F282" s="177"/>
      <c r="G282" s="177"/>
      <c r="H282" s="177" t="s">
        <v>184</v>
      </c>
    </row>
    <row r="283" spans="1:8" x14ac:dyDescent="0.3">
      <c r="A283" s="163"/>
      <c r="B283" s="178"/>
      <c r="C283" s="179"/>
      <c r="D283" s="180"/>
      <c r="E283" s="181"/>
      <c r="F283" s="182"/>
      <c r="G283" s="182"/>
      <c r="H283" s="182"/>
    </row>
    <row r="284" spans="1:8" x14ac:dyDescent="0.3">
      <c r="A284" s="164" t="s">
        <v>2</v>
      </c>
      <c r="B284" s="505" t="s">
        <v>3</v>
      </c>
      <c r="C284" s="506"/>
      <c r="D284" s="507"/>
      <c r="E284" s="185" t="s">
        <v>4</v>
      </c>
      <c r="F284" s="186" t="s">
        <v>6</v>
      </c>
      <c r="G284" s="186" t="s">
        <v>5</v>
      </c>
      <c r="H284" s="186" t="s">
        <v>7</v>
      </c>
    </row>
    <row r="285" spans="1:8" x14ac:dyDescent="0.3">
      <c r="A285" s="164" t="s">
        <v>8</v>
      </c>
      <c r="B285" s="183"/>
      <c r="C285" s="184"/>
      <c r="D285" s="187"/>
      <c r="E285" s="188"/>
      <c r="F285" s="189"/>
      <c r="G285" s="189"/>
      <c r="H285" s="189"/>
    </row>
    <row r="286" spans="1:8" x14ac:dyDescent="0.3">
      <c r="A286" s="165"/>
      <c r="B286" s="190"/>
      <c r="C286" s="191"/>
      <c r="D286" s="192"/>
      <c r="E286" s="193"/>
      <c r="F286" s="194"/>
      <c r="G286" s="194"/>
      <c r="H286" s="194"/>
    </row>
    <row r="287" spans="1:8" x14ac:dyDescent="0.3">
      <c r="A287" s="428"/>
      <c r="B287" s="195"/>
      <c r="C287" s="196"/>
      <c r="D287" s="197"/>
      <c r="E287" s="198"/>
      <c r="F287" s="199"/>
      <c r="G287" s="199"/>
      <c r="H287" s="199"/>
    </row>
    <row r="288" spans="1:8" x14ac:dyDescent="0.3">
      <c r="A288" s="429"/>
      <c r="B288" s="228" t="s">
        <v>185</v>
      </c>
      <c r="C288" s="43"/>
      <c r="D288" s="232"/>
      <c r="E288" s="11"/>
      <c r="F288" s="199"/>
      <c r="G288" s="199"/>
      <c r="H288" s="199"/>
    </row>
    <row r="289" spans="1:8" x14ac:dyDescent="0.3">
      <c r="A289" s="429"/>
      <c r="B289" s="231"/>
      <c r="C289" s="43"/>
      <c r="D289" s="232"/>
      <c r="E289" s="11"/>
      <c r="F289" s="199"/>
      <c r="G289" s="199"/>
      <c r="H289" s="199"/>
    </row>
    <row r="290" spans="1:8" x14ac:dyDescent="0.3">
      <c r="A290" s="172">
        <v>15.01</v>
      </c>
      <c r="B290" s="206" t="s">
        <v>186</v>
      </c>
      <c r="C290" s="167"/>
      <c r="D290" s="232"/>
      <c r="E290" s="11"/>
      <c r="F290" s="44"/>
      <c r="G290" s="44"/>
      <c r="H290" s="44"/>
    </row>
    <row r="291" spans="1:8" x14ac:dyDescent="0.3">
      <c r="A291" s="429" t="s">
        <v>95</v>
      </c>
      <c r="B291" s="206" t="s">
        <v>187</v>
      </c>
      <c r="C291" s="43"/>
      <c r="D291" s="232"/>
      <c r="E291" s="11" t="s">
        <v>188</v>
      </c>
      <c r="F291" s="44">
        <v>16</v>
      </c>
      <c r="G291" s="44"/>
      <c r="H291" s="44"/>
    </row>
    <row r="292" spans="1:8" x14ac:dyDescent="0.3">
      <c r="A292" s="429"/>
      <c r="B292" s="231"/>
      <c r="C292" s="43"/>
      <c r="D292" s="245"/>
      <c r="E292" s="11"/>
      <c r="F292" s="44"/>
      <c r="G292" s="44"/>
      <c r="H292" s="44"/>
    </row>
    <row r="293" spans="1:8" x14ac:dyDescent="0.3">
      <c r="A293" s="172" t="s">
        <v>189</v>
      </c>
      <c r="B293" s="206" t="s">
        <v>190</v>
      </c>
      <c r="C293" s="167"/>
      <c r="D293" s="232"/>
      <c r="E293" s="11"/>
      <c r="F293" s="44"/>
      <c r="G293" s="44"/>
      <c r="H293" s="44"/>
    </row>
    <row r="294" spans="1:8" x14ac:dyDescent="0.3">
      <c r="A294" s="429"/>
      <c r="B294" s="231"/>
      <c r="C294" s="43"/>
      <c r="D294" s="232"/>
      <c r="E294" s="11"/>
      <c r="F294" s="44"/>
      <c r="G294" s="44"/>
      <c r="H294" s="44"/>
    </row>
    <row r="295" spans="1:8" x14ac:dyDescent="0.3">
      <c r="A295" s="429"/>
      <c r="B295" s="231" t="s">
        <v>15</v>
      </c>
      <c r="C295" s="43" t="s">
        <v>191</v>
      </c>
      <c r="D295" s="232"/>
      <c r="E295" s="11" t="s">
        <v>188</v>
      </c>
      <c r="F295" s="44">
        <v>16</v>
      </c>
      <c r="G295" s="44"/>
      <c r="H295" s="44"/>
    </row>
    <row r="296" spans="1:8" x14ac:dyDescent="0.3">
      <c r="A296" s="429"/>
      <c r="B296" s="231"/>
      <c r="C296" s="43"/>
      <c r="D296" s="232"/>
      <c r="E296" s="11"/>
      <c r="F296" s="44"/>
      <c r="G296" s="44"/>
      <c r="H296" s="44"/>
    </row>
    <row r="297" spans="1:8" x14ac:dyDescent="0.3">
      <c r="A297" s="429"/>
      <c r="B297" s="231" t="s">
        <v>17</v>
      </c>
      <c r="C297" s="43" t="s">
        <v>192</v>
      </c>
      <c r="D297" s="232"/>
      <c r="E297" s="11" t="s">
        <v>193</v>
      </c>
      <c r="F297" s="44">
        <v>22886.6</v>
      </c>
      <c r="G297" s="44"/>
      <c r="H297" s="44"/>
    </row>
    <row r="298" spans="1:8" x14ac:dyDescent="0.3">
      <c r="A298" s="429"/>
      <c r="B298" s="231"/>
      <c r="C298" s="43"/>
      <c r="D298" s="232"/>
      <c r="E298" s="11"/>
      <c r="F298" s="44"/>
      <c r="G298" s="44"/>
      <c r="H298" s="44"/>
    </row>
    <row r="299" spans="1:8" x14ac:dyDescent="0.3">
      <c r="A299" s="429"/>
      <c r="B299" s="231" t="s">
        <v>38</v>
      </c>
      <c r="C299" s="43" t="s">
        <v>194</v>
      </c>
      <c r="D299" s="232"/>
      <c r="E299" s="11" t="s">
        <v>193</v>
      </c>
      <c r="F299" s="44">
        <v>10723</v>
      </c>
      <c r="G299" s="44"/>
      <c r="H299" s="44"/>
    </row>
    <row r="300" spans="1:8" x14ac:dyDescent="0.3">
      <c r="A300" s="429"/>
      <c r="B300" s="231"/>
      <c r="C300" s="43"/>
      <c r="D300" s="232"/>
      <c r="E300" s="11"/>
      <c r="F300" s="44"/>
      <c r="G300" s="44"/>
      <c r="H300" s="44"/>
    </row>
    <row r="301" spans="1:8" x14ac:dyDescent="0.3">
      <c r="A301" s="172">
        <v>15.03</v>
      </c>
      <c r="B301" s="206" t="s">
        <v>195</v>
      </c>
      <c r="C301" s="167"/>
      <c r="D301" s="232"/>
      <c r="E301" s="11"/>
      <c r="F301" s="44"/>
      <c r="G301" s="44"/>
      <c r="H301" s="44"/>
    </row>
    <row r="302" spans="1:8" x14ac:dyDescent="0.3">
      <c r="A302" s="429"/>
      <c r="B302" s="231"/>
      <c r="C302" s="43"/>
      <c r="D302" s="232"/>
      <c r="E302" s="11"/>
      <c r="F302" s="44"/>
      <c r="G302" s="44"/>
      <c r="H302" s="44"/>
    </row>
    <row r="303" spans="1:8" x14ac:dyDescent="0.3">
      <c r="A303" s="429"/>
      <c r="B303" s="231" t="s">
        <v>15</v>
      </c>
      <c r="C303" s="43" t="s">
        <v>196</v>
      </c>
      <c r="D303" s="232"/>
      <c r="E303" s="11" t="s">
        <v>197</v>
      </c>
      <c r="F303" s="44">
        <f>12*22*15</f>
        <v>3960</v>
      </c>
      <c r="G303" s="44"/>
      <c r="H303" s="44"/>
    </row>
    <row r="304" spans="1:8" x14ac:dyDescent="0.3">
      <c r="A304" s="429"/>
      <c r="B304" s="231"/>
      <c r="C304" s="43"/>
      <c r="D304" s="232"/>
      <c r="E304" s="11"/>
      <c r="F304" s="44"/>
      <c r="G304" s="44"/>
      <c r="H304" s="44"/>
    </row>
    <row r="305" spans="1:8" x14ac:dyDescent="0.3">
      <c r="A305" s="429"/>
      <c r="B305" s="231" t="s">
        <v>17</v>
      </c>
      <c r="C305" s="43" t="s">
        <v>198</v>
      </c>
      <c r="D305" s="232"/>
      <c r="E305" s="11" t="s">
        <v>168</v>
      </c>
      <c r="F305" s="44">
        <v>8</v>
      </c>
      <c r="G305" s="44"/>
      <c r="H305" s="44"/>
    </row>
    <row r="306" spans="1:8" x14ac:dyDescent="0.3">
      <c r="A306" s="429"/>
      <c r="B306" s="231"/>
      <c r="C306" s="43"/>
      <c r="D306" s="246"/>
      <c r="E306" s="11"/>
      <c r="F306" s="44"/>
      <c r="G306" s="44"/>
      <c r="H306" s="44"/>
    </row>
    <row r="307" spans="1:8" x14ac:dyDescent="0.3">
      <c r="A307" s="429"/>
      <c r="B307" s="231" t="s">
        <v>89</v>
      </c>
      <c r="C307" s="43" t="s">
        <v>199</v>
      </c>
      <c r="D307" s="232"/>
      <c r="E307" s="11" t="s">
        <v>168</v>
      </c>
      <c r="F307" s="44">
        <v>20</v>
      </c>
      <c r="G307" s="44"/>
      <c r="H307" s="44"/>
    </row>
    <row r="308" spans="1:8" x14ac:dyDescent="0.3">
      <c r="A308" s="429"/>
      <c r="B308" s="231"/>
      <c r="C308" s="43"/>
      <c r="D308" s="232"/>
      <c r="E308" s="11"/>
      <c r="F308" s="44"/>
      <c r="G308" s="44"/>
      <c r="H308" s="44"/>
    </row>
    <row r="309" spans="1:8" x14ac:dyDescent="0.3">
      <c r="A309" s="429"/>
      <c r="B309" s="231" t="s">
        <v>106</v>
      </c>
      <c r="C309" s="43" t="s">
        <v>200</v>
      </c>
      <c r="D309" s="245"/>
      <c r="E309" s="11"/>
      <c r="F309" s="44"/>
      <c r="G309" s="44"/>
      <c r="H309" s="44"/>
    </row>
    <row r="310" spans="1:8" x14ac:dyDescent="0.3">
      <c r="A310" s="429"/>
      <c r="B310" s="231"/>
      <c r="C310" s="43"/>
      <c r="D310" s="245"/>
      <c r="E310" s="11"/>
      <c r="F310" s="44"/>
      <c r="G310" s="44"/>
      <c r="H310" s="44"/>
    </row>
    <row r="311" spans="1:8" x14ac:dyDescent="0.3">
      <c r="A311" s="429"/>
      <c r="B311" s="231"/>
      <c r="C311" s="43" t="s">
        <v>201</v>
      </c>
      <c r="D311" s="245"/>
      <c r="E311" s="11" t="s">
        <v>168</v>
      </c>
      <c r="F311" s="44">
        <v>10</v>
      </c>
      <c r="G311" s="44"/>
      <c r="H311" s="44"/>
    </row>
    <row r="312" spans="1:8" x14ac:dyDescent="0.3">
      <c r="A312" s="429"/>
      <c r="B312" s="231"/>
      <c r="C312" s="43" t="s">
        <v>202</v>
      </c>
      <c r="D312" s="245"/>
      <c r="E312" s="11" t="s">
        <v>168</v>
      </c>
      <c r="F312" s="44">
        <v>10</v>
      </c>
      <c r="G312" s="44"/>
      <c r="H312" s="44"/>
    </row>
    <row r="313" spans="1:8" x14ac:dyDescent="0.3">
      <c r="A313" s="429"/>
      <c r="B313" s="231"/>
      <c r="C313" s="43" t="s">
        <v>203</v>
      </c>
      <c r="D313" s="245"/>
      <c r="E313" s="11" t="s">
        <v>168</v>
      </c>
      <c r="F313" s="44">
        <v>10</v>
      </c>
      <c r="G313" s="44"/>
      <c r="H313" s="44"/>
    </row>
    <row r="314" spans="1:8" x14ac:dyDescent="0.3">
      <c r="A314" s="429"/>
      <c r="B314" s="231"/>
      <c r="C314" s="43"/>
      <c r="D314" s="232"/>
      <c r="E314" s="11"/>
      <c r="F314" s="44"/>
      <c r="G314" s="44"/>
      <c r="H314" s="44"/>
    </row>
    <row r="315" spans="1:8" x14ac:dyDescent="0.3">
      <c r="A315" s="429"/>
      <c r="B315" s="231" t="s">
        <v>108</v>
      </c>
      <c r="C315" s="43" t="s">
        <v>204</v>
      </c>
      <c r="D315" s="232"/>
      <c r="E315" s="11"/>
      <c r="F315" s="44"/>
      <c r="G315" s="44"/>
      <c r="H315" s="44"/>
    </row>
    <row r="316" spans="1:8" x14ac:dyDescent="0.3">
      <c r="A316" s="429"/>
      <c r="B316" s="231"/>
      <c r="C316" s="43"/>
      <c r="D316" s="232"/>
      <c r="E316" s="11"/>
      <c r="F316" s="44"/>
      <c r="G316" s="44"/>
      <c r="H316" s="44"/>
    </row>
    <row r="317" spans="1:8" x14ac:dyDescent="0.3">
      <c r="A317" s="429"/>
      <c r="B317" s="231"/>
      <c r="C317" s="43" t="s">
        <v>205</v>
      </c>
      <c r="D317" s="245"/>
      <c r="E317" s="11" t="s">
        <v>168</v>
      </c>
      <c r="F317" s="44">
        <v>10</v>
      </c>
      <c r="G317" s="44"/>
      <c r="H317" s="44"/>
    </row>
    <row r="318" spans="1:8" x14ac:dyDescent="0.3">
      <c r="A318" s="429"/>
      <c r="B318" s="231"/>
      <c r="C318" s="43" t="s">
        <v>206</v>
      </c>
      <c r="D318" s="245"/>
      <c r="E318" s="11" t="s">
        <v>168</v>
      </c>
      <c r="F318" s="44">
        <v>10</v>
      </c>
      <c r="G318" s="44"/>
      <c r="H318" s="44"/>
    </row>
    <row r="319" spans="1:8" x14ac:dyDescent="0.3">
      <c r="A319" s="429"/>
      <c r="B319" s="231"/>
      <c r="C319" s="43"/>
      <c r="D319" s="245"/>
      <c r="E319" s="11"/>
      <c r="F319" s="44"/>
      <c r="G319" s="44"/>
      <c r="H319" s="44"/>
    </row>
    <row r="320" spans="1:8" x14ac:dyDescent="0.3">
      <c r="A320" s="429"/>
      <c r="B320" s="231" t="s">
        <v>111</v>
      </c>
      <c r="C320" s="43" t="s">
        <v>207</v>
      </c>
      <c r="D320" s="232"/>
      <c r="E320" s="11"/>
      <c r="F320" s="44"/>
      <c r="G320" s="44"/>
      <c r="H320" s="44"/>
    </row>
    <row r="321" spans="1:8" x14ac:dyDescent="0.3">
      <c r="A321" s="429"/>
      <c r="B321" s="231"/>
      <c r="C321" s="43" t="s">
        <v>208</v>
      </c>
      <c r="D321" s="232"/>
      <c r="E321" s="11" t="s">
        <v>105</v>
      </c>
      <c r="F321" s="44">
        <v>10</v>
      </c>
      <c r="G321" s="44"/>
      <c r="H321" s="44"/>
    </row>
    <row r="322" spans="1:8" x14ac:dyDescent="0.3">
      <c r="A322" s="429"/>
      <c r="B322" s="231"/>
      <c r="C322" s="43"/>
      <c r="D322" s="232"/>
      <c r="E322" s="11"/>
      <c r="F322" s="44"/>
      <c r="G322" s="44"/>
      <c r="H322" s="44"/>
    </row>
    <row r="323" spans="1:8" x14ac:dyDescent="0.3">
      <c r="A323" s="429"/>
      <c r="B323" s="231" t="s">
        <v>209</v>
      </c>
      <c r="C323" s="43" t="s">
        <v>210</v>
      </c>
      <c r="D323" s="232"/>
      <c r="E323" s="11"/>
      <c r="F323" s="44"/>
      <c r="G323" s="44"/>
      <c r="H323" s="44"/>
    </row>
    <row r="324" spans="1:8" x14ac:dyDescent="0.3">
      <c r="A324" s="429"/>
      <c r="B324" s="231"/>
      <c r="C324" s="43"/>
      <c r="D324" s="232"/>
      <c r="E324" s="11"/>
      <c r="F324" s="44"/>
      <c r="G324" s="44"/>
      <c r="H324" s="44"/>
    </row>
    <row r="325" spans="1:8" x14ac:dyDescent="0.3">
      <c r="A325" s="429"/>
      <c r="B325" s="231"/>
      <c r="C325" s="43" t="s">
        <v>180</v>
      </c>
      <c r="D325" s="43" t="s">
        <v>211</v>
      </c>
      <c r="E325" s="11" t="s">
        <v>168</v>
      </c>
      <c r="F325" s="44">
        <v>100</v>
      </c>
      <c r="G325" s="44"/>
      <c r="H325" s="44"/>
    </row>
    <row r="326" spans="1:8" x14ac:dyDescent="0.3">
      <c r="A326" s="429"/>
      <c r="B326" s="231"/>
      <c r="C326" s="43" t="s">
        <v>181</v>
      </c>
      <c r="D326" s="43" t="s">
        <v>212</v>
      </c>
      <c r="E326" s="11" t="s">
        <v>168</v>
      </c>
      <c r="F326" s="44">
        <v>100</v>
      </c>
      <c r="G326" s="44"/>
      <c r="H326" s="44"/>
    </row>
    <row r="327" spans="1:8" x14ac:dyDescent="0.3">
      <c r="A327" s="429"/>
      <c r="B327" s="231"/>
      <c r="C327" s="43"/>
      <c r="D327" s="232"/>
      <c r="E327" s="11"/>
      <c r="F327" s="44"/>
      <c r="G327" s="44"/>
      <c r="H327" s="44"/>
    </row>
    <row r="328" spans="1:8" x14ac:dyDescent="0.3">
      <c r="A328" s="429"/>
      <c r="B328" s="231" t="s">
        <v>180</v>
      </c>
      <c r="C328" s="43" t="s">
        <v>213</v>
      </c>
      <c r="D328" s="232"/>
      <c r="E328" s="11"/>
      <c r="F328" s="44"/>
      <c r="G328" s="44"/>
      <c r="H328" s="44"/>
    </row>
    <row r="329" spans="1:8" x14ac:dyDescent="0.3">
      <c r="A329" s="429"/>
      <c r="B329" s="231"/>
      <c r="C329" s="43"/>
      <c r="D329" s="232"/>
      <c r="E329" s="11"/>
      <c r="F329" s="44"/>
      <c r="G329" s="44"/>
      <c r="H329" s="44"/>
    </row>
    <row r="330" spans="1:8" x14ac:dyDescent="0.3">
      <c r="A330" s="429"/>
      <c r="B330" s="231"/>
      <c r="C330" s="43" t="s">
        <v>180</v>
      </c>
      <c r="D330" s="43" t="s">
        <v>214</v>
      </c>
      <c r="E330" s="11"/>
      <c r="F330" s="44"/>
      <c r="G330" s="44"/>
      <c r="H330" s="44"/>
    </row>
    <row r="331" spans="1:8" x14ac:dyDescent="0.3">
      <c r="A331" s="434"/>
      <c r="B331" s="247"/>
      <c r="C331" s="43"/>
      <c r="D331" s="43" t="s">
        <v>215</v>
      </c>
      <c r="E331" s="11" t="s">
        <v>168</v>
      </c>
      <c r="F331" s="44">
        <v>2</v>
      </c>
      <c r="G331" s="44"/>
      <c r="H331" s="44"/>
    </row>
    <row r="332" spans="1:8" x14ac:dyDescent="0.3">
      <c r="A332" s="429"/>
      <c r="B332" s="231"/>
      <c r="C332" s="43"/>
      <c r="D332" s="232"/>
      <c r="E332" s="11"/>
      <c r="F332" s="44"/>
      <c r="G332" s="44"/>
      <c r="H332" s="44"/>
    </row>
    <row r="333" spans="1:8" x14ac:dyDescent="0.3">
      <c r="A333" s="172"/>
      <c r="B333" s="231" t="s">
        <v>216</v>
      </c>
      <c r="C333" s="43" t="s">
        <v>217</v>
      </c>
      <c r="D333" s="232"/>
      <c r="E333" s="11" t="s">
        <v>168</v>
      </c>
      <c r="F333" s="44">
        <v>200</v>
      </c>
      <c r="G333" s="44"/>
      <c r="H333" s="44"/>
    </row>
    <row r="334" spans="1:8" x14ac:dyDescent="0.3">
      <c r="A334" s="435"/>
      <c r="B334" s="231"/>
      <c r="C334" s="43"/>
      <c r="D334" s="232"/>
      <c r="E334" s="11"/>
      <c r="F334" s="44"/>
      <c r="G334" s="44"/>
      <c r="H334" s="44"/>
    </row>
    <row r="335" spans="1:8" x14ac:dyDescent="0.3">
      <c r="A335" s="429"/>
      <c r="B335" s="231" t="s">
        <v>218</v>
      </c>
      <c r="C335" s="43" t="s">
        <v>219</v>
      </c>
      <c r="D335" s="232"/>
      <c r="E335" s="11" t="s">
        <v>220</v>
      </c>
      <c r="F335" s="44">
        <v>20</v>
      </c>
      <c r="G335" s="44"/>
      <c r="H335" s="44"/>
    </row>
    <row r="336" spans="1:8" x14ac:dyDescent="0.3">
      <c r="A336" s="429"/>
      <c r="B336" s="231"/>
      <c r="C336" s="43"/>
      <c r="D336" s="232"/>
      <c r="E336" s="11"/>
      <c r="F336" s="44"/>
      <c r="G336" s="44"/>
      <c r="H336" s="44"/>
    </row>
    <row r="337" spans="1:8" x14ac:dyDescent="0.3">
      <c r="A337" s="429"/>
      <c r="B337" s="231" t="s">
        <v>221</v>
      </c>
      <c r="C337" s="43" t="s">
        <v>222</v>
      </c>
      <c r="D337" s="43"/>
      <c r="E337" s="11" t="s">
        <v>168</v>
      </c>
      <c r="F337" s="44">
        <v>4</v>
      </c>
      <c r="G337" s="44"/>
      <c r="H337" s="44"/>
    </row>
    <row r="338" spans="1:8" x14ac:dyDescent="0.3">
      <c r="A338" s="429"/>
      <c r="B338" s="231"/>
      <c r="C338" s="43"/>
      <c r="D338" s="43"/>
      <c r="E338" s="11"/>
      <c r="F338" s="44"/>
      <c r="G338" s="44"/>
      <c r="H338" s="44"/>
    </row>
    <row r="339" spans="1:8" x14ac:dyDescent="0.3">
      <c r="A339" s="428"/>
      <c r="B339" s="195"/>
      <c r="C339" s="196"/>
      <c r="D339" s="196"/>
      <c r="E339" s="198"/>
      <c r="F339" s="248"/>
      <c r="G339" s="248"/>
      <c r="H339" s="248"/>
    </row>
    <row r="340" spans="1:8" s="216" customFormat="1" x14ac:dyDescent="0.3">
      <c r="A340" s="172">
        <v>1500</v>
      </c>
      <c r="B340" s="206" t="s">
        <v>44</v>
      </c>
      <c r="C340" s="167"/>
      <c r="D340" s="167"/>
      <c r="E340" s="249"/>
      <c r="F340" s="250"/>
      <c r="G340" s="250"/>
      <c r="H340" s="250"/>
    </row>
    <row r="341" spans="1:8" ht="15" thickBot="1" x14ac:dyDescent="0.35">
      <c r="A341" s="430"/>
      <c r="B341" s="217"/>
      <c r="C341" s="218"/>
      <c r="D341" s="251"/>
      <c r="E341" s="252"/>
      <c r="F341" s="253"/>
      <c r="G341" s="253"/>
      <c r="H341" s="253"/>
    </row>
    <row r="342" spans="1:8" x14ac:dyDescent="0.3">
      <c r="A342" s="175"/>
      <c r="B342" s="43"/>
      <c r="C342" s="43"/>
      <c r="D342" s="43"/>
      <c r="E342" s="175"/>
      <c r="F342" s="254"/>
      <c r="G342" s="254"/>
      <c r="H342" s="254"/>
    </row>
    <row r="343" spans="1:8" x14ac:dyDescent="0.3">
      <c r="A343" s="175"/>
      <c r="B343" s="43"/>
      <c r="C343" s="43"/>
      <c r="D343" s="43"/>
      <c r="E343" s="175"/>
      <c r="F343" s="254"/>
      <c r="G343" s="254"/>
      <c r="H343" s="254"/>
    </row>
    <row r="344" spans="1:8" ht="15" thickBot="1" x14ac:dyDescent="0.35">
      <c r="A344" s="204" t="s">
        <v>0</v>
      </c>
      <c r="B344" s="43"/>
      <c r="C344" s="43"/>
      <c r="D344" s="43"/>
      <c r="E344" s="175"/>
      <c r="F344" s="177"/>
      <c r="G344" s="177"/>
      <c r="H344" s="177" t="s">
        <v>184</v>
      </c>
    </row>
    <row r="345" spans="1:8" x14ac:dyDescent="0.3">
      <c r="A345" s="163"/>
      <c r="B345" s="178"/>
      <c r="C345" s="179"/>
      <c r="D345" s="180"/>
      <c r="E345" s="181"/>
      <c r="F345" s="182"/>
      <c r="G345" s="182"/>
      <c r="H345" s="182"/>
    </row>
    <row r="346" spans="1:8" x14ac:dyDescent="0.3">
      <c r="A346" s="164" t="s">
        <v>2</v>
      </c>
      <c r="B346" s="505" t="s">
        <v>3</v>
      </c>
      <c r="C346" s="506"/>
      <c r="D346" s="507"/>
      <c r="E346" s="185" t="s">
        <v>4</v>
      </c>
      <c r="F346" s="186" t="s">
        <v>6</v>
      </c>
      <c r="G346" s="186" t="s">
        <v>5</v>
      </c>
      <c r="H346" s="186" t="s">
        <v>7</v>
      </c>
    </row>
    <row r="347" spans="1:8" x14ac:dyDescent="0.3">
      <c r="A347" s="164" t="s">
        <v>8</v>
      </c>
      <c r="B347" s="183"/>
      <c r="C347" s="184"/>
      <c r="D347" s="187"/>
      <c r="E347" s="188"/>
      <c r="F347" s="189"/>
      <c r="G347" s="189"/>
      <c r="H347" s="189"/>
    </row>
    <row r="348" spans="1:8" x14ac:dyDescent="0.3">
      <c r="A348" s="165"/>
      <c r="B348" s="190"/>
      <c r="C348" s="191"/>
      <c r="D348" s="192"/>
      <c r="E348" s="193"/>
      <c r="F348" s="194"/>
      <c r="G348" s="194"/>
      <c r="H348" s="194"/>
    </row>
    <row r="349" spans="1:8" x14ac:dyDescent="0.3">
      <c r="A349" s="168"/>
      <c r="B349" s="255"/>
      <c r="C349" s="256"/>
      <c r="D349" s="187"/>
      <c r="E349" s="188"/>
      <c r="F349" s="189"/>
      <c r="G349" s="189"/>
      <c r="H349" s="189"/>
    </row>
    <row r="350" spans="1:8" x14ac:dyDescent="0.3">
      <c r="A350" s="436"/>
      <c r="B350" s="222" t="s">
        <v>1001</v>
      </c>
      <c r="C350" s="257"/>
      <c r="D350" s="243"/>
      <c r="E350" s="225"/>
      <c r="F350" s="258"/>
      <c r="G350" s="258"/>
      <c r="H350" s="258"/>
    </row>
    <row r="351" spans="1:8" x14ac:dyDescent="0.3">
      <c r="A351" s="429"/>
      <c r="B351" s="231"/>
      <c r="C351" s="43"/>
      <c r="D351" s="232"/>
      <c r="E351" s="11"/>
      <c r="F351" s="44"/>
      <c r="G351" s="44"/>
      <c r="H351" s="44"/>
    </row>
    <row r="352" spans="1:8" x14ac:dyDescent="0.3">
      <c r="A352" s="172" t="s">
        <v>223</v>
      </c>
      <c r="B352" s="206" t="s">
        <v>224</v>
      </c>
      <c r="C352" s="167"/>
      <c r="D352" s="232"/>
      <c r="E352" s="11"/>
      <c r="F352" s="44"/>
      <c r="G352" s="44"/>
      <c r="H352" s="44"/>
    </row>
    <row r="353" spans="1:8" x14ac:dyDescent="0.3">
      <c r="A353" s="429"/>
      <c r="B353" s="231"/>
      <c r="C353" s="43"/>
      <c r="D353" s="232"/>
      <c r="E353" s="11"/>
      <c r="F353" s="44"/>
      <c r="G353" s="44"/>
      <c r="H353" s="44"/>
    </row>
    <row r="354" spans="1:8" x14ac:dyDescent="0.3">
      <c r="A354" s="429"/>
      <c r="B354" s="231" t="s">
        <v>15</v>
      </c>
      <c r="C354" s="43" t="s">
        <v>225</v>
      </c>
      <c r="D354" s="232"/>
      <c r="E354" s="11"/>
      <c r="F354" s="44"/>
      <c r="G354" s="44"/>
      <c r="H354" s="44"/>
    </row>
    <row r="355" spans="1:8" x14ac:dyDescent="0.3">
      <c r="A355" s="429"/>
      <c r="B355" s="231"/>
      <c r="C355" s="43" t="s">
        <v>226</v>
      </c>
      <c r="D355" s="232"/>
      <c r="E355" s="11"/>
      <c r="F355" s="44"/>
      <c r="G355" s="44"/>
      <c r="H355" s="44"/>
    </row>
    <row r="356" spans="1:8" x14ac:dyDescent="0.3">
      <c r="A356" s="429"/>
      <c r="B356" s="231"/>
      <c r="C356" s="43"/>
      <c r="D356" s="232"/>
      <c r="E356" s="11"/>
      <c r="F356" s="44"/>
      <c r="G356" s="44"/>
      <c r="H356" s="44"/>
    </row>
    <row r="357" spans="1:8" x14ac:dyDescent="0.3">
      <c r="A357" s="429"/>
      <c r="B357" s="231"/>
      <c r="C357" s="43" t="s">
        <v>180</v>
      </c>
      <c r="D357" s="232" t="s">
        <v>227</v>
      </c>
      <c r="E357" s="11"/>
      <c r="F357" s="44"/>
      <c r="G357" s="44"/>
      <c r="H357" s="44"/>
    </row>
    <row r="358" spans="1:8" x14ac:dyDescent="0.3">
      <c r="A358" s="429"/>
      <c r="B358" s="231"/>
      <c r="C358" s="43"/>
      <c r="D358" s="232" t="s">
        <v>228</v>
      </c>
      <c r="E358" s="11"/>
      <c r="F358" s="44"/>
      <c r="G358" s="44"/>
      <c r="H358" s="44"/>
    </row>
    <row r="359" spans="1:8" x14ac:dyDescent="0.3">
      <c r="A359" s="429"/>
      <c r="B359" s="231"/>
      <c r="C359" s="43"/>
      <c r="D359" s="232"/>
      <c r="E359" s="11"/>
      <c r="F359" s="44"/>
      <c r="G359" s="44"/>
      <c r="H359" s="44"/>
    </row>
    <row r="360" spans="1:8" s="242" customFormat="1" x14ac:dyDescent="0.3">
      <c r="A360" s="168"/>
      <c r="B360" s="240"/>
      <c r="C360" s="259"/>
      <c r="D360" s="260" t="s">
        <v>229</v>
      </c>
      <c r="E360" s="188" t="s">
        <v>220</v>
      </c>
      <c r="F360" s="241">
        <v>80</v>
      </c>
      <c r="G360" s="241"/>
      <c r="H360" s="241"/>
    </row>
    <row r="361" spans="1:8" x14ac:dyDescent="0.3">
      <c r="A361" s="429"/>
      <c r="B361" s="231"/>
      <c r="C361" s="43"/>
      <c r="D361" s="232"/>
      <c r="E361" s="11"/>
      <c r="F361" s="44"/>
      <c r="G361" s="44"/>
      <c r="H361" s="44"/>
    </row>
    <row r="362" spans="1:8" x14ac:dyDescent="0.3">
      <c r="A362" s="172" t="s">
        <v>223</v>
      </c>
      <c r="B362" s="231" t="s">
        <v>17</v>
      </c>
      <c r="C362" s="43" t="s">
        <v>230</v>
      </c>
      <c r="D362" s="245"/>
      <c r="E362" s="11"/>
      <c r="F362" s="44"/>
      <c r="G362" s="44"/>
      <c r="H362" s="44"/>
    </row>
    <row r="363" spans="1:8" x14ac:dyDescent="0.3">
      <c r="A363" s="429"/>
      <c r="B363" s="247"/>
      <c r="C363" s="43"/>
      <c r="D363" s="245"/>
      <c r="E363" s="11"/>
      <c r="F363" s="44"/>
      <c r="G363" s="44"/>
      <c r="H363" s="44"/>
    </row>
    <row r="364" spans="1:8" x14ac:dyDescent="0.3">
      <c r="A364" s="429"/>
      <c r="B364" s="247"/>
      <c r="C364" s="43" t="s">
        <v>180</v>
      </c>
      <c r="D364" s="232" t="s">
        <v>227</v>
      </c>
      <c r="E364" s="11"/>
      <c r="F364" s="44"/>
      <c r="G364" s="44"/>
      <c r="H364" s="44"/>
    </row>
    <row r="365" spans="1:8" x14ac:dyDescent="0.3">
      <c r="A365" s="429"/>
      <c r="B365" s="247"/>
      <c r="C365" s="43"/>
      <c r="D365" s="232" t="s">
        <v>228</v>
      </c>
      <c r="E365" s="11"/>
      <c r="F365" s="44"/>
      <c r="G365" s="44"/>
      <c r="H365" s="44"/>
    </row>
    <row r="366" spans="1:8" x14ac:dyDescent="0.3">
      <c r="A366" s="429"/>
      <c r="B366" s="247"/>
      <c r="C366" s="43"/>
      <c r="D366" s="232"/>
      <c r="E366" s="11"/>
      <c r="F366" s="44"/>
      <c r="G366" s="44"/>
      <c r="H366" s="44"/>
    </row>
    <row r="367" spans="1:8" s="242" customFormat="1" x14ac:dyDescent="0.3">
      <c r="A367" s="168"/>
      <c r="B367" s="261"/>
      <c r="C367" s="259"/>
      <c r="D367" s="260" t="s">
        <v>229</v>
      </c>
      <c r="E367" s="188" t="s">
        <v>220</v>
      </c>
      <c r="F367" s="241">
        <v>40</v>
      </c>
      <c r="G367" s="241"/>
      <c r="H367" s="241"/>
    </row>
    <row r="368" spans="1:8" x14ac:dyDescent="0.3">
      <c r="A368" s="429"/>
      <c r="B368" s="247"/>
      <c r="C368" s="43"/>
      <c r="D368" s="232"/>
      <c r="E368" s="11"/>
      <c r="F368" s="44"/>
      <c r="G368" s="44"/>
      <c r="H368" s="44"/>
    </row>
    <row r="369" spans="1:8" x14ac:dyDescent="0.3">
      <c r="A369" s="172" t="s">
        <v>231</v>
      </c>
      <c r="B369" s="206" t="s">
        <v>1002</v>
      </c>
      <c r="C369" s="43"/>
      <c r="D369" s="232"/>
      <c r="E369" s="11" t="s">
        <v>188</v>
      </c>
      <c r="F369" s="44">
        <v>24</v>
      </c>
      <c r="G369" s="44"/>
      <c r="H369" s="44"/>
    </row>
    <row r="370" spans="1:8" x14ac:dyDescent="0.3">
      <c r="A370" s="172"/>
      <c r="B370" s="231"/>
      <c r="C370" s="43"/>
      <c r="D370" s="232"/>
      <c r="E370" s="11"/>
      <c r="F370" s="44"/>
      <c r="G370" s="44"/>
      <c r="H370" s="44"/>
    </row>
    <row r="371" spans="1:8" x14ac:dyDescent="0.3">
      <c r="A371" s="172" t="s">
        <v>232</v>
      </c>
      <c r="B371" s="206" t="s">
        <v>1105</v>
      </c>
      <c r="C371" s="43"/>
      <c r="D371" s="232"/>
      <c r="E371" s="11"/>
      <c r="F371" s="44"/>
      <c r="G371" s="44"/>
      <c r="H371" s="44"/>
    </row>
    <row r="372" spans="1:8" x14ac:dyDescent="0.3">
      <c r="A372" s="172"/>
      <c r="B372" s="231"/>
      <c r="C372" s="43"/>
      <c r="D372" s="232"/>
      <c r="E372" s="11"/>
      <c r="F372" s="44"/>
      <c r="G372" s="44"/>
      <c r="H372" s="44"/>
    </row>
    <row r="373" spans="1:8" s="242" customFormat="1" x14ac:dyDescent="0.3">
      <c r="A373" s="164"/>
      <c r="B373" s="240" t="s">
        <v>15</v>
      </c>
      <c r="C373" s="259" t="s">
        <v>233</v>
      </c>
      <c r="D373" s="260"/>
      <c r="E373" s="188" t="s">
        <v>56</v>
      </c>
      <c r="F373" s="241">
        <v>1</v>
      </c>
      <c r="G373" s="241">
        <v>70000</v>
      </c>
      <c r="H373" s="241">
        <f>+F373*G373</f>
        <v>70000</v>
      </c>
    </row>
    <row r="374" spans="1:8" x14ac:dyDescent="0.3">
      <c r="A374" s="172"/>
      <c r="B374" s="231"/>
      <c r="C374" s="43"/>
      <c r="D374" s="232"/>
      <c r="E374" s="11"/>
      <c r="F374" s="44"/>
      <c r="G374" s="44"/>
      <c r="H374" s="44"/>
    </row>
    <row r="375" spans="1:8" x14ac:dyDescent="0.3">
      <c r="A375" s="172"/>
      <c r="B375" s="231" t="s">
        <v>17</v>
      </c>
      <c r="C375" s="510" t="s">
        <v>234</v>
      </c>
      <c r="D375" s="511"/>
      <c r="E375" s="11" t="s">
        <v>20</v>
      </c>
      <c r="F375" s="44">
        <f>+H373</f>
        <v>70000</v>
      </c>
      <c r="G375" s="44"/>
      <c r="H375" s="44"/>
    </row>
    <row r="376" spans="1:8" x14ac:dyDescent="0.3">
      <c r="A376" s="429"/>
      <c r="B376" s="247"/>
      <c r="C376" s="43"/>
      <c r="D376" s="232"/>
      <c r="E376" s="11"/>
      <c r="F376" s="44"/>
      <c r="G376" s="44"/>
      <c r="H376" s="44"/>
    </row>
    <row r="377" spans="1:8" x14ac:dyDescent="0.3">
      <c r="A377" s="428"/>
      <c r="B377" s="195"/>
      <c r="C377" s="196"/>
      <c r="D377" s="196"/>
      <c r="E377" s="212"/>
      <c r="F377" s="213"/>
      <c r="G377" s="213"/>
      <c r="H377" s="213"/>
    </row>
    <row r="378" spans="1:8" s="216" customFormat="1" x14ac:dyDescent="0.3">
      <c r="A378" s="172" t="s">
        <v>235</v>
      </c>
      <c r="B378" s="206" t="s">
        <v>71</v>
      </c>
      <c r="C378" s="167"/>
      <c r="D378" s="167"/>
      <c r="E378" s="177"/>
      <c r="F378" s="214"/>
      <c r="G378" s="214"/>
      <c r="H378" s="262"/>
    </row>
    <row r="379" spans="1:8" ht="15" thickBot="1" x14ac:dyDescent="0.35">
      <c r="A379" s="430"/>
      <c r="B379" s="217"/>
      <c r="C379" s="218"/>
      <c r="D379" s="218"/>
      <c r="E379" s="219"/>
      <c r="F379" s="220"/>
      <c r="G379" s="220"/>
      <c r="H379" s="220"/>
    </row>
    <row r="380" spans="1:8" x14ac:dyDescent="0.3">
      <c r="A380" s="175"/>
      <c r="B380" s="43"/>
      <c r="C380" s="43"/>
      <c r="D380" s="43"/>
      <c r="E380" s="175"/>
      <c r="F380" s="221"/>
      <c r="G380" s="221"/>
      <c r="H380" s="221"/>
    </row>
    <row r="381" spans="1:8" x14ac:dyDescent="0.3">
      <c r="A381" s="175"/>
      <c r="B381" s="43"/>
      <c r="C381" s="43"/>
      <c r="D381" s="43"/>
      <c r="E381" s="175"/>
      <c r="F381" s="221"/>
      <c r="G381" s="221"/>
      <c r="H381" s="221"/>
    </row>
    <row r="382" spans="1:8" ht="15" thickBot="1" x14ac:dyDescent="0.35">
      <c r="A382" s="204" t="s">
        <v>0</v>
      </c>
      <c r="B382" s="43"/>
      <c r="C382" s="43"/>
      <c r="D382" s="43"/>
      <c r="E382" s="175"/>
      <c r="F382" s="177"/>
      <c r="G382" s="177"/>
      <c r="H382" s="177" t="s">
        <v>236</v>
      </c>
    </row>
    <row r="383" spans="1:8" x14ac:dyDescent="0.3">
      <c r="A383" s="163"/>
      <c r="B383" s="178"/>
      <c r="C383" s="179"/>
      <c r="D383" s="180"/>
      <c r="E383" s="181"/>
      <c r="F383" s="182"/>
      <c r="G383" s="182"/>
      <c r="H383" s="182"/>
    </row>
    <row r="384" spans="1:8" x14ac:dyDescent="0.3">
      <c r="A384" s="164" t="s">
        <v>2</v>
      </c>
      <c r="B384" s="505" t="s">
        <v>3</v>
      </c>
      <c r="C384" s="506"/>
      <c r="D384" s="507"/>
      <c r="E384" s="185" t="s">
        <v>4</v>
      </c>
      <c r="F384" s="186" t="s">
        <v>6</v>
      </c>
      <c r="G384" s="186" t="s">
        <v>5</v>
      </c>
      <c r="H384" s="186" t="s">
        <v>7</v>
      </c>
    </row>
    <row r="385" spans="1:8" x14ac:dyDescent="0.3">
      <c r="A385" s="164" t="s">
        <v>8</v>
      </c>
      <c r="B385" s="183"/>
      <c r="C385" s="184"/>
      <c r="D385" s="187"/>
      <c r="E385" s="188"/>
      <c r="F385" s="189"/>
      <c r="G385" s="189"/>
      <c r="H385" s="189"/>
    </row>
    <row r="386" spans="1:8" x14ac:dyDescent="0.3">
      <c r="A386" s="165"/>
      <c r="B386" s="190"/>
      <c r="C386" s="191"/>
      <c r="D386" s="192"/>
      <c r="E386" s="193"/>
      <c r="F386" s="194"/>
      <c r="G386" s="194"/>
      <c r="H386" s="194"/>
    </row>
    <row r="387" spans="1:8" x14ac:dyDescent="0.3">
      <c r="A387" s="428"/>
      <c r="B387" s="195"/>
      <c r="C387" s="196"/>
      <c r="D387" s="197"/>
      <c r="E387" s="198"/>
      <c r="F387" s="199"/>
      <c r="G387" s="199"/>
      <c r="H387" s="199"/>
    </row>
    <row r="388" spans="1:8" x14ac:dyDescent="0.3">
      <c r="A388" s="172"/>
      <c r="B388" s="228" t="s">
        <v>237</v>
      </c>
      <c r="C388" s="167"/>
      <c r="D388" s="230"/>
      <c r="E388" s="249"/>
      <c r="F388" s="263"/>
      <c r="G388" s="263"/>
      <c r="H388" s="263"/>
    </row>
    <row r="389" spans="1:8" x14ac:dyDescent="0.3">
      <c r="A389" s="172"/>
      <c r="B389" s="206"/>
      <c r="C389" s="167"/>
      <c r="D389" s="230"/>
      <c r="E389" s="249"/>
      <c r="F389" s="263"/>
      <c r="G389" s="263"/>
      <c r="H389" s="263"/>
    </row>
    <row r="390" spans="1:8" x14ac:dyDescent="0.3">
      <c r="A390" s="172" t="s">
        <v>238</v>
      </c>
      <c r="B390" s="206" t="s">
        <v>239</v>
      </c>
      <c r="C390" s="167"/>
      <c r="D390" s="230"/>
      <c r="E390" s="249"/>
      <c r="F390" s="263"/>
      <c r="G390" s="263"/>
      <c r="H390" s="263"/>
    </row>
    <row r="391" spans="1:8" x14ac:dyDescent="0.3">
      <c r="A391" s="172"/>
      <c r="B391" s="206" t="s">
        <v>240</v>
      </c>
      <c r="C391" s="167"/>
      <c r="D391" s="230"/>
      <c r="E391" s="249"/>
      <c r="F391" s="263"/>
      <c r="G391" s="263"/>
      <c r="H391" s="263"/>
    </row>
    <row r="392" spans="1:8" x14ac:dyDescent="0.3">
      <c r="A392" s="172"/>
      <c r="B392" s="206" t="s">
        <v>241</v>
      </c>
      <c r="C392" s="167"/>
      <c r="D392" s="230"/>
      <c r="E392" s="11" t="s">
        <v>193</v>
      </c>
      <c r="F392" s="44">
        <f>F396/2</f>
        <v>70901.95</v>
      </c>
      <c r="G392" s="44"/>
      <c r="H392" s="44"/>
    </row>
    <row r="393" spans="1:8" x14ac:dyDescent="0.3">
      <c r="A393" s="172"/>
      <c r="B393" s="206"/>
      <c r="C393" s="167"/>
      <c r="D393" s="230"/>
      <c r="E393" s="11"/>
      <c r="F393" s="44"/>
      <c r="G393" s="44"/>
      <c r="H393" s="44"/>
    </row>
    <row r="394" spans="1:8" x14ac:dyDescent="0.3">
      <c r="A394" s="429"/>
      <c r="B394" s="231"/>
      <c r="C394" s="43"/>
      <c r="D394" s="232"/>
      <c r="E394" s="11"/>
      <c r="F394" s="44"/>
      <c r="G394" s="44"/>
      <c r="H394" s="44"/>
    </row>
    <row r="395" spans="1:8" x14ac:dyDescent="0.3">
      <c r="A395" s="172" t="s">
        <v>956</v>
      </c>
      <c r="B395" s="206" t="s">
        <v>242</v>
      </c>
      <c r="C395" s="167"/>
      <c r="D395" s="232"/>
      <c r="E395" s="11"/>
      <c r="F395" s="44"/>
      <c r="G395" s="44"/>
      <c r="H395" s="44"/>
    </row>
    <row r="396" spans="1:8" x14ac:dyDescent="0.3">
      <c r="A396" s="429"/>
      <c r="B396" s="206" t="s">
        <v>243</v>
      </c>
      <c r="C396" s="43"/>
      <c r="D396" s="232"/>
      <c r="E396" s="11" t="s">
        <v>244</v>
      </c>
      <c r="F396" s="44">
        <f>(F826+F829+F831+F836+F838+F840+F842+F844)*1.4</f>
        <v>141803.9</v>
      </c>
      <c r="G396" s="44"/>
      <c r="H396" s="44"/>
    </row>
    <row r="397" spans="1:8" x14ac:dyDescent="0.3">
      <c r="A397" s="429"/>
      <c r="B397" s="231"/>
      <c r="C397" s="43"/>
      <c r="D397" s="232"/>
      <c r="E397" s="11"/>
      <c r="F397" s="44"/>
      <c r="G397" s="44"/>
      <c r="H397" s="44"/>
    </row>
    <row r="398" spans="1:8" x14ac:dyDescent="0.3">
      <c r="A398" s="429"/>
      <c r="B398" s="231"/>
      <c r="C398" s="43"/>
      <c r="D398" s="232"/>
      <c r="E398" s="11"/>
      <c r="F398" s="44"/>
      <c r="G398" s="44"/>
      <c r="H398" s="44"/>
    </row>
    <row r="399" spans="1:8" x14ac:dyDescent="0.3">
      <c r="A399" s="431"/>
      <c r="B399" s="222"/>
      <c r="C399" s="223"/>
      <c r="D399" s="243"/>
      <c r="E399" s="225"/>
      <c r="F399" s="199"/>
      <c r="G399" s="199"/>
      <c r="H399" s="199"/>
    </row>
    <row r="400" spans="1:8" x14ac:dyDescent="0.3">
      <c r="A400" s="428"/>
      <c r="B400" s="195"/>
      <c r="C400" s="196"/>
      <c r="D400" s="196"/>
      <c r="E400" s="212"/>
      <c r="F400" s="213"/>
      <c r="G400" s="213"/>
      <c r="H400" s="213"/>
    </row>
    <row r="401" spans="1:8" s="216" customFormat="1" x14ac:dyDescent="0.3">
      <c r="A401" s="172" t="s">
        <v>245</v>
      </c>
      <c r="B401" s="206" t="s">
        <v>71</v>
      </c>
      <c r="C401" s="167"/>
      <c r="D401" s="167"/>
      <c r="E401" s="177"/>
      <c r="F401" s="214"/>
      <c r="G401" s="214"/>
      <c r="H401" s="250"/>
    </row>
    <row r="402" spans="1:8" ht="15" thickBot="1" x14ac:dyDescent="0.35">
      <c r="A402" s="430"/>
      <c r="B402" s="217"/>
      <c r="C402" s="218"/>
      <c r="D402" s="218"/>
      <c r="E402" s="219"/>
      <c r="F402" s="220"/>
      <c r="G402" s="220"/>
      <c r="H402" s="220"/>
    </row>
    <row r="403" spans="1:8" x14ac:dyDescent="0.3">
      <c r="A403" s="175"/>
      <c r="B403" s="43"/>
      <c r="C403" s="43"/>
      <c r="D403" s="43"/>
      <c r="E403" s="175"/>
      <c r="F403" s="221"/>
      <c r="G403" s="221"/>
      <c r="H403" s="221"/>
    </row>
    <row r="404" spans="1:8" x14ac:dyDescent="0.3">
      <c r="A404" s="175"/>
      <c r="B404" s="43"/>
      <c r="C404" s="43"/>
      <c r="D404" s="43"/>
      <c r="E404" s="175"/>
      <c r="F404" s="221"/>
      <c r="G404" s="221"/>
      <c r="H404" s="221"/>
    </row>
    <row r="405" spans="1:8" ht="15" thickBot="1" x14ac:dyDescent="0.35">
      <c r="A405" s="204" t="s">
        <v>0</v>
      </c>
      <c r="B405" s="43"/>
      <c r="C405" s="43"/>
      <c r="D405" s="43"/>
      <c r="E405" s="175"/>
      <c r="F405" s="177"/>
      <c r="G405" s="177"/>
      <c r="H405" s="177" t="s">
        <v>246</v>
      </c>
    </row>
    <row r="406" spans="1:8" x14ac:dyDescent="0.3">
      <c r="A406" s="163"/>
      <c r="B406" s="178"/>
      <c r="C406" s="179"/>
      <c r="D406" s="180"/>
      <c r="E406" s="181"/>
      <c r="F406" s="182"/>
      <c r="G406" s="182"/>
      <c r="H406" s="182"/>
    </row>
    <row r="407" spans="1:8" x14ac:dyDescent="0.3">
      <c r="A407" s="164" t="s">
        <v>2</v>
      </c>
      <c r="B407" s="505" t="s">
        <v>3</v>
      </c>
      <c r="C407" s="506"/>
      <c r="D407" s="507"/>
      <c r="E407" s="185" t="s">
        <v>4</v>
      </c>
      <c r="F407" s="186" t="s">
        <v>6</v>
      </c>
      <c r="G407" s="186" t="s">
        <v>5</v>
      </c>
      <c r="H407" s="186" t="s">
        <v>7</v>
      </c>
    </row>
    <row r="408" spans="1:8" x14ac:dyDescent="0.3">
      <c r="A408" s="164" t="s">
        <v>8</v>
      </c>
      <c r="B408" s="183"/>
      <c r="C408" s="184"/>
      <c r="D408" s="187"/>
      <c r="E408" s="188"/>
      <c r="F408" s="189"/>
      <c r="G408" s="189"/>
      <c r="H408" s="189"/>
    </row>
    <row r="409" spans="1:8" x14ac:dyDescent="0.3">
      <c r="A409" s="165"/>
      <c r="B409" s="190"/>
      <c r="C409" s="191"/>
      <c r="D409" s="192"/>
      <c r="E409" s="193"/>
      <c r="F409" s="194"/>
      <c r="G409" s="194"/>
      <c r="H409" s="194"/>
    </row>
    <row r="410" spans="1:8" x14ac:dyDescent="0.3">
      <c r="A410" s="428"/>
      <c r="B410" s="195"/>
      <c r="C410" s="196"/>
      <c r="D410" s="197"/>
      <c r="E410" s="198"/>
      <c r="F410" s="199"/>
      <c r="G410" s="199"/>
      <c r="H410" s="199"/>
    </row>
    <row r="411" spans="1:8" x14ac:dyDescent="0.3">
      <c r="A411" s="429"/>
      <c r="B411" s="228" t="s">
        <v>247</v>
      </c>
      <c r="C411" s="43"/>
      <c r="D411" s="232"/>
      <c r="E411" s="11"/>
      <c r="F411" s="199"/>
      <c r="G411" s="199"/>
      <c r="H411" s="199"/>
    </row>
    <row r="412" spans="1:8" x14ac:dyDescent="0.3">
      <c r="A412" s="429"/>
      <c r="B412" s="231"/>
      <c r="C412" s="43"/>
      <c r="D412" s="232"/>
      <c r="E412" s="11"/>
      <c r="F412" s="199"/>
      <c r="G412" s="199"/>
      <c r="H412" s="199"/>
    </row>
    <row r="413" spans="1:8" x14ac:dyDescent="0.3">
      <c r="A413" s="172" t="s">
        <v>957</v>
      </c>
      <c r="B413" s="206" t="s">
        <v>248</v>
      </c>
      <c r="C413" s="167"/>
      <c r="D413" s="232"/>
      <c r="E413" s="11" t="s">
        <v>249</v>
      </c>
      <c r="F413" s="44">
        <f>+(6000*11)/10000</f>
        <v>6.6</v>
      </c>
      <c r="G413" s="44"/>
      <c r="H413" s="44"/>
    </row>
    <row r="414" spans="1:8" x14ac:dyDescent="0.3">
      <c r="A414" s="172"/>
      <c r="B414" s="206"/>
      <c r="C414" s="167"/>
      <c r="D414" s="245"/>
      <c r="E414" s="11"/>
      <c r="F414" s="44"/>
      <c r="G414" s="44"/>
      <c r="H414" s="44"/>
    </row>
    <row r="415" spans="1:8" hidden="1" x14ac:dyDescent="0.3">
      <c r="A415" s="172">
        <v>17.02</v>
      </c>
      <c r="B415" s="206" t="s">
        <v>250</v>
      </c>
      <c r="C415" s="167"/>
      <c r="D415" s="232"/>
      <c r="E415" s="11"/>
      <c r="F415" s="44"/>
      <c r="G415" s="44"/>
      <c r="H415" s="44"/>
    </row>
    <row r="416" spans="1:8" hidden="1" x14ac:dyDescent="0.3">
      <c r="A416" s="429"/>
      <c r="B416" s="206" t="s">
        <v>251</v>
      </c>
      <c r="C416" s="43"/>
      <c r="D416" s="232"/>
      <c r="E416" s="11"/>
      <c r="F416" s="44"/>
      <c r="G416" s="44"/>
      <c r="H416" s="44"/>
    </row>
    <row r="417" spans="1:8" hidden="1" x14ac:dyDescent="0.3">
      <c r="A417" s="429"/>
      <c r="B417" s="206"/>
      <c r="C417" s="43"/>
      <c r="D417" s="245"/>
      <c r="E417" s="11"/>
      <c r="F417" s="44"/>
      <c r="G417" s="44"/>
      <c r="H417" s="44"/>
    </row>
    <row r="418" spans="1:8" hidden="1" x14ac:dyDescent="0.3">
      <c r="A418" s="429"/>
      <c r="B418" s="231" t="s">
        <v>15</v>
      </c>
      <c r="C418" s="43" t="s">
        <v>252</v>
      </c>
      <c r="D418" s="232"/>
      <c r="E418" s="11" t="s">
        <v>168</v>
      </c>
      <c r="F418" s="44">
        <v>0</v>
      </c>
      <c r="G418" s="44"/>
      <c r="H418" s="44"/>
    </row>
    <row r="419" spans="1:8" hidden="1" x14ac:dyDescent="0.3">
      <c r="A419" s="429"/>
      <c r="B419" s="231"/>
      <c r="C419" s="43"/>
      <c r="D419" s="232"/>
      <c r="E419" s="11"/>
      <c r="F419" s="44"/>
      <c r="G419" s="44"/>
      <c r="H419" s="44"/>
    </row>
    <row r="420" spans="1:8" hidden="1" x14ac:dyDescent="0.3">
      <c r="A420" s="429"/>
      <c r="B420" s="231" t="s">
        <v>17</v>
      </c>
      <c r="C420" s="43" t="s">
        <v>253</v>
      </c>
      <c r="D420" s="232"/>
      <c r="E420" s="11" t="s">
        <v>168</v>
      </c>
      <c r="F420" s="44">
        <v>0</v>
      </c>
      <c r="G420" s="44"/>
      <c r="H420" s="44"/>
    </row>
    <row r="421" spans="1:8" hidden="1" x14ac:dyDescent="0.3">
      <c r="A421" s="429"/>
      <c r="B421" s="231"/>
      <c r="C421" s="43"/>
      <c r="D421" s="232"/>
      <c r="E421" s="11"/>
      <c r="F421" s="44"/>
      <c r="G421" s="44"/>
      <c r="H421" s="44"/>
    </row>
    <row r="422" spans="1:8" x14ac:dyDescent="0.3">
      <c r="A422" s="437">
        <v>17.04</v>
      </c>
      <c r="B422" s="206" t="s">
        <v>254</v>
      </c>
      <c r="C422" s="167"/>
      <c r="D422" s="230"/>
      <c r="E422" s="11"/>
      <c r="F422" s="44"/>
      <c r="G422" s="44"/>
      <c r="H422" s="44"/>
    </row>
    <row r="423" spans="1:8" x14ac:dyDescent="0.3">
      <c r="A423" s="429"/>
      <c r="B423" s="206" t="s">
        <v>255</v>
      </c>
      <c r="C423" s="43"/>
      <c r="D423" s="230"/>
      <c r="E423" s="11" t="s">
        <v>105</v>
      </c>
      <c r="F423" s="44">
        <f>1.5*1.5*30*2</f>
        <v>135</v>
      </c>
      <c r="G423" s="44"/>
      <c r="H423" s="44"/>
    </row>
    <row r="424" spans="1:8" x14ac:dyDescent="0.3">
      <c r="A424" s="429"/>
      <c r="B424" s="206"/>
      <c r="C424" s="43"/>
      <c r="D424" s="230"/>
      <c r="E424" s="11"/>
      <c r="F424" s="44"/>
      <c r="G424" s="44"/>
      <c r="H424" s="44"/>
    </row>
    <row r="425" spans="1:8" x14ac:dyDescent="0.3">
      <c r="A425" s="437">
        <v>17.05</v>
      </c>
      <c r="B425" s="206" t="s">
        <v>256</v>
      </c>
      <c r="C425" s="167"/>
      <c r="D425" s="230"/>
      <c r="E425" s="11"/>
      <c r="F425" s="44"/>
      <c r="G425" s="44"/>
      <c r="H425" s="44"/>
    </row>
    <row r="426" spans="1:8" x14ac:dyDescent="0.3">
      <c r="A426" s="429"/>
      <c r="B426" s="231"/>
      <c r="C426" s="43"/>
      <c r="D426" s="232"/>
      <c r="E426" s="11"/>
      <c r="F426" s="44"/>
      <c r="G426" s="44"/>
      <c r="H426" s="44"/>
    </row>
    <row r="427" spans="1:8" x14ac:dyDescent="0.3">
      <c r="A427" s="429"/>
      <c r="B427" s="231" t="s">
        <v>15</v>
      </c>
      <c r="C427" s="43" t="s">
        <v>257</v>
      </c>
      <c r="D427" s="232"/>
      <c r="E427" s="11"/>
      <c r="F427" s="44"/>
      <c r="G427" s="44"/>
      <c r="H427" s="44"/>
    </row>
    <row r="428" spans="1:8" x14ac:dyDescent="0.3">
      <c r="A428" s="429"/>
      <c r="B428" s="231"/>
      <c r="C428" s="43" t="s">
        <v>258</v>
      </c>
      <c r="D428" s="232"/>
      <c r="E428" s="11" t="s">
        <v>193</v>
      </c>
      <c r="F428" s="44">
        <f>+(3.14*0.3*0.3*10*30)</f>
        <v>84.779999999999987</v>
      </c>
      <c r="G428" s="44"/>
      <c r="H428" s="44"/>
    </row>
    <row r="429" spans="1:8" x14ac:dyDescent="0.3">
      <c r="A429" s="429"/>
      <c r="B429" s="231"/>
      <c r="C429" s="43"/>
      <c r="D429" s="232"/>
      <c r="E429" s="11"/>
      <c r="F429" s="44"/>
      <c r="G429" s="44"/>
      <c r="H429" s="44"/>
    </row>
    <row r="430" spans="1:8" x14ac:dyDescent="0.3">
      <c r="A430" s="172">
        <v>17.059999999999999</v>
      </c>
      <c r="B430" s="206" t="s">
        <v>259</v>
      </c>
      <c r="C430" s="43"/>
      <c r="D430" s="232"/>
      <c r="E430" s="11"/>
      <c r="F430" s="44"/>
      <c r="G430" s="44"/>
      <c r="H430" s="44"/>
    </row>
    <row r="431" spans="1:8" x14ac:dyDescent="0.3">
      <c r="A431" s="429"/>
      <c r="B431" s="231"/>
      <c r="C431" s="43"/>
      <c r="D431" s="232"/>
      <c r="E431" s="11"/>
      <c r="F431" s="44"/>
      <c r="G431" s="44"/>
      <c r="H431" s="44"/>
    </row>
    <row r="432" spans="1:8" ht="27" customHeight="1" x14ac:dyDescent="0.3">
      <c r="A432" s="429"/>
      <c r="B432" s="231" t="s">
        <v>15</v>
      </c>
      <c r="C432" s="510" t="s">
        <v>260</v>
      </c>
      <c r="D432" s="511"/>
      <c r="E432" s="11" t="s">
        <v>42</v>
      </c>
      <c r="F432" s="44">
        <v>1</v>
      </c>
      <c r="G432" s="44">
        <v>50000</v>
      </c>
      <c r="H432" s="44">
        <f>+F432*G432</f>
        <v>50000</v>
      </c>
    </row>
    <row r="433" spans="1:8" x14ac:dyDescent="0.3">
      <c r="A433" s="429"/>
      <c r="B433" s="231"/>
      <c r="C433" s="43"/>
      <c r="D433" s="232"/>
      <c r="E433" s="11"/>
      <c r="F433" s="44"/>
      <c r="G433" s="44"/>
      <c r="H433" s="44"/>
    </row>
    <row r="434" spans="1:8" ht="15" customHeight="1" x14ac:dyDescent="0.3">
      <c r="A434" s="429"/>
      <c r="B434" s="231" t="s">
        <v>17</v>
      </c>
      <c r="C434" s="510" t="s">
        <v>261</v>
      </c>
      <c r="D434" s="511"/>
      <c r="E434" s="11" t="s">
        <v>20</v>
      </c>
      <c r="F434" s="44">
        <f>+H432</f>
        <v>50000</v>
      </c>
      <c r="G434" s="44"/>
      <c r="H434" s="44"/>
    </row>
    <row r="435" spans="1:8" x14ac:dyDescent="0.3">
      <c r="A435" s="429"/>
      <c r="B435" s="231"/>
      <c r="C435" s="43"/>
      <c r="D435" s="232"/>
      <c r="E435" s="11"/>
      <c r="F435" s="44"/>
      <c r="G435" s="44"/>
      <c r="H435" s="44"/>
    </row>
    <row r="436" spans="1:8" x14ac:dyDescent="0.3">
      <c r="A436" s="172" t="s">
        <v>262</v>
      </c>
      <c r="B436" s="206" t="s">
        <v>263</v>
      </c>
      <c r="C436" s="43"/>
      <c r="D436" s="232"/>
      <c r="E436" s="11"/>
      <c r="F436" s="44"/>
      <c r="G436" s="44"/>
      <c r="H436" s="44"/>
    </row>
    <row r="437" spans="1:8" x14ac:dyDescent="0.3">
      <c r="A437" s="429"/>
      <c r="B437" s="231"/>
      <c r="C437" s="43"/>
      <c r="D437" s="232"/>
      <c r="E437" s="11"/>
      <c r="F437" s="44"/>
      <c r="G437" s="44"/>
      <c r="H437" s="44"/>
    </row>
    <row r="438" spans="1:8" x14ac:dyDescent="0.3">
      <c r="A438" s="429"/>
      <c r="B438" s="231" t="s">
        <v>15</v>
      </c>
      <c r="C438" s="43" t="s">
        <v>264</v>
      </c>
      <c r="D438" s="232"/>
      <c r="E438" s="11" t="s">
        <v>42</v>
      </c>
      <c r="F438" s="44">
        <v>1</v>
      </c>
      <c r="G438" s="44">
        <v>25000</v>
      </c>
      <c r="H438" s="44">
        <f>+F438*G438</f>
        <v>25000</v>
      </c>
    </row>
    <row r="439" spans="1:8" x14ac:dyDescent="0.3">
      <c r="A439" s="429"/>
      <c r="B439" s="231"/>
      <c r="C439" s="43"/>
      <c r="D439" s="232"/>
      <c r="E439" s="11"/>
      <c r="F439" s="44"/>
      <c r="G439" s="44"/>
      <c r="H439" s="44"/>
    </row>
    <row r="440" spans="1:8" ht="15" customHeight="1" x14ac:dyDescent="0.3">
      <c r="A440" s="429"/>
      <c r="B440" s="231" t="s">
        <v>17</v>
      </c>
      <c r="C440" s="510" t="s">
        <v>265</v>
      </c>
      <c r="D440" s="511"/>
      <c r="E440" s="11" t="s">
        <v>20</v>
      </c>
      <c r="F440" s="44">
        <f>+H438</f>
        <v>25000</v>
      </c>
      <c r="G440" s="44"/>
      <c r="H440" s="44"/>
    </row>
    <row r="441" spans="1:8" x14ac:dyDescent="0.3">
      <c r="A441" s="429"/>
      <c r="B441" s="231"/>
      <c r="C441" s="43"/>
      <c r="D441" s="232"/>
      <c r="E441" s="11"/>
      <c r="F441" s="44"/>
      <c r="G441" s="44"/>
      <c r="H441" s="44"/>
    </row>
    <row r="442" spans="1:8" x14ac:dyDescent="0.3">
      <c r="A442" s="428"/>
      <c r="B442" s="195"/>
      <c r="C442" s="196"/>
      <c r="D442" s="196"/>
      <c r="E442" s="212"/>
      <c r="F442" s="213"/>
      <c r="G442" s="213"/>
      <c r="H442" s="213"/>
    </row>
    <row r="443" spans="1:8" s="216" customFormat="1" x14ac:dyDescent="0.3">
      <c r="A443" s="172" t="s">
        <v>266</v>
      </c>
      <c r="B443" s="206" t="s">
        <v>71</v>
      </c>
      <c r="C443" s="167"/>
      <c r="D443" s="167"/>
      <c r="E443" s="177"/>
      <c r="F443" s="214"/>
      <c r="G443" s="214"/>
      <c r="H443" s="250"/>
    </row>
    <row r="444" spans="1:8" ht="15" thickBot="1" x14ac:dyDescent="0.35">
      <c r="A444" s="430"/>
      <c r="B444" s="217"/>
      <c r="C444" s="218"/>
      <c r="D444" s="264"/>
      <c r="E444" s="219"/>
      <c r="F444" s="220"/>
      <c r="G444" s="220"/>
      <c r="H444" s="220"/>
    </row>
    <row r="445" spans="1:8" x14ac:dyDescent="0.3">
      <c r="A445" s="175"/>
      <c r="B445" s="43"/>
      <c r="C445" s="43"/>
      <c r="D445" s="167"/>
      <c r="E445" s="175"/>
      <c r="F445" s="221"/>
      <c r="G445" s="221"/>
      <c r="H445" s="221"/>
    </row>
    <row r="446" spans="1:8" x14ac:dyDescent="0.3">
      <c r="A446" s="175"/>
      <c r="B446" s="43"/>
      <c r="C446" s="43"/>
      <c r="D446" s="167"/>
      <c r="E446" s="175"/>
      <c r="F446" s="221"/>
      <c r="G446" s="221"/>
      <c r="H446" s="221"/>
    </row>
    <row r="447" spans="1:8" ht="15" thickBot="1" x14ac:dyDescent="0.35">
      <c r="A447" s="204" t="s">
        <v>0</v>
      </c>
      <c r="B447" s="167"/>
      <c r="C447" s="167"/>
      <c r="D447" s="43"/>
      <c r="E447" s="175"/>
      <c r="F447" s="177"/>
      <c r="G447" s="177"/>
      <c r="H447" s="177" t="s">
        <v>267</v>
      </c>
    </row>
    <row r="448" spans="1:8" x14ac:dyDescent="0.3">
      <c r="A448" s="163"/>
      <c r="B448" s="178"/>
      <c r="C448" s="179"/>
      <c r="D448" s="180"/>
      <c r="E448" s="181"/>
      <c r="F448" s="182"/>
      <c r="G448" s="182"/>
      <c r="H448" s="182"/>
    </row>
    <row r="449" spans="1:8" x14ac:dyDescent="0.3">
      <c r="A449" s="164" t="s">
        <v>2</v>
      </c>
      <c r="B449" s="505" t="s">
        <v>3</v>
      </c>
      <c r="C449" s="506"/>
      <c r="D449" s="507"/>
      <c r="E449" s="185" t="s">
        <v>4</v>
      </c>
      <c r="F449" s="186" t="s">
        <v>6</v>
      </c>
      <c r="G449" s="186" t="s">
        <v>5</v>
      </c>
      <c r="H449" s="186" t="s">
        <v>7</v>
      </c>
    </row>
    <row r="450" spans="1:8" x14ac:dyDescent="0.3">
      <c r="A450" s="164" t="s">
        <v>8</v>
      </c>
      <c r="B450" s="183"/>
      <c r="C450" s="184"/>
      <c r="D450" s="187"/>
      <c r="E450" s="188"/>
      <c r="F450" s="189"/>
      <c r="G450" s="189"/>
      <c r="H450" s="189"/>
    </row>
    <row r="451" spans="1:8" x14ac:dyDescent="0.3">
      <c r="A451" s="165"/>
      <c r="B451" s="190"/>
      <c r="C451" s="191"/>
      <c r="D451" s="192"/>
      <c r="E451" s="193"/>
      <c r="F451" s="194"/>
      <c r="G451" s="194"/>
      <c r="H451" s="194"/>
    </row>
    <row r="452" spans="1:8" x14ac:dyDescent="0.3">
      <c r="A452" s="428"/>
      <c r="B452" s="195"/>
      <c r="C452" s="196"/>
      <c r="D452" s="197"/>
      <c r="E452" s="198"/>
      <c r="F452" s="199"/>
      <c r="G452" s="199"/>
      <c r="H452" s="199"/>
    </row>
    <row r="453" spans="1:8" x14ac:dyDescent="0.3">
      <c r="A453" s="429"/>
      <c r="B453" s="512" t="s">
        <v>268</v>
      </c>
      <c r="C453" s="513"/>
      <c r="D453" s="514"/>
      <c r="E453" s="11"/>
      <c r="F453" s="199"/>
      <c r="G453" s="199"/>
      <c r="H453" s="199"/>
    </row>
    <row r="454" spans="1:8" x14ac:dyDescent="0.3">
      <c r="A454" s="429"/>
      <c r="B454" s="203"/>
      <c r="C454" s="201"/>
      <c r="D454" s="202"/>
      <c r="E454" s="11"/>
      <c r="F454" s="199"/>
      <c r="G454" s="199"/>
      <c r="H454" s="199"/>
    </row>
    <row r="455" spans="1:8" x14ac:dyDescent="0.3">
      <c r="A455" s="172" t="s">
        <v>269</v>
      </c>
      <c r="B455" s="206" t="s">
        <v>270</v>
      </c>
      <c r="C455" s="162"/>
      <c r="D455" s="229"/>
      <c r="E455" s="11"/>
      <c r="F455" s="199"/>
      <c r="G455" s="199"/>
      <c r="H455" s="199"/>
    </row>
    <row r="456" spans="1:8" x14ac:dyDescent="0.3">
      <c r="A456" s="172"/>
      <c r="B456" s="5"/>
      <c r="C456" s="204"/>
      <c r="D456" s="205"/>
      <c r="E456" s="11"/>
      <c r="F456" s="199"/>
      <c r="G456" s="199"/>
      <c r="H456" s="199"/>
    </row>
    <row r="457" spans="1:8" x14ac:dyDescent="0.3">
      <c r="A457" s="429"/>
      <c r="B457" s="231" t="s">
        <v>271</v>
      </c>
      <c r="C457" s="167"/>
      <c r="D457" s="230"/>
      <c r="E457" s="11"/>
      <c r="F457" s="199"/>
      <c r="G457" s="199"/>
      <c r="H457" s="199"/>
    </row>
    <row r="458" spans="1:8" x14ac:dyDescent="0.3">
      <c r="A458" s="429"/>
      <c r="B458" s="5"/>
      <c r="C458" s="204"/>
      <c r="D458" s="205"/>
      <c r="E458" s="11"/>
      <c r="F458" s="199"/>
      <c r="G458" s="199"/>
      <c r="H458" s="44"/>
    </row>
    <row r="459" spans="1:8" x14ac:dyDescent="0.3">
      <c r="A459" s="429"/>
      <c r="B459" s="2" t="s">
        <v>272</v>
      </c>
      <c r="C459" s="3"/>
      <c r="D459" s="4"/>
      <c r="E459" s="11" t="s">
        <v>273</v>
      </c>
      <c r="F459" s="50">
        <v>200</v>
      </c>
      <c r="G459" s="50"/>
      <c r="H459" s="44"/>
    </row>
    <row r="460" spans="1:8" x14ac:dyDescent="0.3">
      <c r="A460" s="429"/>
      <c r="B460" s="2" t="s">
        <v>274</v>
      </c>
      <c r="C460" s="3"/>
      <c r="D460" s="4"/>
      <c r="E460" s="11" t="s">
        <v>273</v>
      </c>
      <c r="F460" s="50">
        <v>200</v>
      </c>
      <c r="G460" s="50"/>
      <c r="H460" s="44"/>
    </row>
    <row r="461" spans="1:8" x14ac:dyDescent="0.3">
      <c r="A461" s="429"/>
      <c r="B461" s="2" t="s">
        <v>275</v>
      </c>
      <c r="C461" s="3"/>
      <c r="D461" s="4"/>
      <c r="E461" s="11" t="s">
        <v>273</v>
      </c>
      <c r="F461" s="50">
        <v>200</v>
      </c>
      <c r="G461" s="50"/>
      <c r="H461" s="44"/>
    </row>
    <row r="462" spans="1:8" x14ac:dyDescent="0.3">
      <c r="A462" s="429"/>
      <c r="B462" s="2" t="s">
        <v>276</v>
      </c>
      <c r="C462" s="3"/>
      <c r="D462" s="4"/>
      <c r="E462" s="11" t="s">
        <v>273</v>
      </c>
      <c r="F462" s="50">
        <v>200</v>
      </c>
      <c r="G462" s="50"/>
      <c r="H462" s="44"/>
    </row>
    <row r="463" spans="1:8" x14ac:dyDescent="0.3">
      <c r="A463" s="429"/>
      <c r="B463" s="2" t="s">
        <v>277</v>
      </c>
      <c r="C463" s="3"/>
      <c r="D463" s="4"/>
      <c r="E463" s="11" t="s">
        <v>273</v>
      </c>
      <c r="F463" s="50">
        <v>200</v>
      </c>
      <c r="G463" s="50"/>
      <c r="H463" s="44"/>
    </row>
    <row r="464" spans="1:8" x14ac:dyDescent="0.3">
      <c r="A464" s="429"/>
      <c r="B464" s="203"/>
      <c r="C464" s="204"/>
      <c r="D464" s="205"/>
      <c r="E464" s="11"/>
      <c r="F464" s="50"/>
      <c r="G464" s="50"/>
      <c r="H464" s="44"/>
    </row>
    <row r="465" spans="1:8" x14ac:dyDescent="0.3">
      <c r="A465" s="172"/>
      <c r="B465" s="2" t="s">
        <v>278</v>
      </c>
      <c r="C465" s="6"/>
      <c r="D465" s="7"/>
      <c r="E465" s="11"/>
      <c r="F465" s="50"/>
      <c r="G465" s="50"/>
      <c r="H465" s="44"/>
    </row>
    <row r="466" spans="1:8" x14ac:dyDescent="0.3">
      <c r="A466" s="429"/>
      <c r="B466" s="5"/>
      <c r="C466" s="6"/>
      <c r="D466" s="7"/>
      <c r="E466" s="11"/>
      <c r="F466" s="50"/>
      <c r="G466" s="50"/>
      <c r="H466" s="44"/>
    </row>
    <row r="467" spans="1:8" x14ac:dyDescent="0.3">
      <c r="A467" s="429"/>
      <c r="B467" s="2" t="s">
        <v>272</v>
      </c>
      <c r="C467" s="3"/>
      <c r="D467" s="4"/>
      <c r="E467" s="11" t="s">
        <v>273</v>
      </c>
      <c r="F467" s="50">
        <v>100</v>
      </c>
      <c r="G467" s="50"/>
      <c r="H467" s="44"/>
    </row>
    <row r="468" spans="1:8" x14ac:dyDescent="0.3">
      <c r="A468" s="429"/>
      <c r="B468" s="2" t="s">
        <v>279</v>
      </c>
      <c r="C468" s="3"/>
      <c r="D468" s="4"/>
      <c r="E468" s="11" t="s">
        <v>273</v>
      </c>
      <c r="F468" s="50">
        <v>100</v>
      </c>
      <c r="G468" s="50"/>
      <c r="H468" s="44"/>
    </row>
    <row r="469" spans="1:8" x14ac:dyDescent="0.3">
      <c r="A469" s="429"/>
      <c r="B469" s="2" t="s">
        <v>275</v>
      </c>
      <c r="C469" s="3"/>
      <c r="D469" s="4"/>
      <c r="E469" s="11" t="s">
        <v>273</v>
      </c>
      <c r="F469" s="50">
        <v>100</v>
      </c>
      <c r="G469" s="50"/>
      <c r="H469" s="44"/>
    </row>
    <row r="470" spans="1:8" x14ac:dyDescent="0.3">
      <c r="A470" s="429"/>
      <c r="B470" s="2" t="s">
        <v>276</v>
      </c>
      <c r="C470" s="3"/>
      <c r="D470" s="4"/>
      <c r="E470" s="11" t="s">
        <v>273</v>
      </c>
      <c r="F470" s="50">
        <v>100</v>
      </c>
      <c r="G470" s="50"/>
      <c r="H470" s="44"/>
    </row>
    <row r="471" spans="1:8" x14ac:dyDescent="0.3">
      <c r="A471" s="429"/>
      <c r="B471" s="2" t="s">
        <v>277</v>
      </c>
      <c r="C471" s="3"/>
      <c r="D471" s="4"/>
      <c r="E471" s="11" t="s">
        <v>273</v>
      </c>
      <c r="F471" s="50">
        <v>100</v>
      </c>
      <c r="G471" s="50"/>
      <c r="H471" s="44"/>
    </row>
    <row r="472" spans="1:8" x14ac:dyDescent="0.3">
      <c r="A472" s="429"/>
      <c r="B472" s="203"/>
      <c r="C472" s="3"/>
      <c r="D472" s="205"/>
      <c r="E472" s="11"/>
      <c r="F472" s="50"/>
      <c r="G472" s="50"/>
      <c r="H472" s="44"/>
    </row>
    <row r="473" spans="1:8" x14ac:dyDescent="0.3">
      <c r="A473" s="429"/>
      <c r="B473" s="2" t="s">
        <v>280</v>
      </c>
      <c r="C473" s="204"/>
      <c r="D473" s="205"/>
      <c r="E473" s="11"/>
      <c r="F473" s="50"/>
      <c r="G473" s="50"/>
      <c r="H473" s="44"/>
    </row>
    <row r="474" spans="1:8" x14ac:dyDescent="0.3">
      <c r="A474" s="172"/>
      <c r="B474" s="5"/>
      <c r="C474" s="6"/>
      <c r="D474" s="7"/>
      <c r="E474" s="11"/>
      <c r="F474" s="50"/>
      <c r="G474" s="50"/>
      <c r="H474" s="44"/>
    </row>
    <row r="475" spans="1:8" x14ac:dyDescent="0.3">
      <c r="A475" s="429"/>
      <c r="B475" s="2" t="s">
        <v>281</v>
      </c>
      <c r="C475" s="3"/>
      <c r="D475" s="4"/>
      <c r="E475" s="11" t="s">
        <v>273</v>
      </c>
      <c r="F475" s="50">
        <v>150</v>
      </c>
      <c r="G475" s="50"/>
      <c r="H475" s="44"/>
    </row>
    <row r="476" spans="1:8" x14ac:dyDescent="0.3">
      <c r="A476" s="429"/>
      <c r="B476" s="2" t="s">
        <v>282</v>
      </c>
      <c r="C476" s="3"/>
      <c r="D476" s="4"/>
      <c r="E476" s="11" t="s">
        <v>273</v>
      </c>
      <c r="F476" s="50">
        <v>150</v>
      </c>
      <c r="G476" s="50"/>
      <c r="H476" s="44"/>
    </row>
    <row r="477" spans="1:8" x14ac:dyDescent="0.3">
      <c r="A477" s="429"/>
      <c r="B477" s="231" t="s">
        <v>275</v>
      </c>
      <c r="C477" s="43"/>
      <c r="D477" s="207"/>
      <c r="E477" s="11" t="s">
        <v>273</v>
      </c>
      <c r="F477" s="50">
        <v>150</v>
      </c>
      <c r="G477" s="50"/>
      <c r="H477" s="44"/>
    </row>
    <row r="478" spans="1:8" x14ac:dyDescent="0.3">
      <c r="A478" s="429"/>
      <c r="B478" s="231" t="s">
        <v>276</v>
      </c>
      <c r="C478" s="43"/>
      <c r="D478" s="207"/>
      <c r="E478" s="11" t="s">
        <v>273</v>
      </c>
      <c r="F478" s="50">
        <v>150</v>
      </c>
      <c r="G478" s="50"/>
      <c r="H478" s="44"/>
    </row>
    <row r="479" spans="1:8" x14ac:dyDescent="0.3">
      <c r="A479" s="429"/>
      <c r="B479" s="2" t="s">
        <v>277</v>
      </c>
      <c r="C479" s="3"/>
      <c r="D479" s="205"/>
      <c r="E479" s="11" t="s">
        <v>273</v>
      </c>
      <c r="F479" s="50">
        <v>150</v>
      </c>
      <c r="G479" s="50"/>
      <c r="H479" s="44"/>
    </row>
    <row r="480" spans="1:8" x14ac:dyDescent="0.3">
      <c r="A480" s="429"/>
      <c r="B480" s="203"/>
      <c r="C480" s="204"/>
      <c r="D480" s="205"/>
      <c r="E480" s="11"/>
      <c r="F480" s="50"/>
      <c r="G480" s="50"/>
      <c r="H480" s="44"/>
    </row>
    <row r="481" spans="1:8" x14ac:dyDescent="0.3">
      <c r="A481" s="172" t="s">
        <v>283</v>
      </c>
      <c r="B481" s="206" t="s">
        <v>284</v>
      </c>
      <c r="C481" s="43"/>
      <c r="D481" s="207"/>
      <c r="E481" s="11"/>
      <c r="F481" s="50"/>
      <c r="G481" s="50"/>
      <c r="H481" s="44"/>
    </row>
    <row r="482" spans="1:8" x14ac:dyDescent="0.3">
      <c r="A482" s="429"/>
      <c r="B482" s="206"/>
      <c r="C482" s="43"/>
      <c r="D482" s="207"/>
      <c r="E482" s="11"/>
      <c r="F482" s="50"/>
      <c r="G482" s="50"/>
      <c r="H482" s="44"/>
    </row>
    <row r="483" spans="1:8" x14ac:dyDescent="0.3">
      <c r="A483" s="429"/>
      <c r="B483" s="231" t="s">
        <v>285</v>
      </c>
      <c r="C483" s="43"/>
      <c r="D483" s="207"/>
      <c r="E483" s="11" t="s">
        <v>42</v>
      </c>
      <c r="F483" s="50">
        <v>1</v>
      </c>
      <c r="G483" s="50">
        <v>150000</v>
      </c>
      <c r="H483" s="44">
        <f>+F483*G483</f>
        <v>150000</v>
      </c>
    </row>
    <row r="484" spans="1:8" x14ac:dyDescent="0.3">
      <c r="A484" s="429"/>
      <c r="B484" s="231"/>
      <c r="C484" s="43"/>
      <c r="D484" s="207"/>
      <c r="E484" s="11"/>
      <c r="F484" s="50"/>
      <c r="G484" s="50"/>
      <c r="H484" s="44"/>
    </row>
    <row r="485" spans="1:8" x14ac:dyDescent="0.3">
      <c r="A485" s="429"/>
      <c r="B485" s="231" t="s">
        <v>286</v>
      </c>
      <c r="C485" s="43"/>
      <c r="D485" s="4"/>
      <c r="E485" s="11" t="s">
        <v>20</v>
      </c>
      <c r="F485" s="50">
        <f>+H483</f>
        <v>150000</v>
      </c>
      <c r="G485" s="50"/>
      <c r="H485" s="44"/>
    </row>
    <row r="486" spans="1:8" x14ac:dyDescent="0.3">
      <c r="A486" s="429"/>
      <c r="B486" s="231"/>
      <c r="C486" s="43"/>
      <c r="D486" s="4"/>
      <c r="E486" s="11"/>
      <c r="F486" s="50"/>
      <c r="G486" s="50"/>
      <c r="H486" s="44"/>
    </row>
    <row r="487" spans="1:8" x14ac:dyDescent="0.3">
      <c r="A487" s="172" t="s">
        <v>287</v>
      </c>
      <c r="B487" s="5" t="s">
        <v>288</v>
      </c>
      <c r="C487" s="3"/>
      <c r="D487" s="4"/>
      <c r="E487" s="11"/>
      <c r="F487" s="50"/>
      <c r="G487" s="50"/>
      <c r="H487" s="44"/>
    </row>
    <row r="488" spans="1:8" x14ac:dyDescent="0.3">
      <c r="A488" s="429"/>
      <c r="B488" s="5"/>
      <c r="C488" s="3"/>
      <c r="D488" s="4"/>
      <c r="E488" s="11"/>
      <c r="F488" s="50"/>
      <c r="G488" s="50"/>
      <c r="H488" s="44"/>
    </row>
    <row r="489" spans="1:8" x14ac:dyDescent="0.3">
      <c r="A489" s="429"/>
      <c r="B489" s="2" t="s">
        <v>15</v>
      </c>
      <c r="C489" s="3" t="s">
        <v>289</v>
      </c>
      <c r="D489" s="4"/>
      <c r="E489" s="209" t="s">
        <v>188</v>
      </c>
      <c r="F489" s="50">
        <v>100</v>
      </c>
      <c r="G489" s="50"/>
      <c r="H489" s="44"/>
    </row>
    <row r="490" spans="1:8" x14ac:dyDescent="0.3">
      <c r="A490" s="429"/>
      <c r="B490" s="5"/>
      <c r="C490" s="3"/>
      <c r="D490" s="4"/>
      <c r="E490" s="210"/>
      <c r="F490" s="50"/>
      <c r="G490" s="50"/>
      <c r="H490" s="44"/>
    </row>
    <row r="491" spans="1:8" x14ac:dyDescent="0.3">
      <c r="A491" s="429"/>
      <c r="B491" s="2" t="s">
        <v>17</v>
      </c>
      <c r="C491" s="3" t="s">
        <v>290</v>
      </c>
      <c r="D491" s="205"/>
      <c r="E491" s="11" t="s">
        <v>188</v>
      </c>
      <c r="F491" s="50">
        <v>100</v>
      </c>
      <c r="G491" s="50"/>
      <c r="H491" s="44"/>
    </row>
    <row r="492" spans="1:8" x14ac:dyDescent="0.3">
      <c r="A492" s="429"/>
      <c r="B492" s="2"/>
      <c r="C492" s="3"/>
      <c r="D492" s="205"/>
      <c r="E492" s="11"/>
      <c r="F492" s="50"/>
      <c r="G492" s="50"/>
      <c r="H492" s="44"/>
    </row>
    <row r="493" spans="1:8" x14ac:dyDescent="0.3">
      <c r="A493" s="429"/>
      <c r="B493" s="2" t="s">
        <v>291</v>
      </c>
      <c r="C493" s="3" t="s">
        <v>292</v>
      </c>
      <c r="D493" s="205"/>
      <c r="E493" s="11" t="s">
        <v>188</v>
      </c>
      <c r="F493" s="50">
        <v>100</v>
      </c>
      <c r="G493" s="50"/>
      <c r="H493" s="44"/>
    </row>
    <row r="494" spans="1:8" x14ac:dyDescent="0.3">
      <c r="A494" s="429"/>
      <c r="B494" s="5"/>
      <c r="C494" s="3"/>
      <c r="D494" s="205"/>
      <c r="E494" s="11"/>
      <c r="F494" s="50"/>
      <c r="G494" s="50"/>
      <c r="H494" s="44"/>
    </row>
    <row r="495" spans="1:8" x14ac:dyDescent="0.3">
      <c r="A495" s="429"/>
      <c r="B495" s="2" t="s">
        <v>89</v>
      </c>
      <c r="C495" s="3" t="s">
        <v>293</v>
      </c>
      <c r="D495" s="4"/>
      <c r="E495" s="11" t="s">
        <v>273</v>
      </c>
      <c r="F495" s="50">
        <v>100</v>
      </c>
      <c r="G495" s="50"/>
      <c r="H495" s="44"/>
    </row>
    <row r="496" spans="1:8" x14ac:dyDescent="0.3">
      <c r="A496" s="172"/>
      <c r="B496" s="2"/>
      <c r="C496" s="3"/>
      <c r="D496" s="4"/>
      <c r="E496" s="11"/>
      <c r="F496" s="50"/>
      <c r="G496" s="50"/>
      <c r="H496" s="44"/>
    </row>
    <row r="497" spans="1:8" x14ac:dyDescent="0.3">
      <c r="A497" s="429"/>
      <c r="B497" s="2" t="s">
        <v>294</v>
      </c>
      <c r="C497" s="3" t="s">
        <v>295</v>
      </c>
      <c r="D497" s="4"/>
      <c r="E497" s="11" t="s">
        <v>273</v>
      </c>
      <c r="F497" s="50">
        <v>100</v>
      </c>
      <c r="G497" s="50"/>
      <c r="H497" s="44"/>
    </row>
    <row r="498" spans="1:8" x14ac:dyDescent="0.3">
      <c r="A498" s="429"/>
      <c r="B498" s="2"/>
      <c r="C498" s="3"/>
      <c r="D498" s="4"/>
      <c r="E498" s="209"/>
      <c r="F498" s="50"/>
      <c r="G498" s="50"/>
      <c r="H498" s="44"/>
    </row>
    <row r="499" spans="1:8" x14ac:dyDescent="0.3">
      <c r="A499" s="429"/>
      <c r="B499" s="2" t="s">
        <v>108</v>
      </c>
      <c r="C499" s="3" t="s">
        <v>296</v>
      </c>
      <c r="D499" s="4"/>
      <c r="E499" s="209" t="s">
        <v>273</v>
      </c>
      <c r="F499" s="51">
        <v>50</v>
      </c>
      <c r="G499" s="51"/>
      <c r="H499" s="44"/>
    </row>
    <row r="500" spans="1:8" x14ac:dyDescent="0.3">
      <c r="A500" s="429"/>
      <c r="B500" s="5"/>
      <c r="C500" s="3"/>
      <c r="D500" s="205"/>
      <c r="E500" s="11"/>
      <c r="F500" s="199"/>
      <c r="G500" s="199"/>
      <c r="H500" s="44"/>
    </row>
    <row r="501" spans="1:8" x14ac:dyDescent="0.3">
      <c r="A501" s="428"/>
      <c r="B501" s="195"/>
      <c r="C501" s="196"/>
      <c r="D501" s="196"/>
      <c r="E501" s="212"/>
      <c r="F501" s="213"/>
      <c r="G501" s="213"/>
      <c r="H501" s="213"/>
    </row>
    <row r="502" spans="1:8" s="216" customFormat="1" x14ac:dyDescent="0.3">
      <c r="A502" s="172">
        <v>1800</v>
      </c>
      <c r="B502" s="206" t="s">
        <v>71</v>
      </c>
      <c r="C502" s="167"/>
      <c r="D502" s="167"/>
      <c r="E502" s="177"/>
      <c r="F502" s="214"/>
      <c r="G502" s="214"/>
      <c r="H502" s="250"/>
    </row>
    <row r="503" spans="1:8" ht="15" thickBot="1" x14ac:dyDescent="0.35">
      <c r="A503" s="430"/>
      <c r="B503" s="217"/>
      <c r="C503" s="218"/>
      <c r="D503" s="218"/>
      <c r="E503" s="219"/>
      <c r="F503" s="220"/>
      <c r="G503" s="220"/>
      <c r="H503" s="220"/>
    </row>
    <row r="504" spans="1:8" x14ac:dyDescent="0.3">
      <c r="A504" s="175"/>
      <c r="B504" s="43"/>
      <c r="C504" s="43"/>
      <c r="D504" s="43"/>
      <c r="E504" s="175"/>
      <c r="F504" s="221"/>
      <c r="G504" s="221"/>
      <c r="H504" s="221"/>
    </row>
    <row r="505" spans="1:8" x14ac:dyDescent="0.3">
      <c r="A505" s="204"/>
      <c r="B505" s="43"/>
      <c r="C505" s="43"/>
      <c r="D505" s="43"/>
      <c r="E505" s="175"/>
      <c r="F505" s="221"/>
      <c r="G505" s="221"/>
      <c r="H505" s="221"/>
    </row>
    <row r="506" spans="1:8" ht="15" thickBot="1" x14ac:dyDescent="0.35">
      <c r="A506" s="204" t="s">
        <v>0</v>
      </c>
      <c r="B506" s="43"/>
      <c r="C506" s="43"/>
      <c r="D506" s="43"/>
      <c r="E506" s="175"/>
      <c r="F506" s="177"/>
      <c r="G506" s="177"/>
      <c r="H506" s="177" t="s">
        <v>297</v>
      </c>
    </row>
    <row r="507" spans="1:8" x14ac:dyDescent="0.3">
      <c r="A507" s="163"/>
      <c r="B507" s="178"/>
      <c r="C507" s="179"/>
      <c r="D507" s="180"/>
      <c r="E507" s="181"/>
      <c r="F507" s="182"/>
      <c r="G507" s="182"/>
      <c r="H507" s="182"/>
    </row>
    <row r="508" spans="1:8" x14ac:dyDescent="0.3">
      <c r="A508" s="164" t="s">
        <v>2</v>
      </c>
      <c r="B508" s="505" t="s">
        <v>3</v>
      </c>
      <c r="C508" s="506"/>
      <c r="D508" s="507"/>
      <c r="E508" s="185" t="s">
        <v>4</v>
      </c>
      <c r="F508" s="186" t="s">
        <v>6</v>
      </c>
      <c r="G508" s="186" t="s">
        <v>5</v>
      </c>
      <c r="H508" s="186" t="s">
        <v>7</v>
      </c>
    </row>
    <row r="509" spans="1:8" x14ac:dyDescent="0.3">
      <c r="A509" s="164" t="s">
        <v>8</v>
      </c>
      <c r="B509" s="183"/>
      <c r="C509" s="184"/>
      <c r="D509" s="187"/>
      <c r="E509" s="188"/>
      <c r="F509" s="189"/>
      <c r="G509" s="189"/>
      <c r="H509" s="189"/>
    </row>
    <row r="510" spans="1:8" x14ac:dyDescent="0.3">
      <c r="A510" s="165"/>
      <c r="B510" s="190"/>
      <c r="C510" s="191"/>
      <c r="D510" s="192"/>
      <c r="E510" s="193"/>
      <c r="F510" s="194"/>
      <c r="G510" s="194"/>
      <c r="H510" s="194"/>
    </row>
    <row r="511" spans="1:8" x14ac:dyDescent="0.3">
      <c r="A511" s="428"/>
      <c r="B511" s="195"/>
      <c r="C511" s="196"/>
      <c r="D511" s="197"/>
      <c r="E511" s="198"/>
      <c r="F511" s="199"/>
      <c r="G511" s="199"/>
      <c r="H511" s="199"/>
    </row>
    <row r="512" spans="1:8" x14ac:dyDescent="0.3">
      <c r="A512" s="429"/>
      <c r="B512" s="228" t="s">
        <v>298</v>
      </c>
      <c r="C512" s="43"/>
      <c r="D512" s="229"/>
      <c r="E512" s="11"/>
      <c r="F512" s="44"/>
      <c r="G512" s="44"/>
      <c r="H512" s="44"/>
    </row>
    <row r="513" spans="1:8" x14ac:dyDescent="0.3">
      <c r="A513" s="429"/>
      <c r="B513" s="231"/>
      <c r="C513" s="43"/>
      <c r="D513" s="232"/>
      <c r="E513" s="11"/>
      <c r="F513" s="44"/>
      <c r="G513" s="44"/>
      <c r="H513" s="44"/>
    </row>
    <row r="514" spans="1:8" x14ac:dyDescent="0.3">
      <c r="A514" s="172" t="s">
        <v>958</v>
      </c>
      <c r="B514" s="206" t="s">
        <v>299</v>
      </c>
      <c r="C514" s="167"/>
      <c r="D514" s="230"/>
      <c r="E514" s="11"/>
      <c r="F514" s="44"/>
      <c r="G514" s="44"/>
      <c r="H514" s="44"/>
    </row>
    <row r="515" spans="1:8" x14ac:dyDescent="0.3">
      <c r="A515" s="429"/>
      <c r="B515" s="231"/>
      <c r="C515" s="43"/>
      <c r="D515" s="232"/>
      <c r="E515" s="11"/>
      <c r="F515" s="44"/>
      <c r="G515" s="44"/>
      <c r="H515" s="44"/>
    </row>
    <row r="516" spans="1:8" x14ac:dyDescent="0.3">
      <c r="A516" s="429"/>
      <c r="B516" s="231" t="s">
        <v>15</v>
      </c>
      <c r="C516" s="43" t="s">
        <v>300</v>
      </c>
      <c r="D516" s="232"/>
      <c r="E516" s="11"/>
      <c r="F516" s="44"/>
      <c r="G516" s="44"/>
      <c r="H516" s="44"/>
    </row>
    <row r="517" spans="1:8" x14ac:dyDescent="0.3">
      <c r="A517" s="429"/>
      <c r="B517" s="231"/>
      <c r="C517" s="43" t="s">
        <v>301</v>
      </c>
      <c r="D517" s="232"/>
      <c r="E517" s="11"/>
      <c r="F517" s="44"/>
      <c r="G517" s="44"/>
      <c r="H517" s="44"/>
    </row>
    <row r="518" spans="1:8" x14ac:dyDescent="0.3">
      <c r="A518" s="429"/>
      <c r="B518" s="231"/>
      <c r="C518" s="43" t="s">
        <v>302</v>
      </c>
      <c r="D518" s="232"/>
      <c r="E518" s="11"/>
      <c r="F518" s="44"/>
      <c r="G518" s="44"/>
      <c r="H518" s="44"/>
    </row>
    <row r="519" spans="1:8" x14ac:dyDescent="0.3">
      <c r="A519" s="429"/>
      <c r="B519" s="231"/>
      <c r="C519" s="43"/>
      <c r="D519" s="232"/>
      <c r="E519" s="11"/>
      <c r="F519" s="44"/>
      <c r="G519" s="44"/>
      <c r="H519" s="44"/>
    </row>
    <row r="520" spans="1:8" x14ac:dyDescent="0.3">
      <c r="A520" s="429"/>
      <c r="B520" s="231"/>
      <c r="C520" s="43" t="s">
        <v>180</v>
      </c>
      <c r="D520" s="232" t="s">
        <v>303</v>
      </c>
      <c r="E520" s="11" t="s">
        <v>193</v>
      </c>
      <c r="F520" s="44">
        <f>(11240*0.75)-412</f>
        <v>8018</v>
      </c>
      <c r="G520" s="44"/>
      <c r="H520" s="44"/>
    </row>
    <row r="521" spans="1:8" x14ac:dyDescent="0.3">
      <c r="A521" s="429"/>
      <c r="B521" s="231"/>
      <c r="C521" s="43"/>
      <c r="D521" s="232"/>
      <c r="E521" s="11"/>
      <c r="F521" s="44"/>
      <c r="G521" s="44"/>
      <c r="H521" s="44"/>
    </row>
    <row r="522" spans="1:8" x14ac:dyDescent="0.3">
      <c r="A522" s="429"/>
      <c r="B522" s="231" t="s">
        <v>17</v>
      </c>
      <c r="C522" s="43" t="s">
        <v>304</v>
      </c>
      <c r="D522" s="232"/>
      <c r="E522" s="11"/>
      <c r="F522" s="44"/>
      <c r="G522" s="44"/>
      <c r="H522" s="44"/>
    </row>
    <row r="523" spans="1:8" x14ac:dyDescent="0.3">
      <c r="A523" s="429"/>
      <c r="B523" s="231"/>
      <c r="C523" s="43" t="s">
        <v>305</v>
      </c>
      <c r="D523" s="232"/>
      <c r="E523" s="11" t="s">
        <v>193</v>
      </c>
      <c r="F523" s="44">
        <f>+F520*0.1</f>
        <v>801.80000000000007</v>
      </c>
      <c r="G523" s="44"/>
      <c r="H523" s="44"/>
    </row>
    <row r="524" spans="1:8" x14ac:dyDescent="0.3">
      <c r="A524" s="429"/>
      <c r="B524" s="231"/>
      <c r="C524" s="43"/>
      <c r="D524" s="245"/>
      <c r="E524" s="11"/>
      <c r="F524" s="44"/>
      <c r="G524" s="44"/>
      <c r="H524" s="44"/>
    </row>
    <row r="525" spans="1:8" x14ac:dyDescent="0.3">
      <c r="A525" s="172" t="s">
        <v>306</v>
      </c>
      <c r="B525" s="206" t="s">
        <v>307</v>
      </c>
      <c r="C525" s="167"/>
      <c r="D525" s="232"/>
      <c r="E525" s="11" t="s">
        <v>193</v>
      </c>
      <c r="F525" s="44">
        <f>+F520*0.2</f>
        <v>1603.6000000000001</v>
      </c>
      <c r="G525" s="44"/>
      <c r="H525" s="44"/>
    </row>
    <row r="526" spans="1:8" x14ac:dyDescent="0.3">
      <c r="A526" s="429"/>
      <c r="B526" s="231"/>
      <c r="C526" s="43"/>
      <c r="D526" s="232"/>
      <c r="E526" s="11"/>
      <c r="F526" s="44"/>
      <c r="G526" s="44"/>
      <c r="H526" s="44"/>
    </row>
    <row r="527" spans="1:8" x14ac:dyDescent="0.3">
      <c r="A527" s="172" t="s">
        <v>308</v>
      </c>
      <c r="B527" s="206" t="s">
        <v>309</v>
      </c>
      <c r="C527" s="167"/>
      <c r="D527" s="232"/>
      <c r="E527" s="11"/>
      <c r="F527" s="44"/>
      <c r="G527" s="44"/>
      <c r="H527" s="44"/>
    </row>
    <row r="528" spans="1:8" x14ac:dyDescent="0.3">
      <c r="A528" s="429"/>
      <c r="B528" s="231"/>
      <c r="C528" s="43"/>
      <c r="D528" s="232"/>
      <c r="E528" s="11"/>
      <c r="F528" s="44"/>
      <c r="G528" s="44"/>
      <c r="H528" s="44"/>
    </row>
    <row r="529" spans="1:8" x14ac:dyDescent="0.3">
      <c r="A529" s="429"/>
      <c r="B529" s="231" t="s">
        <v>15</v>
      </c>
      <c r="C529" s="43" t="s">
        <v>300</v>
      </c>
      <c r="D529" s="232"/>
      <c r="E529" s="11"/>
      <c r="F529" s="44"/>
      <c r="G529" s="44"/>
      <c r="H529" s="44"/>
    </row>
    <row r="530" spans="1:8" x14ac:dyDescent="0.3">
      <c r="A530" s="429"/>
      <c r="B530" s="231"/>
      <c r="C530" s="43" t="s">
        <v>310</v>
      </c>
      <c r="D530" s="232"/>
      <c r="E530" s="11"/>
      <c r="F530" s="44"/>
      <c r="G530" s="44"/>
      <c r="H530" s="44"/>
    </row>
    <row r="531" spans="1:8" x14ac:dyDescent="0.3">
      <c r="A531" s="429"/>
      <c r="B531" s="231"/>
      <c r="C531" s="43" t="s">
        <v>302</v>
      </c>
      <c r="D531" s="232"/>
      <c r="E531" s="11"/>
      <c r="F531" s="44"/>
      <c r="G531" s="44"/>
      <c r="H531" s="44"/>
    </row>
    <row r="532" spans="1:8" x14ac:dyDescent="0.3">
      <c r="A532" s="429"/>
      <c r="B532" s="231"/>
      <c r="C532" s="43"/>
      <c r="D532" s="232"/>
      <c r="E532" s="11"/>
      <c r="F532" s="44"/>
      <c r="G532" s="44"/>
      <c r="H532" s="44"/>
    </row>
    <row r="533" spans="1:8" x14ac:dyDescent="0.3">
      <c r="A533" s="429"/>
      <c r="B533" s="231"/>
      <c r="C533" s="43" t="s">
        <v>180</v>
      </c>
      <c r="D533" s="232" t="s">
        <v>311</v>
      </c>
      <c r="E533" s="11" t="s">
        <v>193</v>
      </c>
      <c r="F533" s="44">
        <f>9000*0.6*1</f>
        <v>5400</v>
      </c>
      <c r="G533" s="44"/>
      <c r="H533" s="44"/>
    </row>
    <row r="534" spans="1:8" x14ac:dyDescent="0.3">
      <c r="A534" s="429"/>
      <c r="B534" s="231"/>
      <c r="C534" s="43"/>
      <c r="D534" s="232"/>
      <c r="E534" s="11"/>
      <c r="F534" s="44"/>
      <c r="G534" s="44"/>
      <c r="H534" s="44"/>
    </row>
    <row r="535" spans="1:8" x14ac:dyDescent="0.3">
      <c r="A535" s="429"/>
      <c r="B535" s="231" t="s">
        <v>17</v>
      </c>
      <c r="C535" s="43" t="s">
        <v>312</v>
      </c>
      <c r="D535" s="232"/>
      <c r="E535" s="11"/>
      <c r="F535" s="44"/>
      <c r="G535" s="44"/>
      <c r="H535" s="44"/>
    </row>
    <row r="536" spans="1:8" x14ac:dyDescent="0.3">
      <c r="A536" s="429"/>
      <c r="B536" s="231"/>
      <c r="C536" s="43" t="s">
        <v>313</v>
      </c>
      <c r="D536" s="232"/>
      <c r="E536" s="11" t="s">
        <v>193</v>
      </c>
      <c r="F536" s="44">
        <f>+F533*0.1</f>
        <v>540</v>
      </c>
      <c r="G536" s="44"/>
      <c r="H536" s="44"/>
    </row>
    <row r="537" spans="1:8" x14ac:dyDescent="0.3">
      <c r="A537" s="429"/>
      <c r="B537" s="231"/>
      <c r="C537" s="43"/>
      <c r="D537" s="245"/>
      <c r="E537" s="11"/>
      <c r="F537" s="44"/>
      <c r="G537" s="44"/>
      <c r="H537" s="44"/>
    </row>
    <row r="538" spans="1:8" x14ac:dyDescent="0.3">
      <c r="A538" s="172" t="s">
        <v>314</v>
      </c>
      <c r="B538" s="206" t="s">
        <v>315</v>
      </c>
      <c r="C538" s="167"/>
      <c r="D538" s="232"/>
      <c r="E538" s="11"/>
      <c r="F538" s="44"/>
      <c r="G538" s="44"/>
      <c r="H538" s="44"/>
    </row>
    <row r="539" spans="1:8" x14ac:dyDescent="0.3">
      <c r="A539" s="429"/>
      <c r="B539" s="206" t="s">
        <v>316</v>
      </c>
      <c r="C539" s="43"/>
      <c r="D539" s="232"/>
      <c r="E539" s="11" t="s">
        <v>193</v>
      </c>
      <c r="F539" s="44">
        <f>9000*0.6*0.6</f>
        <v>3240</v>
      </c>
      <c r="G539" s="44"/>
      <c r="H539" s="44"/>
    </row>
    <row r="540" spans="1:8" x14ac:dyDescent="0.3">
      <c r="A540" s="429"/>
      <c r="B540" s="231"/>
      <c r="C540" s="43"/>
      <c r="D540" s="232"/>
      <c r="E540" s="11"/>
      <c r="F540" s="44"/>
      <c r="G540" s="44"/>
      <c r="H540" s="44"/>
    </row>
    <row r="541" spans="1:8" x14ac:dyDescent="0.3">
      <c r="A541" s="437" t="s">
        <v>317</v>
      </c>
      <c r="B541" s="206" t="s">
        <v>318</v>
      </c>
      <c r="C541" s="167"/>
      <c r="D541" s="232"/>
      <c r="E541" s="11"/>
      <c r="F541" s="44"/>
      <c r="G541" s="44"/>
      <c r="H541" s="44"/>
    </row>
    <row r="542" spans="1:8" x14ac:dyDescent="0.3">
      <c r="A542" s="172"/>
      <c r="B542" s="206" t="s">
        <v>319</v>
      </c>
      <c r="C542" s="167"/>
      <c r="D542" s="232"/>
      <c r="E542" s="11"/>
      <c r="F542" s="44"/>
      <c r="G542" s="44"/>
      <c r="H542" s="44"/>
    </row>
    <row r="543" spans="1:8" x14ac:dyDescent="0.3">
      <c r="A543" s="429"/>
      <c r="B543" s="231"/>
      <c r="C543" s="43"/>
      <c r="D543" s="232"/>
      <c r="E543" s="11"/>
      <c r="F543" s="44"/>
      <c r="G543" s="44"/>
      <c r="H543" s="44"/>
    </row>
    <row r="544" spans="1:8" x14ac:dyDescent="0.3">
      <c r="A544" s="429"/>
      <c r="B544" s="231" t="s">
        <v>17</v>
      </c>
      <c r="C544" s="43" t="s">
        <v>320</v>
      </c>
      <c r="D544" s="232"/>
      <c r="E544" s="11"/>
      <c r="F544" s="44"/>
      <c r="G544" s="44"/>
      <c r="H544" s="44"/>
    </row>
    <row r="545" spans="1:8" x14ac:dyDescent="0.3">
      <c r="A545" s="429"/>
      <c r="B545" s="231"/>
      <c r="C545" s="43" t="s">
        <v>321</v>
      </c>
      <c r="D545" s="232"/>
      <c r="E545" s="11"/>
      <c r="F545" s="44"/>
      <c r="G545" s="44"/>
      <c r="H545" s="44"/>
    </row>
    <row r="546" spans="1:8" x14ac:dyDescent="0.3">
      <c r="A546" s="438"/>
      <c r="B546" s="265"/>
      <c r="C546" s="266"/>
      <c r="D546" s="232"/>
      <c r="E546" s="11"/>
      <c r="F546" s="44"/>
      <c r="G546" s="44"/>
      <c r="H546" s="44"/>
    </row>
    <row r="547" spans="1:8" x14ac:dyDescent="0.3">
      <c r="A547" s="438"/>
      <c r="B547" s="267"/>
      <c r="C547" s="268" t="s">
        <v>181</v>
      </c>
      <c r="D547" s="232" t="s">
        <v>322</v>
      </c>
      <c r="E547" s="11" t="s">
        <v>193</v>
      </c>
      <c r="F547" s="44">
        <f>4500*0.6*0.4</f>
        <v>1080</v>
      </c>
      <c r="G547" s="44"/>
      <c r="H547" s="44"/>
    </row>
    <row r="548" spans="1:8" x14ac:dyDescent="0.3">
      <c r="A548" s="429"/>
      <c r="B548" s="231"/>
      <c r="C548" s="43"/>
      <c r="D548" s="232"/>
      <c r="E548" s="11"/>
      <c r="F548" s="44"/>
      <c r="G548" s="44"/>
      <c r="H548" s="44"/>
    </row>
    <row r="549" spans="1:8" x14ac:dyDescent="0.3">
      <c r="A549" s="172" t="s">
        <v>323</v>
      </c>
      <c r="B549" s="206" t="s">
        <v>324</v>
      </c>
      <c r="C549" s="167"/>
      <c r="D549" s="230"/>
      <c r="E549" s="11"/>
      <c r="F549" s="44"/>
      <c r="G549" s="44"/>
      <c r="H549" s="44"/>
    </row>
    <row r="550" spans="1:8" x14ac:dyDescent="0.3">
      <c r="A550" s="429"/>
      <c r="B550" s="231"/>
      <c r="C550" s="43"/>
      <c r="D550" s="232"/>
      <c r="E550" s="11"/>
      <c r="F550" s="44"/>
      <c r="G550" s="44"/>
      <c r="H550" s="44"/>
    </row>
    <row r="551" spans="1:8" x14ac:dyDescent="0.3">
      <c r="A551" s="429"/>
      <c r="B551" s="231" t="s">
        <v>291</v>
      </c>
      <c r="C551" s="43" t="s">
        <v>995</v>
      </c>
      <c r="D551" s="232"/>
      <c r="E551" s="11"/>
      <c r="F551" s="44"/>
      <c r="G551" s="44"/>
      <c r="H551" s="44"/>
    </row>
    <row r="552" spans="1:8" x14ac:dyDescent="0.3">
      <c r="A552" s="429"/>
      <c r="B552" s="231"/>
      <c r="C552" s="43" t="s">
        <v>325</v>
      </c>
      <c r="D552" s="232"/>
      <c r="E552" s="11"/>
      <c r="F552" s="44"/>
      <c r="G552" s="44"/>
      <c r="H552" s="44"/>
    </row>
    <row r="553" spans="1:8" x14ac:dyDescent="0.3">
      <c r="A553" s="429"/>
      <c r="B553" s="231"/>
      <c r="C553" s="43"/>
      <c r="D553" s="232"/>
      <c r="E553" s="11"/>
      <c r="F553" s="44"/>
      <c r="G553" s="44"/>
      <c r="H553" s="44"/>
    </row>
    <row r="554" spans="1:8" x14ac:dyDescent="0.3">
      <c r="A554" s="429"/>
      <c r="B554" s="231"/>
      <c r="C554" s="43" t="s">
        <v>180</v>
      </c>
      <c r="D554" s="232" t="s">
        <v>326</v>
      </c>
      <c r="E554" s="11" t="s">
        <v>220</v>
      </c>
      <c r="F554" s="44">
        <v>4500</v>
      </c>
      <c r="G554" s="44"/>
      <c r="H554" s="44"/>
    </row>
    <row r="555" spans="1:8" x14ac:dyDescent="0.3">
      <c r="A555" s="429"/>
      <c r="B555" s="231"/>
      <c r="C555" s="43"/>
      <c r="D555" s="232"/>
      <c r="E555" s="11"/>
      <c r="F555" s="44"/>
      <c r="G555" s="44"/>
      <c r="H555" s="44"/>
    </row>
    <row r="556" spans="1:8" x14ac:dyDescent="0.3">
      <c r="A556" s="172">
        <v>21.13</v>
      </c>
      <c r="B556" s="206" t="s">
        <v>327</v>
      </c>
      <c r="C556" s="167"/>
      <c r="D556" s="230"/>
      <c r="E556" s="11" t="s">
        <v>328</v>
      </c>
      <c r="F556" s="44">
        <v>55</v>
      </c>
      <c r="G556" s="44"/>
      <c r="H556" s="44"/>
    </row>
    <row r="557" spans="1:8" x14ac:dyDescent="0.3">
      <c r="A557" s="429"/>
      <c r="B557" s="231"/>
      <c r="C557" s="43"/>
      <c r="D557" s="232"/>
      <c r="E557" s="11"/>
      <c r="F557" s="44"/>
      <c r="G557" s="44"/>
      <c r="H557" s="44"/>
    </row>
    <row r="558" spans="1:8" ht="24.75" customHeight="1" x14ac:dyDescent="0.3">
      <c r="A558" s="172" t="s">
        <v>329</v>
      </c>
      <c r="B558" s="521" t="s">
        <v>330</v>
      </c>
      <c r="C558" s="522"/>
      <c r="D558" s="523"/>
      <c r="E558" s="11"/>
      <c r="F558" s="44"/>
      <c r="G558" s="44"/>
      <c r="H558" s="44"/>
    </row>
    <row r="559" spans="1:8" x14ac:dyDescent="0.3">
      <c r="A559" s="429"/>
      <c r="B559" s="231"/>
      <c r="C559" s="43"/>
      <c r="D559" s="232"/>
      <c r="E559" s="11"/>
      <c r="F559" s="44"/>
      <c r="G559" s="44"/>
      <c r="H559" s="44"/>
    </row>
    <row r="560" spans="1:8" x14ac:dyDescent="0.3">
      <c r="A560" s="429"/>
      <c r="B560" s="231" t="s">
        <v>15</v>
      </c>
      <c r="C560" s="43" t="s">
        <v>331</v>
      </c>
      <c r="D560" s="232"/>
      <c r="E560" s="11" t="s">
        <v>220</v>
      </c>
      <c r="F560" s="44">
        <f>4500</f>
        <v>4500</v>
      </c>
      <c r="G560" s="44"/>
      <c r="H560" s="44"/>
    </row>
    <row r="561" spans="1:8" x14ac:dyDescent="0.3">
      <c r="A561" s="431"/>
      <c r="B561" s="222"/>
      <c r="C561" s="223"/>
      <c r="D561" s="243"/>
      <c r="E561" s="225"/>
      <c r="F561" s="44"/>
      <c r="G561" s="44"/>
      <c r="H561" s="44"/>
    </row>
    <row r="562" spans="1:8" x14ac:dyDescent="0.3">
      <c r="A562" s="428"/>
      <c r="B562" s="195"/>
      <c r="C562" s="196"/>
      <c r="D562" s="196"/>
      <c r="E562" s="212"/>
      <c r="F562" s="213"/>
      <c r="G562" s="213"/>
      <c r="H562" s="213"/>
    </row>
    <row r="563" spans="1:8" s="216" customFormat="1" x14ac:dyDescent="0.3">
      <c r="A563" s="172" t="s">
        <v>332</v>
      </c>
      <c r="B563" s="206" t="s">
        <v>71</v>
      </c>
      <c r="C563" s="167"/>
      <c r="D563" s="167"/>
      <c r="E563" s="177"/>
      <c r="F563" s="214"/>
      <c r="G563" s="214"/>
      <c r="H563" s="250"/>
    </row>
    <row r="564" spans="1:8" ht="15" thickBot="1" x14ac:dyDescent="0.35">
      <c r="A564" s="430"/>
      <c r="B564" s="217"/>
      <c r="C564" s="218"/>
      <c r="D564" s="218"/>
      <c r="E564" s="219"/>
      <c r="F564" s="220"/>
      <c r="G564" s="220"/>
      <c r="H564" s="220"/>
    </row>
    <row r="565" spans="1:8" x14ac:dyDescent="0.3">
      <c r="A565" s="175"/>
      <c r="B565" s="43"/>
      <c r="C565" s="43"/>
      <c r="D565" s="43"/>
      <c r="E565" s="175"/>
      <c r="F565" s="221"/>
      <c r="G565" s="221"/>
      <c r="H565" s="221"/>
    </row>
    <row r="566" spans="1:8" x14ac:dyDescent="0.3">
      <c r="A566" s="175"/>
      <c r="B566" s="43"/>
      <c r="C566" s="43"/>
      <c r="D566" s="43"/>
      <c r="E566" s="175"/>
      <c r="F566" s="221"/>
      <c r="G566" s="221"/>
      <c r="H566" s="221"/>
    </row>
    <row r="567" spans="1:8" ht="15" thickBot="1" x14ac:dyDescent="0.35">
      <c r="A567" s="204" t="s">
        <v>0</v>
      </c>
      <c r="B567" s="43"/>
      <c r="C567" s="43"/>
      <c r="D567" s="43"/>
      <c r="E567" s="175"/>
      <c r="F567" s="177"/>
      <c r="G567" s="177"/>
      <c r="H567" s="177" t="s">
        <v>333</v>
      </c>
    </row>
    <row r="568" spans="1:8" x14ac:dyDescent="0.3">
      <c r="A568" s="163"/>
      <c r="B568" s="178"/>
      <c r="C568" s="179"/>
      <c r="D568" s="180"/>
      <c r="E568" s="181"/>
      <c r="F568" s="182"/>
      <c r="G568" s="182"/>
      <c r="H568" s="182"/>
    </row>
    <row r="569" spans="1:8" x14ac:dyDescent="0.3">
      <c r="A569" s="164" t="s">
        <v>2</v>
      </c>
      <c r="B569" s="505" t="s">
        <v>3</v>
      </c>
      <c r="C569" s="506"/>
      <c r="D569" s="507"/>
      <c r="E569" s="185" t="s">
        <v>4</v>
      </c>
      <c r="F569" s="186" t="s">
        <v>6</v>
      </c>
      <c r="G569" s="186" t="s">
        <v>5</v>
      </c>
      <c r="H569" s="186" t="s">
        <v>7</v>
      </c>
    </row>
    <row r="570" spans="1:8" x14ac:dyDescent="0.3">
      <c r="A570" s="164" t="s">
        <v>8</v>
      </c>
      <c r="B570" s="183"/>
      <c r="C570" s="184"/>
      <c r="D570" s="187"/>
      <c r="E570" s="188"/>
      <c r="F570" s="189"/>
      <c r="G570" s="189"/>
      <c r="H570" s="189"/>
    </row>
    <row r="571" spans="1:8" x14ac:dyDescent="0.3">
      <c r="A571" s="165"/>
      <c r="B571" s="190"/>
      <c r="C571" s="191"/>
      <c r="D571" s="192"/>
      <c r="E571" s="193"/>
      <c r="F571" s="194"/>
      <c r="G571" s="194"/>
      <c r="H571" s="194"/>
    </row>
    <row r="572" spans="1:8" x14ac:dyDescent="0.3">
      <c r="A572" s="428"/>
      <c r="B572" s="195"/>
      <c r="C572" s="196"/>
      <c r="D572" s="197"/>
      <c r="E572" s="198"/>
      <c r="F572" s="269"/>
      <c r="G572" s="269"/>
      <c r="H572" s="269"/>
    </row>
    <row r="573" spans="1:8" x14ac:dyDescent="0.3">
      <c r="A573" s="429"/>
      <c r="B573" s="270" t="s">
        <v>334</v>
      </c>
      <c r="C573" s="259"/>
      <c r="D573" s="271"/>
      <c r="E573" s="11"/>
      <c r="F573" s="272"/>
      <c r="G573" s="272"/>
      <c r="H573" s="272"/>
    </row>
    <row r="574" spans="1:8" x14ac:dyDescent="0.3">
      <c r="A574" s="429"/>
      <c r="B574" s="231"/>
      <c r="C574" s="43"/>
      <c r="D574" s="232"/>
      <c r="E574" s="11"/>
      <c r="F574" s="272"/>
      <c r="G574" s="272"/>
      <c r="H574" s="272"/>
    </row>
    <row r="575" spans="1:8" x14ac:dyDescent="0.3">
      <c r="A575" s="172" t="s">
        <v>335</v>
      </c>
      <c r="B575" s="206" t="s">
        <v>336</v>
      </c>
      <c r="C575" s="167"/>
      <c r="D575" s="230"/>
      <c r="E575" s="11"/>
      <c r="F575" s="272"/>
      <c r="G575" s="272"/>
      <c r="H575" s="272"/>
    </row>
    <row r="576" spans="1:8" x14ac:dyDescent="0.3">
      <c r="A576" s="429" t="s">
        <v>95</v>
      </c>
      <c r="B576" s="231"/>
      <c r="C576" s="43"/>
      <c r="D576" s="232"/>
      <c r="E576" s="11"/>
      <c r="F576" s="272"/>
      <c r="G576" s="272"/>
      <c r="H576" s="272"/>
    </row>
    <row r="577" spans="1:8" x14ac:dyDescent="0.3">
      <c r="A577" s="429"/>
      <c r="B577" s="231" t="s">
        <v>15</v>
      </c>
      <c r="C577" s="43" t="s">
        <v>337</v>
      </c>
      <c r="D577" s="232"/>
      <c r="E577" s="11"/>
      <c r="F577" s="272"/>
      <c r="G577" s="272"/>
      <c r="H577" s="272"/>
    </row>
    <row r="578" spans="1:8" x14ac:dyDescent="0.3">
      <c r="A578" s="429"/>
      <c r="B578" s="231"/>
      <c r="C578" s="43" t="s">
        <v>301</v>
      </c>
      <c r="D578" s="232"/>
      <c r="E578" s="11"/>
      <c r="F578" s="272"/>
      <c r="G578" s="272"/>
      <c r="H578" s="272"/>
    </row>
    <row r="579" spans="1:8" x14ac:dyDescent="0.3">
      <c r="A579" s="429"/>
      <c r="B579" s="231"/>
      <c r="C579" s="43" t="s">
        <v>302</v>
      </c>
      <c r="D579" s="232"/>
      <c r="E579" s="11"/>
      <c r="F579" s="272"/>
      <c r="G579" s="272"/>
      <c r="H579" s="44"/>
    </row>
    <row r="580" spans="1:8" x14ac:dyDescent="0.3">
      <c r="A580" s="429"/>
      <c r="B580" s="231"/>
      <c r="C580" s="43"/>
      <c r="D580" s="232"/>
      <c r="E580" s="11"/>
      <c r="F580" s="272"/>
      <c r="G580" s="272"/>
      <c r="H580" s="44"/>
    </row>
    <row r="581" spans="1:8" x14ac:dyDescent="0.3">
      <c r="A581" s="429"/>
      <c r="B581" s="231"/>
      <c r="C581" s="43" t="s">
        <v>180</v>
      </c>
      <c r="D581" s="232" t="s">
        <v>303</v>
      </c>
      <c r="E581" s="11" t="s">
        <v>193</v>
      </c>
      <c r="F581" s="273">
        <f>((35*15*1.5*1.4)+500)-1316</f>
        <v>286.5</v>
      </c>
      <c r="G581" s="274"/>
      <c r="H581" s="275"/>
    </row>
    <row r="582" spans="1:8" x14ac:dyDescent="0.3">
      <c r="A582" s="429"/>
      <c r="B582" s="231"/>
      <c r="C582" s="43"/>
      <c r="D582" s="276"/>
      <c r="E582" s="11"/>
      <c r="F582" s="273"/>
      <c r="G582" s="274"/>
      <c r="H582" s="275"/>
    </row>
    <row r="583" spans="1:8" x14ac:dyDescent="0.3">
      <c r="A583" s="429"/>
      <c r="B583" s="231" t="s">
        <v>17</v>
      </c>
      <c r="C583" s="43" t="s">
        <v>338</v>
      </c>
      <c r="D583" s="232"/>
      <c r="E583" s="11"/>
      <c r="F583" s="273"/>
      <c r="G583" s="274"/>
      <c r="H583" s="275"/>
    </row>
    <row r="584" spans="1:8" x14ac:dyDescent="0.3">
      <c r="A584" s="429"/>
      <c r="B584" s="231"/>
      <c r="C584" s="43" t="s">
        <v>305</v>
      </c>
      <c r="D584" s="232"/>
      <c r="E584" s="11" t="s">
        <v>193</v>
      </c>
      <c r="F584" s="273">
        <f>+F581*0.2</f>
        <v>57.300000000000004</v>
      </c>
      <c r="G584" s="274"/>
      <c r="H584" s="275"/>
    </row>
    <row r="585" spans="1:8" x14ac:dyDescent="0.3">
      <c r="A585" s="429"/>
      <c r="B585" s="231"/>
      <c r="C585" s="43"/>
      <c r="D585" s="232"/>
      <c r="E585" s="11"/>
      <c r="F585" s="273"/>
      <c r="G585" s="274"/>
      <c r="H585" s="275"/>
    </row>
    <row r="586" spans="1:8" x14ac:dyDescent="0.3">
      <c r="A586" s="172" t="s">
        <v>339</v>
      </c>
      <c r="B586" s="206" t="s">
        <v>340</v>
      </c>
      <c r="C586" s="167"/>
      <c r="D586" s="230"/>
      <c r="E586" s="11"/>
      <c r="F586" s="273"/>
      <c r="G586" s="274"/>
      <c r="H586" s="275"/>
    </row>
    <row r="587" spans="1:8" x14ac:dyDescent="0.3">
      <c r="A587" s="429"/>
      <c r="B587" s="231"/>
      <c r="C587" s="43"/>
      <c r="D587" s="232"/>
      <c r="E587" s="11"/>
      <c r="F587" s="273"/>
      <c r="G587" s="274"/>
      <c r="H587" s="275"/>
    </row>
    <row r="588" spans="1:8" x14ac:dyDescent="0.3">
      <c r="A588" s="429"/>
      <c r="B588" s="231" t="s">
        <v>15</v>
      </c>
      <c r="C588" s="43" t="s">
        <v>341</v>
      </c>
      <c r="D588" s="232"/>
      <c r="E588" s="11" t="s">
        <v>193</v>
      </c>
      <c r="F588" s="273">
        <f>(35*15*0.9*0.8)</f>
        <v>378</v>
      </c>
      <c r="G588" s="274"/>
      <c r="H588" s="275"/>
    </row>
    <row r="589" spans="1:8" x14ac:dyDescent="0.3">
      <c r="A589" s="429"/>
      <c r="B589" s="231"/>
      <c r="C589" s="43"/>
      <c r="D589" s="232"/>
      <c r="E589" s="11"/>
      <c r="F589" s="273"/>
      <c r="G589" s="274"/>
      <c r="H589" s="275"/>
    </row>
    <row r="590" spans="1:8" x14ac:dyDescent="0.3">
      <c r="A590" s="429"/>
      <c r="B590" s="231" t="s">
        <v>17</v>
      </c>
      <c r="C590" s="43" t="s">
        <v>342</v>
      </c>
      <c r="D590" s="232"/>
      <c r="E590" s="11" t="s">
        <v>193</v>
      </c>
      <c r="F590" s="273">
        <f>F581/2</f>
        <v>143.25</v>
      </c>
      <c r="G590" s="274"/>
      <c r="H590" s="275"/>
    </row>
    <row r="591" spans="1:8" x14ac:dyDescent="0.3">
      <c r="A591" s="429"/>
      <c r="B591" s="231"/>
      <c r="C591" s="43"/>
      <c r="D591" s="232"/>
      <c r="E591" s="11"/>
      <c r="F591" s="273"/>
      <c r="G591" s="274"/>
      <c r="H591" s="275"/>
    </row>
    <row r="592" spans="1:8" x14ac:dyDescent="0.3">
      <c r="A592" s="172">
        <v>22.03</v>
      </c>
      <c r="B592" s="206" t="s">
        <v>343</v>
      </c>
      <c r="C592" s="167"/>
      <c r="D592" s="232"/>
      <c r="E592" s="11"/>
      <c r="F592" s="273"/>
      <c r="G592" s="274"/>
      <c r="H592" s="275"/>
    </row>
    <row r="593" spans="1:8" x14ac:dyDescent="0.3">
      <c r="A593" s="429"/>
      <c r="B593" s="231"/>
      <c r="C593" s="43"/>
      <c r="D593" s="232"/>
      <c r="E593" s="11"/>
      <c r="F593" s="273"/>
      <c r="G593" s="274"/>
      <c r="H593" s="275"/>
    </row>
    <row r="594" spans="1:8" x14ac:dyDescent="0.3">
      <c r="A594" s="172"/>
      <c r="B594" s="231" t="s">
        <v>17</v>
      </c>
      <c r="C594" s="43" t="s">
        <v>344</v>
      </c>
      <c r="D594" s="43"/>
      <c r="E594" s="11"/>
      <c r="F594" s="273"/>
      <c r="G594" s="274"/>
      <c r="H594" s="275"/>
    </row>
    <row r="595" spans="1:8" hidden="1" x14ac:dyDescent="0.3">
      <c r="A595" s="172"/>
      <c r="B595" s="231"/>
      <c r="C595" s="43"/>
      <c r="D595" s="43" t="s">
        <v>345</v>
      </c>
      <c r="E595" s="11" t="s">
        <v>220</v>
      </c>
      <c r="F595" s="273">
        <f>(30*15)*0</f>
        <v>0</v>
      </c>
      <c r="G595" s="274">
        <v>980</v>
      </c>
      <c r="H595" s="275">
        <f>+F595*G595</f>
        <v>0</v>
      </c>
    </row>
    <row r="596" spans="1:8" x14ac:dyDescent="0.3">
      <c r="A596" s="172"/>
      <c r="B596" s="231"/>
      <c r="C596" s="43"/>
      <c r="D596" s="43"/>
      <c r="E596" s="11"/>
      <c r="F596" s="273"/>
      <c r="G596" s="274"/>
      <c r="H596" s="275"/>
    </row>
    <row r="597" spans="1:8" x14ac:dyDescent="0.3">
      <c r="A597" s="172"/>
      <c r="B597" s="231"/>
      <c r="C597" s="43"/>
      <c r="D597" s="43" t="s">
        <v>346</v>
      </c>
      <c r="E597" s="11" t="s">
        <v>220</v>
      </c>
      <c r="F597" s="273">
        <f>20*10</f>
        <v>200</v>
      </c>
      <c r="G597" s="274"/>
      <c r="H597" s="275"/>
    </row>
    <row r="598" spans="1:8" x14ac:dyDescent="0.3">
      <c r="A598" s="172"/>
      <c r="B598" s="231"/>
      <c r="C598" s="43"/>
      <c r="D598" s="43"/>
      <c r="E598" s="11"/>
      <c r="F598" s="273"/>
      <c r="G598" s="274"/>
      <c r="H598" s="275"/>
    </row>
    <row r="599" spans="1:8" x14ac:dyDescent="0.3">
      <c r="A599" s="172">
        <v>22.05</v>
      </c>
      <c r="B599" s="206" t="s">
        <v>347</v>
      </c>
      <c r="C599" s="167"/>
      <c r="D599" s="232"/>
      <c r="E599" s="11"/>
      <c r="F599" s="273"/>
      <c r="G599" s="274"/>
      <c r="H599" s="275"/>
    </row>
    <row r="600" spans="1:8" x14ac:dyDescent="0.3">
      <c r="A600" s="429"/>
      <c r="B600" s="231"/>
      <c r="C600" s="43"/>
      <c r="D600" s="232"/>
      <c r="E600" s="11"/>
      <c r="F600" s="273"/>
      <c r="G600" s="274"/>
      <c r="H600" s="275"/>
    </row>
    <row r="601" spans="1:8" x14ac:dyDescent="0.3">
      <c r="A601" s="429"/>
      <c r="B601" s="231" t="s">
        <v>17</v>
      </c>
      <c r="C601" s="43" t="s">
        <v>348</v>
      </c>
      <c r="D601" s="232"/>
      <c r="E601" s="11"/>
      <c r="F601" s="273"/>
      <c r="G601" s="274"/>
      <c r="H601" s="275"/>
    </row>
    <row r="602" spans="1:8" x14ac:dyDescent="0.3">
      <c r="A602" s="429"/>
      <c r="B602" s="231"/>
      <c r="C602" s="43"/>
      <c r="D602" s="43"/>
      <c r="E602" s="11"/>
      <c r="F602" s="273"/>
      <c r="G602" s="274"/>
      <c r="H602" s="275"/>
    </row>
    <row r="603" spans="1:8" x14ac:dyDescent="0.3">
      <c r="A603" s="429"/>
      <c r="B603" s="231"/>
      <c r="C603" s="43" t="s">
        <v>180</v>
      </c>
      <c r="D603" s="43" t="s">
        <v>349</v>
      </c>
      <c r="E603" s="11" t="s">
        <v>220</v>
      </c>
      <c r="F603" s="273">
        <f>12</f>
        <v>12</v>
      </c>
      <c r="G603" s="274"/>
      <c r="H603" s="275"/>
    </row>
    <row r="604" spans="1:8" x14ac:dyDescent="0.3">
      <c r="A604" s="429"/>
      <c r="B604" s="231"/>
      <c r="C604" s="43"/>
      <c r="D604" s="43"/>
      <c r="E604" s="11"/>
      <c r="F604" s="273"/>
      <c r="G604" s="274"/>
      <c r="H604" s="275"/>
    </row>
    <row r="605" spans="1:8" x14ac:dyDescent="0.3">
      <c r="A605" s="429"/>
      <c r="B605" s="231"/>
      <c r="C605" s="43" t="s">
        <v>181</v>
      </c>
      <c r="D605" s="259" t="s">
        <v>1008</v>
      </c>
      <c r="E605" s="11" t="s">
        <v>220</v>
      </c>
      <c r="F605" s="273">
        <v>52</v>
      </c>
      <c r="G605" s="274"/>
      <c r="H605" s="275"/>
    </row>
    <row r="606" spans="1:8" x14ac:dyDescent="0.3">
      <c r="A606" s="172"/>
      <c r="B606" s="231"/>
      <c r="C606" s="43"/>
      <c r="D606" s="43"/>
      <c r="E606" s="11"/>
      <c r="F606" s="273"/>
      <c r="G606" s="274"/>
      <c r="H606" s="275"/>
    </row>
    <row r="607" spans="1:8" x14ac:dyDescent="0.3">
      <c r="A607" s="172">
        <v>22.07</v>
      </c>
      <c r="B607" s="206" t="s">
        <v>350</v>
      </c>
      <c r="C607" s="43"/>
      <c r="D607" s="43"/>
      <c r="E607" s="11"/>
      <c r="F607" s="273"/>
      <c r="G607" s="274"/>
      <c r="H607" s="275"/>
    </row>
    <row r="608" spans="1:8" x14ac:dyDescent="0.3">
      <c r="A608" s="172"/>
      <c r="B608" s="231"/>
      <c r="C608" s="43"/>
      <c r="D608" s="43"/>
      <c r="E608" s="11"/>
      <c r="F608" s="273"/>
      <c r="G608" s="274"/>
      <c r="H608" s="275"/>
    </row>
    <row r="609" spans="1:8" ht="26.25" customHeight="1" x14ac:dyDescent="0.3">
      <c r="A609" s="172"/>
      <c r="B609" s="231" t="s">
        <v>17</v>
      </c>
      <c r="C609" s="510" t="s">
        <v>351</v>
      </c>
      <c r="D609" s="511"/>
      <c r="E609" s="11" t="s">
        <v>193</v>
      </c>
      <c r="F609" s="273">
        <f>(105+400+205+205)*0.2</f>
        <v>183</v>
      </c>
      <c r="G609" s="274"/>
      <c r="H609" s="275"/>
    </row>
    <row r="610" spans="1:8" x14ac:dyDescent="0.3">
      <c r="A610" s="429"/>
      <c r="B610" s="231"/>
      <c r="C610" s="43"/>
      <c r="D610" s="43"/>
      <c r="E610" s="11"/>
      <c r="F610" s="273"/>
      <c r="G610" s="274"/>
      <c r="H610" s="275"/>
    </row>
    <row r="611" spans="1:8" x14ac:dyDescent="0.3">
      <c r="A611" s="172" t="s">
        <v>353</v>
      </c>
      <c r="B611" s="206" t="s">
        <v>354</v>
      </c>
      <c r="C611" s="167"/>
      <c r="D611" s="232"/>
      <c r="E611" s="11"/>
      <c r="F611" s="275"/>
      <c r="G611" s="277"/>
      <c r="H611" s="275"/>
    </row>
    <row r="612" spans="1:8" x14ac:dyDescent="0.3">
      <c r="A612" s="429"/>
      <c r="B612" s="231"/>
      <c r="C612" s="43"/>
      <c r="D612" s="232"/>
      <c r="E612" s="11"/>
      <c r="F612" s="275"/>
      <c r="G612" s="277"/>
      <c r="H612" s="275"/>
    </row>
    <row r="613" spans="1:8" x14ac:dyDescent="0.3">
      <c r="A613" s="429"/>
      <c r="B613" s="231" t="s">
        <v>38</v>
      </c>
      <c r="C613" s="43" t="s">
        <v>355</v>
      </c>
      <c r="D613" s="232"/>
      <c r="E613" s="11" t="s">
        <v>356</v>
      </c>
      <c r="F613" s="275">
        <v>8125.2</v>
      </c>
      <c r="G613" s="277"/>
      <c r="H613" s="275"/>
    </row>
    <row r="614" spans="1:8" x14ac:dyDescent="0.3">
      <c r="A614" s="429"/>
      <c r="B614" s="231"/>
      <c r="C614" s="43"/>
      <c r="D614" s="232"/>
      <c r="E614" s="11"/>
      <c r="F614" s="275"/>
      <c r="G614" s="277"/>
      <c r="H614" s="275"/>
    </row>
    <row r="615" spans="1:8" x14ac:dyDescent="0.3">
      <c r="A615" s="172" t="s">
        <v>357</v>
      </c>
      <c r="B615" s="518" t="s">
        <v>358</v>
      </c>
      <c r="C615" s="519"/>
      <c r="D615" s="520"/>
      <c r="E615" s="11"/>
      <c r="F615" s="273"/>
      <c r="G615" s="274"/>
      <c r="H615" s="273"/>
    </row>
    <row r="616" spans="1:8" ht="15" x14ac:dyDescent="0.3">
      <c r="A616" s="429"/>
      <c r="B616" s="231"/>
      <c r="C616" s="43"/>
      <c r="D616" s="232"/>
      <c r="E616" s="11"/>
      <c r="F616" s="279"/>
      <c r="G616" s="280"/>
      <c r="H616" s="279"/>
    </row>
    <row r="617" spans="1:8" x14ac:dyDescent="0.3">
      <c r="A617" s="429"/>
      <c r="B617" s="231" t="s">
        <v>17</v>
      </c>
      <c r="C617" s="43" t="s">
        <v>359</v>
      </c>
      <c r="D617" s="232"/>
      <c r="E617" s="11" t="s">
        <v>193</v>
      </c>
      <c r="F617" s="49">
        <f>450-417</f>
        <v>33</v>
      </c>
      <c r="G617" s="50"/>
      <c r="H617" s="275"/>
    </row>
    <row r="618" spans="1:8" ht="15" x14ac:dyDescent="0.3">
      <c r="A618" s="429"/>
      <c r="B618" s="231"/>
      <c r="C618" s="43"/>
      <c r="D618" s="232"/>
      <c r="E618" s="11"/>
      <c r="F618" s="279"/>
      <c r="G618" s="280"/>
      <c r="H618" s="275"/>
    </row>
    <row r="619" spans="1:8" x14ac:dyDescent="0.3">
      <c r="A619" s="429"/>
      <c r="B619" s="231" t="s">
        <v>291</v>
      </c>
      <c r="C619" s="43" t="s">
        <v>360</v>
      </c>
      <c r="D619" s="232"/>
      <c r="E619" s="11" t="s">
        <v>220</v>
      </c>
      <c r="F619" s="49">
        <f>300-87</f>
        <v>213</v>
      </c>
      <c r="G619" s="50"/>
      <c r="H619" s="275"/>
    </row>
    <row r="620" spans="1:8" x14ac:dyDescent="0.3">
      <c r="A620" s="172"/>
      <c r="B620" s="231"/>
      <c r="C620" s="43"/>
      <c r="D620" s="43"/>
      <c r="E620" s="11"/>
      <c r="F620" s="273"/>
      <c r="G620" s="274"/>
      <c r="H620" s="275"/>
    </row>
    <row r="621" spans="1:8" hidden="1" x14ac:dyDescent="0.3">
      <c r="A621" s="172" t="s">
        <v>361</v>
      </c>
      <c r="B621" s="206" t="s">
        <v>949</v>
      </c>
      <c r="C621" s="167"/>
      <c r="D621" s="167"/>
      <c r="E621" s="11"/>
      <c r="F621" s="273"/>
      <c r="G621" s="274"/>
      <c r="H621" s="275"/>
    </row>
    <row r="622" spans="1:8" hidden="1" x14ac:dyDescent="0.3">
      <c r="A622" s="429"/>
      <c r="B622" s="231"/>
      <c r="C622" s="43"/>
      <c r="D622" s="43"/>
      <c r="E622" s="11"/>
      <c r="F622" s="273"/>
      <c r="G622" s="274"/>
      <c r="H622" s="275"/>
    </row>
    <row r="623" spans="1:8" hidden="1" x14ac:dyDescent="0.3">
      <c r="A623" s="429"/>
      <c r="B623" s="231" t="s">
        <v>15</v>
      </c>
      <c r="C623" s="43" t="s">
        <v>362</v>
      </c>
      <c r="D623" s="43"/>
      <c r="E623" s="11" t="s">
        <v>220</v>
      </c>
      <c r="F623" s="273">
        <v>0</v>
      </c>
      <c r="G623" s="274"/>
      <c r="H623" s="275"/>
    </row>
    <row r="624" spans="1:8" hidden="1" x14ac:dyDescent="0.3">
      <c r="A624" s="429"/>
      <c r="B624" s="231"/>
      <c r="C624" s="43"/>
      <c r="D624" s="43"/>
      <c r="E624" s="11"/>
      <c r="F624" s="273"/>
      <c r="G624" s="274"/>
      <c r="H624" s="275"/>
    </row>
    <row r="625" spans="1:8" x14ac:dyDescent="0.3">
      <c r="A625" s="172">
        <v>22.14</v>
      </c>
      <c r="B625" s="206" t="s">
        <v>363</v>
      </c>
      <c r="C625" s="167"/>
      <c r="D625" s="167"/>
      <c r="E625" s="11"/>
      <c r="F625" s="273"/>
      <c r="G625" s="274"/>
      <c r="H625" s="275"/>
    </row>
    <row r="626" spans="1:8" x14ac:dyDescent="0.3">
      <c r="A626" s="429"/>
      <c r="B626" s="231"/>
      <c r="C626" s="43"/>
      <c r="D626" s="43"/>
      <c r="E626" s="11"/>
      <c r="F626" s="273"/>
      <c r="G626" s="274"/>
      <c r="H626" s="275"/>
    </row>
    <row r="627" spans="1:8" x14ac:dyDescent="0.3">
      <c r="A627" s="429"/>
      <c r="B627" s="231" t="s">
        <v>15</v>
      </c>
      <c r="C627" s="43" t="s">
        <v>364</v>
      </c>
      <c r="D627" s="43"/>
      <c r="E627" s="11" t="s">
        <v>220</v>
      </c>
      <c r="F627" s="273">
        <f>80-75</f>
        <v>5</v>
      </c>
      <c r="G627" s="274"/>
      <c r="H627" s="275"/>
    </row>
    <row r="628" spans="1:8" ht="15" x14ac:dyDescent="0.3">
      <c r="A628" s="429"/>
      <c r="B628" s="231"/>
      <c r="C628" s="43"/>
      <c r="D628" s="43"/>
      <c r="E628" s="225"/>
      <c r="F628" s="281"/>
      <c r="G628" s="281"/>
      <c r="H628" s="281"/>
    </row>
    <row r="629" spans="1:8" x14ac:dyDescent="0.3">
      <c r="A629" s="428"/>
      <c r="B629" s="195"/>
      <c r="C629" s="196"/>
      <c r="D629" s="196"/>
      <c r="E629" s="212"/>
      <c r="F629" s="282"/>
      <c r="G629" s="282"/>
      <c r="H629" s="282"/>
    </row>
    <row r="630" spans="1:8" s="216" customFormat="1" x14ac:dyDescent="0.3">
      <c r="A630" s="172" t="s">
        <v>365</v>
      </c>
      <c r="B630" s="206" t="s">
        <v>71</v>
      </c>
      <c r="C630" s="167"/>
      <c r="D630" s="167"/>
      <c r="E630" s="177"/>
      <c r="F630" s="283"/>
      <c r="G630" s="283"/>
      <c r="H630" s="284"/>
    </row>
    <row r="631" spans="1:8" ht="15" thickBot="1" x14ac:dyDescent="0.35">
      <c r="A631" s="430"/>
      <c r="B631" s="217"/>
      <c r="C631" s="218"/>
      <c r="D631" s="218"/>
      <c r="E631" s="219"/>
      <c r="F631" s="285"/>
      <c r="G631" s="285"/>
      <c r="H631" s="285"/>
    </row>
    <row r="632" spans="1:8" x14ac:dyDescent="0.3">
      <c r="A632" s="175"/>
      <c r="B632" s="43"/>
      <c r="C632" s="43"/>
      <c r="D632" s="43"/>
      <c r="E632" s="175"/>
      <c r="F632" s="286"/>
      <c r="G632" s="286"/>
      <c r="H632" s="286"/>
    </row>
    <row r="633" spans="1:8" x14ac:dyDescent="0.3">
      <c r="A633" s="175"/>
      <c r="B633" s="43"/>
      <c r="C633" s="43"/>
      <c r="D633" s="43"/>
      <c r="E633" s="175"/>
      <c r="F633" s="286"/>
      <c r="G633" s="286"/>
      <c r="H633" s="286"/>
    </row>
    <row r="634" spans="1:8" ht="15" thickBot="1" x14ac:dyDescent="0.35">
      <c r="A634" s="204" t="s">
        <v>0</v>
      </c>
      <c r="B634" s="43"/>
      <c r="C634" s="43"/>
      <c r="D634" s="43"/>
      <c r="E634" s="175"/>
      <c r="F634" s="177"/>
      <c r="G634" s="177"/>
      <c r="H634" s="177" t="s">
        <v>366</v>
      </c>
    </row>
    <row r="635" spans="1:8" x14ac:dyDescent="0.3">
      <c r="A635" s="163"/>
      <c r="B635" s="178"/>
      <c r="C635" s="179"/>
      <c r="D635" s="180"/>
      <c r="E635" s="181"/>
      <c r="F635" s="182"/>
      <c r="G635" s="182"/>
      <c r="H635" s="182"/>
    </row>
    <row r="636" spans="1:8" x14ac:dyDescent="0.3">
      <c r="A636" s="164" t="s">
        <v>2</v>
      </c>
      <c r="B636" s="505" t="s">
        <v>3</v>
      </c>
      <c r="C636" s="506"/>
      <c r="D636" s="507"/>
      <c r="E636" s="185" t="s">
        <v>4</v>
      </c>
      <c r="F636" s="186" t="s">
        <v>6</v>
      </c>
      <c r="G636" s="186" t="s">
        <v>5</v>
      </c>
      <c r="H636" s="186" t="s">
        <v>7</v>
      </c>
    </row>
    <row r="637" spans="1:8" x14ac:dyDescent="0.3">
      <c r="A637" s="164" t="s">
        <v>8</v>
      </c>
      <c r="B637" s="183"/>
      <c r="C637" s="184"/>
      <c r="D637" s="187"/>
      <c r="E637" s="188"/>
      <c r="F637" s="189"/>
      <c r="G637" s="189"/>
      <c r="H637" s="189"/>
    </row>
    <row r="638" spans="1:8" x14ac:dyDescent="0.3">
      <c r="A638" s="165"/>
      <c r="B638" s="190"/>
      <c r="C638" s="191"/>
      <c r="D638" s="192"/>
      <c r="E638" s="193"/>
      <c r="F638" s="194"/>
      <c r="G638" s="194"/>
      <c r="H638" s="194"/>
    </row>
    <row r="639" spans="1:8" x14ac:dyDescent="0.3">
      <c r="A639" s="429"/>
      <c r="B639" s="287" t="s">
        <v>367</v>
      </c>
      <c r="C639" s="259"/>
      <c r="D639" s="288"/>
      <c r="E639" s="11"/>
      <c r="F639" s="272"/>
      <c r="G639" s="272"/>
      <c r="H639" s="272"/>
    </row>
    <row r="640" spans="1:8" x14ac:dyDescent="0.3">
      <c r="A640" s="429"/>
      <c r="B640" s="287" t="s">
        <v>368</v>
      </c>
      <c r="C640" s="259"/>
      <c r="D640" s="288"/>
      <c r="E640" s="11"/>
      <c r="F640" s="272"/>
      <c r="G640" s="272"/>
      <c r="H640" s="272"/>
    </row>
    <row r="641" spans="1:8" x14ac:dyDescent="0.3">
      <c r="A641" s="429"/>
      <c r="B641" s="287" t="s">
        <v>369</v>
      </c>
      <c r="C641" s="259"/>
      <c r="D641" s="288"/>
      <c r="E641" s="11"/>
      <c r="F641" s="272"/>
      <c r="G641" s="272"/>
      <c r="H641" s="272"/>
    </row>
    <row r="642" spans="1:8" x14ac:dyDescent="0.3">
      <c r="A642" s="429"/>
      <c r="B642" s="162"/>
      <c r="C642" s="43"/>
      <c r="D642" s="162"/>
      <c r="E642" s="11"/>
      <c r="F642" s="272"/>
      <c r="G642" s="272"/>
      <c r="H642" s="272"/>
    </row>
    <row r="643" spans="1:8" x14ac:dyDescent="0.3">
      <c r="A643" s="172">
        <v>23.01</v>
      </c>
      <c r="B643" s="206" t="s">
        <v>370</v>
      </c>
      <c r="C643" s="43"/>
      <c r="D643" s="232"/>
      <c r="E643" s="11"/>
      <c r="F643" s="44"/>
      <c r="G643" s="44"/>
      <c r="H643" s="44"/>
    </row>
    <row r="644" spans="1:8" x14ac:dyDescent="0.3">
      <c r="A644" s="429"/>
      <c r="B644" s="231"/>
      <c r="C644" s="43"/>
      <c r="D644" s="232"/>
      <c r="E644" s="11"/>
      <c r="F644" s="44"/>
      <c r="G644" s="44"/>
      <c r="H644" s="44"/>
    </row>
    <row r="645" spans="1:8" x14ac:dyDescent="0.3">
      <c r="A645" s="429"/>
      <c r="B645" s="231" t="s">
        <v>17</v>
      </c>
      <c r="C645" s="43" t="s">
        <v>371</v>
      </c>
      <c r="D645" s="232"/>
      <c r="E645" s="11" t="s">
        <v>220</v>
      </c>
      <c r="F645" s="44">
        <v>2000</v>
      </c>
      <c r="G645" s="44"/>
      <c r="H645" s="44"/>
    </row>
    <row r="646" spans="1:8" x14ac:dyDescent="0.3">
      <c r="A646" s="429"/>
      <c r="B646" s="231"/>
      <c r="C646" s="43"/>
      <c r="D646" s="232"/>
      <c r="E646" s="11"/>
      <c r="F646" s="44"/>
      <c r="G646" s="44"/>
      <c r="H646" s="44"/>
    </row>
    <row r="647" spans="1:8" x14ac:dyDescent="0.3">
      <c r="A647" s="429"/>
      <c r="B647" s="231"/>
      <c r="C647" s="43" t="s">
        <v>372</v>
      </c>
      <c r="D647" s="232"/>
      <c r="E647" s="11" t="s">
        <v>220</v>
      </c>
      <c r="F647" s="44">
        <f>F645</f>
        <v>2000</v>
      </c>
      <c r="G647" s="44"/>
      <c r="H647" s="44"/>
    </row>
    <row r="648" spans="1:8" x14ac:dyDescent="0.3">
      <c r="A648" s="429"/>
      <c r="B648" s="231"/>
      <c r="C648" s="43"/>
      <c r="D648" s="232"/>
      <c r="E648" s="11"/>
      <c r="F648" s="44"/>
      <c r="G648" s="44"/>
      <c r="H648" s="44"/>
    </row>
    <row r="649" spans="1:8" x14ac:dyDescent="0.3">
      <c r="A649" s="172">
        <v>23.02</v>
      </c>
      <c r="B649" s="206" t="s">
        <v>373</v>
      </c>
      <c r="C649" s="43"/>
      <c r="D649" s="232"/>
      <c r="E649" s="11"/>
      <c r="F649" s="44"/>
      <c r="G649" s="44"/>
      <c r="H649" s="44"/>
    </row>
    <row r="650" spans="1:8" x14ac:dyDescent="0.3">
      <c r="A650" s="429"/>
      <c r="B650" s="231"/>
      <c r="C650" s="43"/>
      <c r="D650" s="232"/>
      <c r="E650" s="11"/>
      <c r="F650" s="44"/>
      <c r="G650" s="44"/>
      <c r="H650" s="44"/>
    </row>
    <row r="651" spans="1:8" x14ac:dyDescent="0.3">
      <c r="A651" s="429"/>
      <c r="B651" s="231" t="s">
        <v>17</v>
      </c>
      <c r="C651" s="510" t="s">
        <v>374</v>
      </c>
      <c r="D651" s="511"/>
      <c r="E651" s="11" t="s">
        <v>220</v>
      </c>
      <c r="F651" s="44">
        <v>822</v>
      </c>
      <c r="G651" s="44"/>
      <c r="H651" s="44"/>
    </row>
    <row r="652" spans="1:8" x14ac:dyDescent="0.3">
      <c r="A652" s="429"/>
      <c r="B652" s="231"/>
      <c r="C652" s="128"/>
      <c r="D652" s="129"/>
      <c r="E652" s="11"/>
      <c r="F652" s="44"/>
      <c r="G652" s="44"/>
      <c r="H652" s="44"/>
    </row>
    <row r="653" spans="1:8" x14ac:dyDescent="0.3">
      <c r="A653" s="172">
        <v>23.02</v>
      </c>
      <c r="B653" s="206" t="s">
        <v>375</v>
      </c>
      <c r="C653" s="43"/>
      <c r="D653" s="232"/>
      <c r="E653" s="11"/>
      <c r="F653" s="44"/>
      <c r="G653" s="44"/>
      <c r="H653" s="44"/>
    </row>
    <row r="654" spans="1:8" x14ac:dyDescent="0.3">
      <c r="A654" s="429"/>
      <c r="B654" s="231"/>
      <c r="C654" s="43"/>
      <c r="D654" s="232"/>
      <c r="E654" s="11"/>
      <c r="F654" s="44"/>
      <c r="G654" s="44"/>
      <c r="H654" s="44"/>
    </row>
    <row r="655" spans="1:8" x14ac:dyDescent="0.3">
      <c r="A655" s="429"/>
      <c r="B655" s="231" t="s">
        <v>15</v>
      </c>
      <c r="C655" s="510" t="s">
        <v>376</v>
      </c>
      <c r="D655" s="511"/>
      <c r="E655" s="11" t="s">
        <v>220</v>
      </c>
      <c r="F655" s="44">
        <f>15*10</f>
        <v>150</v>
      </c>
      <c r="G655" s="44"/>
      <c r="H655" s="44"/>
    </row>
    <row r="656" spans="1:8" x14ac:dyDescent="0.3">
      <c r="A656" s="429"/>
      <c r="B656" s="231"/>
      <c r="C656" s="43"/>
      <c r="D656" s="232"/>
      <c r="E656" s="11"/>
      <c r="F656" s="44"/>
      <c r="G656" s="44"/>
      <c r="H656" s="44"/>
    </row>
    <row r="657" spans="1:8" x14ac:dyDescent="0.3">
      <c r="A657" s="172" t="s">
        <v>377</v>
      </c>
      <c r="B657" s="206" t="s">
        <v>378</v>
      </c>
      <c r="C657" s="43"/>
      <c r="D657" s="232"/>
      <c r="E657" s="11"/>
      <c r="F657" s="44"/>
      <c r="G657" s="44"/>
      <c r="H657" s="44"/>
    </row>
    <row r="658" spans="1:8" x14ac:dyDescent="0.3">
      <c r="A658" s="429"/>
      <c r="B658" s="206" t="s">
        <v>379</v>
      </c>
      <c r="C658" s="43"/>
      <c r="D658" s="232"/>
      <c r="E658" s="11"/>
      <c r="F658" s="44"/>
      <c r="G658" s="44"/>
      <c r="H658" s="44"/>
    </row>
    <row r="659" spans="1:8" x14ac:dyDescent="0.3">
      <c r="A659" s="429"/>
      <c r="B659" s="231"/>
      <c r="C659" s="43"/>
      <c r="D659" s="232"/>
      <c r="E659" s="11"/>
      <c r="F659" s="44"/>
      <c r="G659" s="44"/>
      <c r="H659" s="44"/>
    </row>
    <row r="660" spans="1:8" x14ac:dyDescent="0.3">
      <c r="A660" s="429"/>
      <c r="B660" s="231" t="s">
        <v>15</v>
      </c>
      <c r="C660" s="43" t="s">
        <v>380</v>
      </c>
      <c r="D660" s="232"/>
      <c r="E660" s="11"/>
      <c r="F660" s="44"/>
      <c r="G660" s="44"/>
      <c r="H660" s="44"/>
    </row>
    <row r="661" spans="1:8" x14ac:dyDescent="0.3">
      <c r="A661" s="429"/>
      <c r="B661" s="231"/>
      <c r="C661" s="43"/>
      <c r="D661" s="232"/>
      <c r="E661" s="11"/>
      <c r="F661" s="44"/>
      <c r="G661" s="44"/>
      <c r="H661" s="44"/>
    </row>
    <row r="662" spans="1:8" x14ac:dyDescent="0.3">
      <c r="A662" s="429"/>
      <c r="B662" s="231"/>
      <c r="C662" s="43" t="s">
        <v>180</v>
      </c>
      <c r="D662" s="232" t="s">
        <v>381</v>
      </c>
      <c r="E662" s="11" t="s">
        <v>193</v>
      </c>
      <c r="F662" s="44">
        <v>120.4</v>
      </c>
      <c r="G662" s="44"/>
      <c r="H662" s="44"/>
    </row>
    <row r="663" spans="1:8" x14ac:dyDescent="0.3">
      <c r="A663" s="429"/>
      <c r="B663" s="231"/>
      <c r="C663" s="43"/>
      <c r="D663" s="232"/>
      <c r="E663" s="11"/>
      <c r="F663" s="44"/>
      <c r="G663" s="44"/>
      <c r="H663" s="44"/>
    </row>
    <row r="664" spans="1:8" x14ac:dyDescent="0.3">
      <c r="A664" s="172"/>
      <c r="B664" s="231" t="s">
        <v>17</v>
      </c>
      <c r="C664" s="43" t="s">
        <v>382</v>
      </c>
      <c r="D664" s="232"/>
      <c r="E664" s="11"/>
      <c r="F664" s="44"/>
      <c r="G664" s="44"/>
      <c r="H664" s="44"/>
    </row>
    <row r="665" spans="1:8" x14ac:dyDescent="0.3">
      <c r="A665" s="429"/>
      <c r="B665" s="231"/>
      <c r="C665" s="43"/>
      <c r="D665" s="232"/>
      <c r="E665" s="11"/>
      <c r="F665" s="44"/>
      <c r="G665" s="44"/>
      <c r="H665" s="44"/>
    </row>
    <row r="666" spans="1:8" x14ac:dyDescent="0.3">
      <c r="A666" s="429"/>
      <c r="B666" s="231"/>
      <c r="C666" s="43" t="s">
        <v>180</v>
      </c>
      <c r="D666" s="232" t="s">
        <v>383</v>
      </c>
      <c r="E666" s="11" t="s">
        <v>105</v>
      </c>
      <c r="F666" s="44">
        <f>327.2+633.6</f>
        <v>960.8</v>
      </c>
      <c r="G666" s="44"/>
      <c r="H666" s="44"/>
    </row>
    <row r="667" spans="1:8" x14ac:dyDescent="0.3">
      <c r="A667" s="429"/>
      <c r="B667" s="231"/>
      <c r="C667" s="43"/>
      <c r="D667" s="232"/>
      <c r="E667" s="11"/>
      <c r="F667" s="44"/>
      <c r="G667" s="44"/>
      <c r="H667" s="44"/>
    </row>
    <row r="668" spans="1:8" x14ac:dyDescent="0.3">
      <c r="A668" s="429"/>
      <c r="B668" s="231"/>
      <c r="C668" s="43" t="s">
        <v>181</v>
      </c>
      <c r="D668" s="232" t="s">
        <v>384</v>
      </c>
      <c r="E668" s="11" t="s">
        <v>105</v>
      </c>
      <c r="F668" s="44">
        <v>480</v>
      </c>
      <c r="G668" s="44"/>
      <c r="H668" s="44"/>
    </row>
    <row r="669" spans="1:8" x14ac:dyDescent="0.3">
      <c r="A669" s="429"/>
      <c r="B669" s="231"/>
      <c r="C669" s="43"/>
      <c r="D669" s="232"/>
      <c r="E669" s="11"/>
      <c r="F669" s="44"/>
      <c r="G669" s="44"/>
      <c r="H669" s="44"/>
    </row>
    <row r="670" spans="1:8" x14ac:dyDescent="0.3">
      <c r="A670" s="172" t="s">
        <v>385</v>
      </c>
      <c r="B670" s="206" t="s">
        <v>386</v>
      </c>
      <c r="C670" s="167"/>
      <c r="D670" s="230"/>
      <c r="E670" s="11"/>
      <c r="F670" s="44"/>
      <c r="G670" s="44"/>
      <c r="H670" s="44"/>
    </row>
    <row r="671" spans="1:8" x14ac:dyDescent="0.3">
      <c r="A671" s="429"/>
      <c r="B671" s="206" t="s">
        <v>387</v>
      </c>
      <c r="C671" s="43"/>
      <c r="D671" s="232"/>
      <c r="E671" s="11"/>
      <c r="F671" s="44"/>
      <c r="G671" s="44"/>
      <c r="H671" s="44"/>
    </row>
    <row r="672" spans="1:8" x14ac:dyDescent="0.3">
      <c r="A672" s="429"/>
      <c r="B672" s="206"/>
      <c r="C672" s="43"/>
      <c r="D672" s="232"/>
      <c r="E672" s="11"/>
      <c r="F672" s="44"/>
      <c r="G672" s="44"/>
      <c r="H672" s="44"/>
    </row>
    <row r="673" spans="1:8" x14ac:dyDescent="0.3">
      <c r="A673" s="429"/>
      <c r="B673" s="231" t="s">
        <v>15</v>
      </c>
      <c r="C673" s="43" t="s">
        <v>388</v>
      </c>
      <c r="D673" s="232"/>
      <c r="E673" s="11" t="s">
        <v>105</v>
      </c>
      <c r="F673" s="44">
        <f>(4500*1.5)</f>
        <v>6750</v>
      </c>
      <c r="G673" s="44"/>
      <c r="H673" s="44"/>
    </row>
    <row r="674" spans="1:8" x14ac:dyDescent="0.3">
      <c r="A674" s="429"/>
      <c r="B674" s="231"/>
      <c r="C674" s="43"/>
      <c r="D674" s="232"/>
      <c r="E674" s="11"/>
      <c r="F674" s="44"/>
      <c r="G674" s="44"/>
      <c r="H674" s="44"/>
    </row>
    <row r="675" spans="1:8" x14ac:dyDescent="0.3">
      <c r="A675" s="429"/>
      <c r="B675" s="231" t="s">
        <v>17</v>
      </c>
      <c r="C675" s="43" t="s">
        <v>389</v>
      </c>
      <c r="D675" s="232"/>
      <c r="E675" s="11" t="s">
        <v>105</v>
      </c>
      <c r="F675" s="44">
        <f>+F673*0.1</f>
        <v>675</v>
      </c>
      <c r="G675" s="44"/>
      <c r="H675" s="44"/>
    </row>
    <row r="676" spans="1:8" x14ac:dyDescent="0.3">
      <c r="A676" s="429"/>
      <c r="B676" s="231"/>
      <c r="C676" s="43"/>
      <c r="D676" s="232"/>
      <c r="E676" s="11"/>
      <c r="F676" s="44"/>
      <c r="G676" s="44"/>
      <c r="H676" s="44"/>
    </row>
    <row r="677" spans="1:8" x14ac:dyDescent="0.3">
      <c r="A677" s="172" t="s">
        <v>390</v>
      </c>
      <c r="B677" s="206" t="s">
        <v>391</v>
      </c>
      <c r="C677" s="167"/>
      <c r="D677" s="230"/>
      <c r="E677" s="11"/>
      <c r="F677" s="44"/>
      <c r="G677" s="44"/>
      <c r="H677" s="44"/>
    </row>
    <row r="678" spans="1:8" x14ac:dyDescent="0.3">
      <c r="A678" s="429"/>
      <c r="B678" s="231"/>
      <c r="C678" s="43"/>
      <c r="D678" s="232"/>
      <c r="E678" s="11"/>
      <c r="F678" s="44"/>
      <c r="G678" s="44"/>
      <c r="H678" s="44"/>
    </row>
    <row r="679" spans="1:8" x14ac:dyDescent="0.3">
      <c r="A679" s="429"/>
      <c r="B679" s="231" t="s">
        <v>15</v>
      </c>
      <c r="C679" s="43" t="s">
        <v>392</v>
      </c>
      <c r="D679" s="232"/>
      <c r="E679" s="11"/>
      <c r="F679" s="44"/>
      <c r="G679" s="44"/>
      <c r="H679" s="44"/>
    </row>
    <row r="680" spans="1:8" x14ac:dyDescent="0.3">
      <c r="A680" s="429"/>
      <c r="B680" s="231"/>
      <c r="C680" s="43" t="s">
        <v>950</v>
      </c>
      <c r="D680" s="232"/>
      <c r="E680" s="11" t="s">
        <v>193</v>
      </c>
      <c r="F680" s="44">
        <f>4500*1.5*0.15</f>
        <v>1012.5</v>
      </c>
      <c r="G680" s="44"/>
      <c r="H680" s="44"/>
    </row>
    <row r="681" spans="1:8" x14ac:dyDescent="0.3">
      <c r="A681" s="429"/>
      <c r="B681" s="231"/>
      <c r="C681" s="43"/>
      <c r="D681" s="232"/>
      <c r="E681" s="11"/>
      <c r="F681" s="44"/>
      <c r="G681" s="44"/>
      <c r="H681" s="44"/>
    </row>
    <row r="682" spans="1:8" x14ac:dyDescent="0.3">
      <c r="A682" s="429"/>
      <c r="B682" s="231" t="s">
        <v>17</v>
      </c>
      <c r="C682" s="43" t="s">
        <v>393</v>
      </c>
      <c r="D682" s="232"/>
      <c r="E682" s="11"/>
      <c r="F682" s="44"/>
      <c r="G682" s="44"/>
      <c r="H682" s="44"/>
    </row>
    <row r="683" spans="1:8" x14ac:dyDescent="0.3">
      <c r="A683" s="429"/>
      <c r="B683" s="231"/>
      <c r="C683" s="43" t="s">
        <v>951</v>
      </c>
      <c r="D683" s="232"/>
      <c r="E683" s="11" t="s">
        <v>105</v>
      </c>
      <c r="F683" s="44">
        <f>4500*1.5</f>
        <v>6750</v>
      </c>
      <c r="G683" s="44"/>
      <c r="H683" s="44"/>
    </row>
    <row r="684" spans="1:8" x14ac:dyDescent="0.3">
      <c r="A684" s="429"/>
      <c r="B684" s="231"/>
      <c r="C684" s="43"/>
      <c r="D684" s="232"/>
      <c r="E684" s="11"/>
      <c r="F684" s="44"/>
      <c r="G684" s="44"/>
      <c r="H684" s="44"/>
    </row>
    <row r="685" spans="1:8" x14ac:dyDescent="0.3">
      <c r="A685" s="172" t="s">
        <v>394</v>
      </c>
      <c r="B685" s="206" t="s">
        <v>395</v>
      </c>
      <c r="C685" s="167"/>
      <c r="D685" s="230"/>
      <c r="E685" s="11"/>
      <c r="F685" s="44"/>
      <c r="G685" s="44"/>
      <c r="H685" s="44"/>
    </row>
    <row r="686" spans="1:8" x14ac:dyDescent="0.3">
      <c r="A686" s="429"/>
      <c r="B686" s="206" t="s">
        <v>396</v>
      </c>
      <c r="C686" s="43"/>
      <c r="D686" s="230"/>
      <c r="E686" s="11"/>
      <c r="F686" s="44"/>
      <c r="G686" s="44"/>
      <c r="H686" s="44"/>
    </row>
    <row r="687" spans="1:8" x14ac:dyDescent="0.3">
      <c r="A687" s="429"/>
      <c r="B687" s="231"/>
      <c r="C687" s="43"/>
      <c r="D687" s="232"/>
      <c r="E687" s="11"/>
      <c r="F687" s="44"/>
      <c r="G687" s="44"/>
      <c r="H687" s="44"/>
    </row>
    <row r="688" spans="1:8" x14ac:dyDescent="0.3">
      <c r="A688" s="429"/>
      <c r="B688" s="231" t="s">
        <v>15</v>
      </c>
      <c r="C688" s="43" t="s">
        <v>397</v>
      </c>
      <c r="D688" s="232"/>
      <c r="E688" s="11"/>
      <c r="F688" s="44"/>
      <c r="G688" s="44"/>
      <c r="H688" s="44"/>
    </row>
    <row r="689" spans="1:8" x14ac:dyDescent="0.3">
      <c r="A689" s="429"/>
      <c r="B689" s="231"/>
      <c r="C689" s="43" t="s">
        <v>398</v>
      </c>
      <c r="D689" s="232"/>
      <c r="E689" s="11" t="s">
        <v>105</v>
      </c>
      <c r="F689" s="44">
        <f>4500*2*0.15</f>
        <v>1350</v>
      </c>
      <c r="G689" s="44"/>
      <c r="H689" s="44"/>
    </row>
    <row r="690" spans="1:8" x14ac:dyDescent="0.3">
      <c r="A690" s="429"/>
      <c r="B690" s="231"/>
      <c r="C690" s="43"/>
      <c r="D690" s="232"/>
      <c r="E690" s="11"/>
      <c r="F690" s="44"/>
      <c r="G690" s="44"/>
      <c r="H690" s="44"/>
    </row>
    <row r="691" spans="1:8" x14ac:dyDescent="0.3">
      <c r="A691" s="429"/>
      <c r="B691" s="231" t="s">
        <v>17</v>
      </c>
      <c r="C691" s="43" t="s">
        <v>399</v>
      </c>
      <c r="D691" s="232"/>
      <c r="E691" s="11"/>
      <c r="F691" s="44"/>
      <c r="G691" s="44"/>
      <c r="H691" s="44"/>
    </row>
    <row r="692" spans="1:8" x14ac:dyDescent="0.3">
      <c r="A692" s="429"/>
      <c r="B692" s="231"/>
      <c r="C692" s="43" t="s">
        <v>400</v>
      </c>
      <c r="D692" s="232"/>
      <c r="E692" s="11" t="s">
        <v>105</v>
      </c>
      <c r="F692" s="44">
        <v>300</v>
      </c>
      <c r="G692" s="44"/>
      <c r="H692" s="44"/>
    </row>
    <row r="693" spans="1:8" x14ac:dyDescent="0.3">
      <c r="A693" s="429"/>
      <c r="B693" s="231"/>
      <c r="C693" s="43"/>
      <c r="D693" s="232"/>
      <c r="E693" s="11"/>
      <c r="F693" s="44"/>
      <c r="G693" s="44"/>
      <c r="H693" s="44"/>
    </row>
    <row r="694" spans="1:8" x14ac:dyDescent="0.3">
      <c r="A694" s="172"/>
      <c r="B694" s="231" t="s">
        <v>38</v>
      </c>
      <c r="C694" s="43" t="s">
        <v>401</v>
      </c>
      <c r="D694" s="232"/>
      <c r="E694" s="11" t="s">
        <v>105</v>
      </c>
      <c r="F694" s="44">
        <v>100</v>
      </c>
      <c r="G694" s="44"/>
      <c r="H694" s="44"/>
    </row>
    <row r="695" spans="1:8" x14ac:dyDescent="0.3">
      <c r="A695" s="431"/>
      <c r="B695" s="222"/>
      <c r="C695" s="223"/>
      <c r="D695" s="243"/>
      <c r="E695" s="225"/>
      <c r="F695" s="44"/>
      <c r="G695" s="44"/>
      <c r="H695" s="44"/>
    </row>
    <row r="696" spans="1:8" x14ac:dyDescent="0.3">
      <c r="A696" s="428"/>
      <c r="B696" s="195"/>
      <c r="C696" s="196"/>
      <c r="D696" s="196"/>
      <c r="E696" s="212"/>
      <c r="F696" s="289"/>
      <c r="G696" s="289"/>
      <c r="H696" s="289"/>
    </row>
    <row r="697" spans="1:8" s="216" customFormat="1" x14ac:dyDescent="0.3">
      <c r="A697" s="172" t="s">
        <v>402</v>
      </c>
      <c r="B697" s="206" t="s">
        <v>44</v>
      </c>
      <c r="C697" s="167"/>
      <c r="D697" s="167"/>
      <c r="E697" s="177"/>
      <c r="F697" s="290"/>
      <c r="G697" s="290"/>
      <c r="H697" s="250"/>
    </row>
    <row r="698" spans="1:8" ht="15" thickBot="1" x14ac:dyDescent="0.35">
      <c r="A698" s="430"/>
      <c r="B698" s="217"/>
      <c r="C698" s="218"/>
      <c r="D698" s="218"/>
      <c r="E698" s="219"/>
      <c r="F698" s="291"/>
      <c r="G698" s="291"/>
      <c r="H698" s="291"/>
    </row>
    <row r="699" spans="1:8" x14ac:dyDescent="0.3">
      <c r="A699" s="175"/>
      <c r="B699" s="43"/>
      <c r="C699" s="43"/>
      <c r="D699" s="43"/>
      <c r="E699" s="175"/>
      <c r="F699" s="286"/>
      <c r="G699" s="286"/>
      <c r="H699" s="286"/>
    </row>
    <row r="700" spans="1:8" x14ac:dyDescent="0.3">
      <c r="A700" s="175"/>
      <c r="B700" s="43"/>
      <c r="C700" s="43"/>
      <c r="D700" s="43"/>
      <c r="E700" s="175"/>
      <c r="F700" s="286"/>
      <c r="G700" s="286"/>
      <c r="H700" s="286"/>
    </row>
    <row r="701" spans="1:8" x14ac:dyDescent="0.3">
      <c r="A701" s="204" t="s">
        <v>0</v>
      </c>
      <c r="B701" s="167"/>
      <c r="C701" s="167"/>
      <c r="D701" s="175"/>
      <c r="E701" s="175"/>
      <c r="F701" s="175"/>
      <c r="G701" s="175"/>
      <c r="H701" s="175"/>
    </row>
    <row r="702" spans="1:8" ht="15" thickBot="1" x14ac:dyDescent="0.35">
      <c r="A702" s="175"/>
      <c r="B702" s="43"/>
      <c r="C702" s="43"/>
      <c r="D702" s="43"/>
      <c r="E702" s="175"/>
      <c r="F702" s="286"/>
      <c r="G702" s="286"/>
      <c r="H702" s="283" t="s">
        <v>366</v>
      </c>
    </row>
    <row r="703" spans="1:8" x14ac:dyDescent="0.3">
      <c r="A703" s="163"/>
      <c r="B703" s="178"/>
      <c r="C703" s="179"/>
      <c r="D703" s="180"/>
      <c r="E703" s="181"/>
      <c r="F703" s="182"/>
      <c r="G703" s="182"/>
      <c r="H703" s="182"/>
    </row>
    <row r="704" spans="1:8" x14ac:dyDescent="0.3">
      <c r="A704" s="164" t="s">
        <v>2</v>
      </c>
      <c r="B704" s="505" t="s">
        <v>3</v>
      </c>
      <c r="C704" s="506"/>
      <c r="D704" s="507"/>
      <c r="E704" s="185" t="s">
        <v>4</v>
      </c>
      <c r="F704" s="186" t="s">
        <v>6</v>
      </c>
      <c r="G704" s="186" t="s">
        <v>5</v>
      </c>
      <c r="H704" s="186" t="s">
        <v>7</v>
      </c>
    </row>
    <row r="705" spans="1:8" x14ac:dyDescent="0.3">
      <c r="A705" s="164" t="s">
        <v>8</v>
      </c>
      <c r="B705" s="183"/>
      <c r="C705" s="184"/>
      <c r="D705" s="187"/>
      <c r="E705" s="188"/>
      <c r="F705" s="189"/>
      <c r="G705" s="189"/>
      <c r="H705" s="189"/>
    </row>
    <row r="706" spans="1:8" x14ac:dyDescent="0.3">
      <c r="A706" s="165"/>
      <c r="B706" s="190"/>
      <c r="C706" s="191"/>
      <c r="D706" s="192"/>
      <c r="E706" s="193"/>
      <c r="F706" s="194"/>
      <c r="G706" s="194"/>
      <c r="H706" s="194"/>
    </row>
    <row r="707" spans="1:8" x14ac:dyDescent="0.3">
      <c r="A707" s="428"/>
      <c r="B707" s="195"/>
      <c r="C707" s="196"/>
      <c r="D707" s="196"/>
      <c r="E707" s="212"/>
      <c r="F707" s="289"/>
      <c r="G707" s="289"/>
      <c r="H707" s="289"/>
    </row>
    <row r="708" spans="1:8" x14ac:dyDescent="0.3">
      <c r="A708" s="429"/>
      <c r="B708" s="231" t="s">
        <v>45</v>
      </c>
      <c r="C708" s="43"/>
      <c r="D708" s="43"/>
      <c r="E708" s="175"/>
      <c r="F708" s="292"/>
      <c r="G708" s="292"/>
      <c r="H708" s="44"/>
    </row>
    <row r="709" spans="1:8" x14ac:dyDescent="0.3">
      <c r="A709" s="431"/>
      <c r="B709" s="222"/>
      <c r="C709" s="223"/>
      <c r="D709" s="223"/>
      <c r="E709" s="293"/>
      <c r="F709" s="294"/>
      <c r="G709" s="294"/>
      <c r="H709" s="294"/>
    </row>
    <row r="710" spans="1:8" x14ac:dyDescent="0.3">
      <c r="A710" s="428"/>
      <c r="B710" s="195"/>
      <c r="C710" s="196"/>
      <c r="D710" s="197"/>
      <c r="E710" s="198"/>
      <c r="F710" s="272"/>
      <c r="G710" s="272"/>
      <c r="H710" s="272"/>
    </row>
    <row r="711" spans="1:8" x14ac:dyDescent="0.3">
      <c r="A711" s="172" t="s">
        <v>403</v>
      </c>
      <c r="B711" s="206" t="s">
        <v>404</v>
      </c>
      <c r="C711" s="167"/>
      <c r="D711" s="232"/>
      <c r="E711" s="11"/>
      <c r="F711" s="272"/>
      <c r="G711" s="272"/>
      <c r="H711" s="272"/>
    </row>
    <row r="712" spans="1:8" x14ac:dyDescent="0.3">
      <c r="A712" s="429"/>
      <c r="B712" s="206" t="s">
        <v>405</v>
      </c>
      <c r="C712" s="43"/>
      <c r="D712" s="232"/>
      <c r="E712" s="11"/>
      <c r="F712" s="272"/>
      <c r="G712" s="272"/>
      <c r="H712" s="272"/>
    </row>
    <row r="713" spans="1:8" x14ac:dyDescent="0.3">
      <c r="A713" s="429"/>
      <c r="B713" s="206"/>
      <c r="C713" s="43"/>
      <c r="D713" s="232"/>
      <c r="E713" s="11"/>
      <c r="F713" s="272"/>
      <c r="G713" s="272"/>
      <c r="H713" s="272"/>
    </row>
    <row r="714" spans="1:8" x14ac:dyDescent="0.3">
      <c r="A714" s="429"/>
      <c r="B714" s="231" t="s">
        <v>15</v>
      </c>
      <c r="C714" s="43" t="s">
        <v>406</v>
      </c>
      <c r="D714" s="232"/>
      <c r="E714" s="11"/>
      <c r="F714" s="272"/>
      <c r="G714" s="272"/>
      <c r="H714" s="272"/>
    </row>
    <row r="715" spans="1:8" x14ac:dyDescent="0.3">
      <c r="A715" s="429"/>
      <c r="B715" s="231"/>
      <c r="C715" s="43" t="s">
        <v>407</v>
      </c>
      <c r="D715" s="232"/>
      <c r="E715" s="11" t="s">
        <v>220</v>
      </c>
      <c r="F715" s="44">
        <v>900</v>
      </c>
      <c r="G715" s="44"/>
      <c r="H715" s="44"/>
    </row>
    <row r="716" spans="1:8" x14ac:dyDescent="0.3">
      <c r="A716" s="429"/>
      <c r="B716" s="231"/>
      <c r="C716" s="43"/>
      <c r="D716" s="245"/>
      <c r="E716" s="11"/>
      <c r="F716" s="44"/>
      <c r="G716" s="44"/>
      <c r="H716" s="44"/>
    </row>
    <row r="717" spans="1:8" x14ac:dyDescent="0.3">
      <c r="A717" s="172" t="s">
        <v>408</v>
      </c>
      <c r="B717" s="206" t="s">
        <v>354</v>
      </c>
      <c r="C717" s="167"/>
      <c r="D717" s="232"/>
      <c r="E717" s="11"/>
      <c r="F717" s="44"/>
      <c r="G717" s="44"/>
      <c r="H717" s="44"/>
    </row>
    <row r="718" spans="1:8" x14ac:dyDescent="0.3">
      <c r="A718" s="429"/>
      <c r="B718" s="231"/>
      <c r="C718" s="43"/>
      <c r="D718" s="232"/>
      <c r="E718" s="11"/>
      <c r="F718" s="44"/>
      <c r="G718" s="44"/>
      <c r="H718" s="44"/>
    </row>
    <row r="719" spans="1:8" x14ac:dyDescent="0.3">
      <c r="A719" s="429"/>
      <c r="B719" s="231" t="s">
        <v>15</v>
      </c>
      <c r="C719" s="43" t="s">
        <v>409</v>
      </c>
      <c r="D719" s="232"/>
      <c r="E719" s="11" t="s">
        <v>410</v>
      </c>
      <c r="F719" s="44">
        <v>3</v>
      </c>
      <c r="G719" s="44"/>
      <c r="H719" s="44"/>
    </row>
    <row r="720" spans="1:8" x14ac:dyDescent="0.3">
      <c r="A720" s="429"/>
      <c r="B720" s="231"/>
      <c r="C720" s="43"/>
      <c r="D720" s="232"/>
      <c r="E720" s="11"/>
      <c r="F720" s="44"/>
      <c r="G720" s="44"/>
      <c r="H720" s="44"/>
    </row>
    <row r="721" spans="1:8" x14ac:dyDescent="0.3">
      <c r="A721" s="429"/>
      <c r="B721" s="231" t="s">
        <v>17</v>
      </c>
      <c r="C721" s="43" t="s">
        <v>411</v>
      </c>
      <c r="D721" s="232"/>
      <c r="E721" s="11" t="s">
        <v>410</v>
      </c>
      <c r="F721" s="44">
        <v>6</v>
      </c>
      <c r="G721" s="44"/>
      <c r="H721" s="44"/>
    </row>
    <row r="722" spans="1:8" x14ac:dyDescent="0.3">
      <c r="A722" s="429"/>
      <c r="B722" s="231"/>
      <c r="C722" s="43"/>
      <c r="D722" s="232"/>
      <c r="E722" s="11"/>
      <c r="F722" s="44"/>
      <c r="G722" s="44"/>
      <c r="H722" s="44"/>
    </row>
    <row r="723" spans="1:8" x14ac:dyDescent="0.3">
      <c r="A723" s="429"/>
      <c r="B723" s="231" t="s">
        <v>38</v>
      </c>
      <c r="C723" s="43" t="s">
        <v>412</v>
      </c>
      <c r="D723" s="232"/>
      <c r="E723" s="11" t="s">
        <v>356</v>
      </c>
      <c r="F723" s="44">
        <v>29833</v>
      </c>
      <c r="G723" s="44"/>
      <c r="H723" s="44"/>
    </row>
    <row r="724" spans="1:8" x14ac:dyDescent="0.3">
      <c r="A724" s="429"/>
      <c r="B724" s="231"/>
      <c r="C724" s="43"/>
      <c r="D724" s="232"/>
      <c r="E724" s="11"/>
      <c r="F724" s="44"/>
      <c r="G724" s="44"/>
      <c r="H724" s="44"/>
    </row>
    <row r="725" spans="1:8" x14ac:dyDescent="0.3">
      <c r="A725" s="172" t="s">
        <v>413</v>
      </c>
      <c r="B725" s="206" t="s">
        <v>414</v>
      </c>
      <c r="C725" s="167"/>
      <c r="D725" s="232"/>
      <c r="E725" s="11"/>
      <c r="F725" s="44"/>
      <c r="G725" s="44"/>
      <c r="H725" s="44"/>
    </row>
    <row r="726" spans="1:8" x14ac:dyDescent="0.3">
      <c r="A726" s="429"/>
      <c r="B726" s="206" t="s">
        <v>415</v>
      </c>
      <c r="C726" s="43"/>
      <c r="D726" s="232"/>
      <c r="E726" s="11"/>
      <c r="F726" s="44"/>
      <c r="G726" s="44"/>
      <c r="H726" s="44"/>
    </row>
    <row r="727" spans="1:8" x14ac:dyDescent="0.3">
      <c r="A727" s="429"/>
      <c r="B727" s="206" t="s">
        <v>416</v>
      </c>
      <c r="C727" s="43"/>
      <c r="D727" s="232"/>
      <c r="E727" s="11"/>
      <c r="F727" s="44"/>
      <c r="G727" s="44"/>
      <c r="H727" s="44"/>
    </row>
    <row r="728" spans="1:8" x14ac:dyDescent="0.3">
      <c r="A728" s="429"/>
      <c r="B728" s="231"/>
      <c r="C728" s="43"/>
      <c r="D728" s="232"/>
      <c r="E728" s="11"/>
      <c r="F728" s="44"/>
      <c r="G728" s="44"/>
      <c r="H728" s="44"/>
    </row>
    <row r="729" spans="1:8" x14ac:dyDescent="0.3">
      <c r="A729" s="429"/>
      <c r="B729" s="231" t="s">
        <v>15</v>
      </c>
      <c r="C729" s="43" t="s">
        <v>417</v>
      </c>
      <c r="D729" s="232"/>
      <c r="E729" s="11" t="s">
        <v>220</v>
      </c>
      <c r="F729" s="44">
        <v>1800</v>
      </c>
      <c r="G729" s="44"/>
      <c r="H729" s="44"/>
    </row>
    <row r="730" spans="1:8" x14ac:dyDescent="0.3">
      <c r="A730" s="429"/>
      <c r="B730" s="231"/>
      <c r="C730" s="43"/>
      <c r="D730" s="232"/>
      <c r="E730" s="11"/>
      <c r="F730" s="44"/>
      <c r="G730" s="44"/>
      <c r="H730" s="44"/>
    </row>
    <row r="731" spans="1:8" x14ac:dyDescent="0.3">
      <c r="A731" s="429"/>
      <c r="B731" s="231"/>
      <c r="C731" s="43"/>
      <c r="D731" s="232"/>
      <c r="E731" s="11"/>
      <c r="F731" s="44"/>
      <c r="G731" s="44"/>
      <c r="H731" s="44"/>
    </row>
    <row r="732" spans="1:8" x14ac:dyDescent="0.3">
      <c r="A732" s="172" t="s">
        <v>418</v>
      </c>
      <c r="B732" s="206" t="s">
        <v>419</v>
      </c>
      <c r="C732" s="167"/>
      <c r="D732" s="232"/>
      <c r="E732" s="11"/>
      <c r="F732" s="44"/>
      <c r="G732" s="44"/>
      <c r="H732" s="44"/>
    </row>
    <row r="733" spans="1:8" x14ac:dyDescent="0.3">
      <c r="A733" s="429"/>
      <c r="B733" s="206" t="s">
        <v>420</v>
      </c>
      <c r="C733" s="43"/>
      <c r="D733" s="232"/>
      <c r="E733" s="11"/>
      <c r="F733" s="44"/>
      <c r="G733" s="44"/>
      <c r="H733" s="44"/>
    </row>
    <row r="734" spans="1:8" x14ac:dyDescent="0.3">
      <c r="A734" s="429"/>
      <c r="B734" s="206" t="s">
        <v>421</v>
      </c>
      <c r="C734" s="43"/>
      <c r="D734" s="232"/>
      <c r="E734" s="11"/>
      <c r="F734" s="44"/>
      <c r="G734" s="44"/>
      <c r="H734" s="44"/>
    </row>
    <row r="735" spans="1:8" x14ac:dyDescent="0.3">
      <c r="A735" s="429"/>
      <c r="B735" s="206" t="s">
        <v>422</v>
      </c>
      <c r="C735" s="43"/>
      <c r="D735" s="245"/>
      <c r="E735" s="11" t="s">
        <v>423</v>
      </c>
      <c r="F735" s="44">
        <v>135</v>
      </c>
      <c r="G735" s="44"/>
      <c r="H735" s="44"/>
    </row>
    <row r="736" spans="1:8" x14ac:dyDescent="0.3">
      <c r="A736" s="431"/>
      <c r="B736" s="222"/>
      <c r="C736" s="223"/>
      <c r="D736" s="243"/>
      <c r="E736" s="225"/>
      <c r="F736" s="44"/>
      <c r="G736" s="44"/>
      <c r="H736" s="44"/>
    </row>
    <row r="737" spans="1:8" x14ac:dyDescent="0.3">
      <c r="A737" s="428"/>
      <c r="B737" s="195"/>
      <c r="C737" s="196"/>
      <c r="D737" s="196"/>
      <c r="E737" s="212"/>
      <c r="F737" s="289"/>
      <c r="G737" s="289"/>
      <c r="H737" s="289"/>
    </row>
    <row r="738" spans="1:8" s="216" customFormat="1" x14ac:dyDescent="0.3">
      <c r="A738" s="172" t="s">
        <v>402</v>
      </c>
      <c r="B738" s="206" t="s">
        <v>71</v>
      </c>
      <c r="C738" s="167"/>
      <c r="D738" s="167"/>
      <c r="E738" s="177"/>
      <c r="F738" s="290"/>
      <c r="G738" s="290"/>
      <c r="H738" s="250"/>
    </row>
    <row r="739" spans="1:8" ht="15" thickBot="1" x14ac:dyDescent="0.35">
      <c r="A739" s="430"/>
      <c r="B739" s="217"/>
      <c r="C739" s="218"/>
      <c r="D739" s="218"/>
      <c r="E739" s="219"/>
      <c r="F739" s="291"/>
      <c r="G739" s="291"/>
      <c r="H739" s="291"/>
    </row>
    <row r="740" spans="1:8" x14ac:dyDescent="0.3">
      <c r="A740" s="175"/>
      <c r="B740" s="43"/>
      <c r="C740" s="43"/>
      <c r="D740" s="43"/>
      <c r="E740" s="175"/>
      <c r="F740" s="286"/>
      <c r="G740" s="286"/>
      <c r="H740" s="286"/>
    </row>
    <row r="741" spans="1:8" x14ac:dyDescent="0.3">
      <c r="A741" s="175"/>
      <c r="B741" s="43"/>
      <c r="C741" s="43"/>
      <c r="D741" s="43"/>
      <c r="E741" s="175"/>
      <c r="F741" s="286"/>
      <c r="G741" s="286"/>
      <c r="H741" s="286"/>
    </row>
    <row r="742" spans="1:8" ht="15" thickBot="1" x14ac:dyDescent="0.35">
      <c r="A742" s="204" t="s">
        <v>0</v>
      </c>
      <c r="B742" s="43"/>
      <c r="C742" s="43"/>
      <c r="D742" s="43"/>
      <c r="E742" s="175"/>
      <c r="F742" s="177"/>
      <c r="G742" s="177"/>
      <c r="H742" s="177" t="s">
        <v>424</v>
      </c>
    </row>
    <row r="743" spans="1:8" x14ac:dyDescent="0.3">
      <c r="A743" s="163"/>
      <c r="B743" s="178"/>
      <c r="C743" s="179"/>
      <c r="D743" s="180"/>
      <c r="E743" s="181"/>
      <c r="F743" s="182"/>
      <c r="G743" s="182"/>
      <c r="H743" s="182"/>
    </row>
    <row r="744" spans="1:8" x14ac:dyDescent="0.3">
      <c r="A744" s="164" t="s">
        <v>2</v>
      </c>
      <c r="B744" s="505" t="s">
        <v>3</v>
      </c>
      <c r="C744" s="506"/>
      <c r="D744" s="507"/>
      <c r="E744" s="185" t="s">
        <v>4</v>
      </c>
      <c r="F744" s="186" t="s">
        <v>6</v>
      </c>
      <c r="G744" s="186" t="s">
        <v>5</v>
      </c>
      <c r="H744" s="186" t="s">
        <v>7</v>
      </c>
    </row>
    <row r="745" spans="1:8" x14ac:dyDescent="0.3">
      <c r="A745" s="164" t="s">
        <v>8</v>
      </c>
      <c r="B745" s="183"/>
      <c r="C745" s="184"/>
      <c r="D745" s="187"/>
      <c r="E745" s="188"/>
      <c r="F745" s="189"/>
      <c r="G745" s="189"/>
      <c r="H745" s="189"/>
    </row>
    <row r="746" spans="1:8" x14ac:dyDescent="0.3">
      <c r="A746" s="165"/>
      <c r="B746" s="190"/>
      <c r="C746" s="191"/>
      <c r="D746" s="192"/>
      <c r="E746" s="193"/>
      <c r="F746" s="194"/>
      <c r="G746" s="194"/>
      <c r="H746" s="194"/>
    </row>
    <row r="747" spans="1:8" x14ac:dyDescent="0.3">
      <c r="A747" s="428"/>
      <c r="B747" s="195"/>
      <c r="C747" s="196"/>
      <c r="D747" s="197"/>
      <c r="E747" s="198"/>
      <c r="F747" s="272"/>
      <c r="G747" s="272"/>
      <c r="H747" s="272"/>
    </row>
    <row r="748" spans="1:8" x14ac:dyDescent="0.3">
      <c r="A748" s="429"/>
      <c r="B748" s="228" t="s">
        <v>425</v>
      </c>
      <c r="C748" s="43"/>
      <c r="D748" s="229"/>
      <c r="E748" s="11"/>
      <c r="F748" s="272"/>
      <c r="G748" s="272"/>
      <c r="H748" s="272"/>
    </row>
    <row r="749" spans="1:8" x14ac:dyDescent="0.3">
      <c r="A749" s="429"/>
      <c r="B749" s="231"/>
      <c r="C749" s="43"/>
      <c r="D749" s="232"/>
      <c r="E749" s="11"/>
      <c r="F749" s="272"/>
      <c r="G749" s="272"/>
      <c r="H749" s="272"/>
    </row>
    <row r="750" spans="1:8" s="242" customFormat="1" x14ac:dyDescent="0.3">
      <c r="A750" s="164" t="s">
        <v>426</v>
      </c>
      <c r="B750" s="295" t="s">
        <v>427</v>
      </c>
      <c r="C750" s="296"/>
      <c r="D750" s="297"/>
      <c r="E750" s="188" t="s">
        <v>193</v>
      </c>
      <c r="F750" s="241">
        <f>200*80*1</f>
        <v>16000</v>
      </c>
      <c r="G750" s="241"/>
      <c r="H750" s="241"/>
    </row>
    <row r="751" spans="1:8" x14ac:dyDescent="0.3">
      <c r="A751" s="429"/>
      <c r="B751" s="231"/>
      <c r="C751" s="43"/>
      <c r="D751" s="232"/>
      <c r="E751" s="11"/>
      <c r="F751" s="44"/>
      <c r="G751" s="44"/>
      <c r="H751" s="44"/>
    </row>
    <row r="752" spans="1:8" x14ac:dyDescent="0.3">
      <c r="A752" s="172" t="s">
        <v>428</v>
      </c>
      <c r="B752" s="206" t="s">
        <v>429</v>
      </c>
      <c r="C752" s="167"/>
      <c r="D752" s="230"/>
      <c r="E752" s="11"/>
      <c r="F752" s="44"/>
      <c r="G752" s="44"/>
      <c r="H752" s="44"/>
    </row>
    <row r="753" spans="1:8" x14ac:dyDescent="0.3">
      <c r="A753" s="429"/>
      <c r="B753" s="231"/>
      <c r="C753" s="43"/>
      <c r="D753" s="232"/>
      <c r="E753" s="11"/>
      <c r="F753" s="44"/>
      <c r="G753" s="44"/>
      <c r="H753" s="44"/>
    </row>
    <row r="754" spans="1:8" x14ac:dyDescent="0.3">
      <c r="A754" s="429"/>
      <c r="B754" s="231" t="s">
        <v>15</v>
      </c>
      <c r="C754" s="43" t="s">
        <v>430</v>
      </c>
      <c r="D754" s="232"/>
      <c r="E754" s="11" t="s">
        <v>249</v>
      </c>
      <c r="F754" s="44">
        <v>1</v>
      </c>
      <c r="G754" s="44"/>
      <c r="H754" s="44"/>
    </row>
    <row r="755" spans="1:8" x14ac:dyDescent="0.3">
      <c r="A755" s="429"/>
      <c r="B755" s="231"/>
      <c r="C755" s="43"/>
      <c r="D755" s="232"/>
      <c r="E755" s="11"/>
      <c r="F755" s="44"/>
      <c r="G755" s="44"/>
      <c r="H755" s="44"/>
    </row>
    <row r="756" spans="1:8" x14ac:dyDescent="0.3">
      <c r="A756" s="429"/>
      <c r="B756" s="231" t="s">
        <v>17</v>
      </c>
      <c r="C756" s="43" t="s">
        <v>431</v>
      </c>
      <c r="D756" s="232"/>
      <c r="E756" s="11" t="s">
        <v>249</v>
      </c>
      <c r="F756" s="44">
        <v>2</v>
      </c>
      <c r="G756" s="44"/>
      <c r="H756" s="44"/>
    </row>
    <row r="757" spans="1:8" x14ac:dyDescent="0.3">
      <c r="A757" s="429"/>
      <c r="B757" s="231"/>
      <c r="C757" s="43"/>
      <c r="D757" s="232"/>
      <c r="E757" s="11"/>
      <c r="F757" s="44"/>
      <c r="G757" s="44"/>
      <c r="H757" s="44"/>
    </row>
    <row r="758" spans="1:8" x14ac:dyDescent="0.3">
      <c r="A758" s="429"/>
      <c r="B758" s="231" t="s">
        <v>38</v>
      </c>
      <c r="C758" s="43" t="s">
        <v>432</v>
      </c>
      <c r="D758" s="232"/>
      <c r="E758" s="209" t="s">
        <v>249</v>
      </c>
      <c r="F758" s="44">
        <v>2</v>
      </c>
      <c r="G758" s="44"/>
      <c r="H758" s="44"/>
    </row>
    <row r="759" spans="1:8" x14ac:dyDescent="0.3">
      <c r="A759" s="429"/>
      <c r="B759" s="231"/>
      <c r="C759" s="43"/>
      <c r="D759" s="232"/>
      <c r="E759" s="11"/>
      <c r="F759" s="44"/>
      <c r="G759" s="44"/>
      <c r="H759" s="44"/>
    </row>
    <row r="760" spans="1:8" x14ac:dyDescent="0.3">
      <c r="A760" s="429"/>
      <c r="B760" s="231"/>
      <c r="C760" s="43"/>
      <c r="D760" s="232"/>
      <c r="E760" s="11"/>
      <c r="F760" s="44"/>
      <c r="G760" s="44"/>
      <c r="H760" s="44"/>
    </row>
    <row r="761" spans="1:8" x14ac:dyDescent="0.3">
      <c r="A761" s="429"/>
      <c r="B761" s="231"/>
      <c r="C761" s="43"/>
      <c r="D761" s="232"/>
      <c r="E761" s="11"/>
      <c r="F761" s="44"/>
      <c r="G761" s="44"/>
      <c r="H761" s="44"/>
    </row>
    <row r="762" spans="1:8" x14ac:dyDescent="0.3">
      <c r="A762" s="431"/>
      <c r="B762" s="222"/>
      <c r="C762" s="223"/>
      <c r="D762" s="243"/>
      <c r="E762" s="225"/>
      <c r="F762" s="272"/>
      <c r="G762" s="272"/>
      <c r="H762" s="272"/>
    </row>
    <row r="763" spans="1:8" x14ac:dyDescent="0.3">
      <c r="A763" s="428"/>
      <c r="B763" s="195"/>
      <c r="C763" s="196"/>
      <c r="D763" s="196"/>
      <c r="E763" s="212"/>
      <c r="F763" s="289"/>
      <c r="G763" s="289"/>
      <c r="H763" s="289"/>
    </row>
    <row r="764" spans="1:8" s="216" customFormat="1" x14ac:dyDescent="0.3">
      <c r="A764" s="172" t="s">
        <v>433</v>
      </c>
      <c r="B764" s="206" t="s">
        <v>434</v>
      </c>
      <c r="C764" s="167"/>
      <c r="D764" s="167"/>
      <c r="E764" s="177"/>
      <c r="F764" s="290"/>
      <c r="G764" s="290"/>
      <c r="H764" s="250"/>
    </row>
    <row r="765" spans="1:8" ht="15" thickBot="1" x14ac:dyDescent="0.35">
      <c r="A765" s="430"/>
      <c r="B765" s="217"/>
      <c r="C765" s="218"/>
      <c r="D765" s="218"/>
      <c r="E765" s="219"/>
      <c r="F765" s="291"/>
      <c r="G765" s="291"/>
      <c r="H765" s="291"/>
    </row>
    <row r="766" spans="1:8" x14ac:dyDescent="0.3">
      <c r="A766" s="175"/>
      <c r="B766" s="43"/>
      <c r="C766" s="43"/>
      <c r="D766" s="43"/>
      <c r="E766" s="175"/>
      <c r="F766" s="286"/>
      <c r="G766" s="286"/>
      <c r="H766" s="286"/>
    </row>
    <row r="767" spans="1:8" x14ac:dyDescent="0.3">
      <c r="A767" s="175"/>
      <c r="B767" s="43"/>
      <c r="C767" s="43"/>
      <c r="D767" s="43"/>
      <c r="E767" s="175"/>
      <c r="F767" s="286"/>
      <c r="G767" s="286"/>
      <c r="H767" s="286"/>
    </row>
    <row r="768" spans="1:8" ht="15" thickBot="1" x14ac:dyDescent="0.35">
      <c r="A768" s="204" t="s">
        <v>0</v>
      </c>
      <c r="B768" s="43"/>
      <c r="C768" s="43"/>
      <c r="D768" s="43"/>
      <c r="E768" s="175"/>
      <c r="F768" s="177"/>
      <c r="G768" s="177"/>
      <c r="H768" s="177" t="s">
        <v>435</v>
      </c>
    </row>
    <row r="769" spans="1:8" x14ac:dyDescent="0.3">
      <c r="A769" s="163"/>
      <c r="B769" s="178"/>
      <c r="C769" s="179"/>
      <c r="D769" s="180"/>
      <c r="E769" s="181"/>
      <c r="F769" s="182"/>
      <c r="G769" s="182"/>
      <c r="H769" s="182"/>
    </row>
    <row r="770" spans="1:8" x14ac:dyDescent="0.3">
      <c r="A770" s="164" t="s">
        <v>2</v>
      </c>
      <c r="B770" s="505" t="s">
        <v>3</v>
      </c>
      <c r="C770" s="506"/>
      <c r="D770" s="507"/>
      <c r="E770" s="185" t="s">
        <v>4</v>
      </c>
      <c r="F770" s="186" t="s">
        <v>6</v>
      </c>
      <c r="G770" s="186" t="s">
        <v>5</v>
      </c>
      <c r="H770" s="186" t="s">
        <v>7</v>
      </c>
    </row>
    <row r="771" spans="1:8" x14ac:dyDescent="0.3">
      <c r="A771" s="164" t="s">
        <v>8</v>
      </c>
      <c r="B771" s="183"/>
      <c r="C771" s="184"/>
      <c r="D771" s="187"/>
      <c r="E771" s="188"/>
      <c r="F771" s="189"/>
      <c r="G771" s="189"/>
      <c r="H771" s="189"/>
    </row>
    <row r="772" spans="1:8" x14ac:dyDescent="0.3">
      <c r="A772" s="165"/>
      <c r="B772" s="190"/>
      <c r="C772" s="191"/>
      <c r="D772" s="192"/>
      <c r="E772" s="193"/>
      <c r="F772" s="194"/>
      <c r="G772" s="194"/>
      <c r="H772" s="194"/>
    </row>
    <row r="773" spans="1:8" x14ac:dyDescent="0.3">
      <c r="A773" s="428"/>
      <c r="B773" s="195"/>
      <c r="C773" s="196"/>
      <c r="D773" s="197"/>
      <c r="E773" s="198"/>
      <c r="F773" s="272"/>
      <c r="G773" s="272"/>
      <c r="H773" s="272"/>
    </row>
    <row r="774" spans="1:8" x14ac:dyDescent="0.3">
      <c r="A774" s="429"/>
      <c r="B774" s="228" t="s">
        <v>436</v>
      </c>
      <c r="C774" s="43"/>
      <c r="D774" s="229"/>
      <c r="E774" s="11"/>
      <c r="F774" s="272"/>
      <c r="G774" s="272"/>
      <c r="H774" s="272"/>
    </row>
    <row r="775" spans="1:8" x14ac:dyDescent="0.3">
      <c r="A775" s="429"/>
      <c r="B775" s="228" t="s">
        <v>437</v>
      </c>
      <c r="C775" s="43"/>
      <c r="D775" s="229"/>
      <c r="E775" s="11"/>
      <c r="F775" s="272"/>
      <c r="G775" s="272"/>
      <c r="H775" s="272"/>
    </row>
    <row r="776" spans="1:8" x14ac:dyDescent="0.3">
      <c r="A776" s="429"/>
      <c r="B776" s="228" t="s">
        <v>438</v>
      </c>
      <c r="C776" s="43"/>
      <c r="D776" s="229"/>
      <c r="E776" s="11"/>
      <c r="F776" s="272"/>
      <c r="G776" s="272"/>
      <c r="H776" s="272"/>
    </row>
    <row r="777" spans="1:8" x14ac:dyDescent="0.3">
      <c r="A777" s="429"/>
      <c r="B777" s="228" t="s">
        <v>439</v>
      </c>
      <c r="C777" s="43"/>
      <c r="D777" s="229"/>
      <c r="E777" s="11"/>
      <c r="F777" s="272"/>
      <c r="G777" s="272"/>
      <c r="H777" s="272"/>
    </row>
    <row r="778" spans="1:8" x14ac:dyDescent="0.3">
      <c r="A778" s="429"/>
      <c r="B778" s="228" t="s">
        <v>440</v>
      </c>
      <c r="C778" s="43"/>
      <c r="D778" s="229"/>
      <c r="E778" s="11"/>
      <c r="F778" s="272"/>
      <c r="G778" s="272"/>
      <c r="H778" s="272"/>
    </row>
    <row r="779" spans="1:8" x14ac:dyDescent="0.3">
      <c r="A779" s="429"/>
      <c r="B779" s="206"/>
      <c r="C779" s="43"/>
      <c r="D779" s="229"/>
      <c r="E779" s="11"/>
      <c r="F779" s="272"/>
      <c r="G779" s="272"/>
      <c r="H779" s="272"/>
    </row>
    <row r="780" spans="1:8" x14ac:dyDescent="0.3">
      <c r="A780" s="172">
        <v>32.01</v>
      </c>
      <c r="B780" s="206" t="s">
        <v>441</v>
      </c>
      <c r="C780" s="167"/>
      <c r="D780" s="230"/>
      <c r="E780" s="11"/>
      <c r="F780" s="272"/>
      <c r="G780" s="272"/>
      <c r="H780" s="272"/>
    </row>
    <row r="781" spans="1:8" x14ac:dyDescent="0.3">
      <c r="A781" s="429"/>
      <c r="B781" s="231"/>
      <c r="C781" s="43"/>
      <c r="D781" s="232"/>
      <c r="E781" s="11"/>
      <c r="F781" s="272"/>
      <c r="G781" s="272"/>
      <c r="H781" s="272"/>
    </row>
    <row r="782" spans="1:8" x14ac:dyDescent="0.3">
      <c r="A782" s="429"/>
      <c r="B782" s="231" t="s">
        <v>15</v>
      </c>
      <c r="C782" s="43" t="s">
        <v>442</v>
      </c>
      <c r="D782" s="232"/>
      <c r="E782" s="11" t="s">
        <v>168</v>
      </c>
      <c r="F782" s="44">
        <v>1</v>
      </c>
      <c r="G782" s="44"/>
      <c r="H782" s="44"/>
    </row>
    <row r="783" spans="1:8" x14ac:dyDescent="0.3">
      <c r="A783" s="429"/>
      <c r="B783" s="231"/>
      <c r="C783" s="43"/>
      <c r="D783" s="232"/>
      <c r="E783" s="11"/>
      <c r="F783" s="44"/>
      <c r="G783" s="44"/>
      <c r="H783" s="44"/>
    </row>
    <row r="784" spans="1:8" x14ac:dyDescent="0.3">
      <c r="A784" s="429"/>
      <c r="B784" s="231" t="s">
        <v>17</v>
      </c>
      <c r="C784" s="43" t="s">
        <v>1044</v>
      </c>
      <c r="D784" s="232"/>
      <c r="E784" s="11" t="s">
        <v>168</v>
      </c>
      <c r="F784" s="44">
        <v>1</v>
      </c>
      <c r="G784" s="44"/>
      <c r="H784" s="44"/>
    </row>
    <row r="785" spans="1:8" x14ac:dyDescent="0.3">
      <c r="A785" s="429"/>
      <c r="B785" s="231"/>
      <c r="C785" s="43"/>
      <c r="D785" s="232"/>
      <c r="E785" s="11"/>
      <c r="F785" s="44"/>
      <c r="G785" s="44"/>
      <c r="H785" s="44"/>
    </row>
    <row r="786" spans="1:8" x14ac:dyDescent="0.3">
      <c r="A786" s="172">
        <v>32.020000000000003</v>
      </c>
      <c r="B786" s="206" t="s">
        <v>443</v>
      </c>
      <c r="C786" s="167"/>
      <c r="D786" s="230"/>
      <c r="E786" s="11"/>
      <c r="F786" s="44"/>
      <c r="G786" s="44"/>
      <c r="H786" s="44"/>
    </row>
    <row r="787" spans="1:8" x14ac:dyDescent="0.3">
      <c r="A787" s="429"/>
      <c r="B787" s="206" t="s">
        <v>444</v>
      </c>
      <c r="C787" s="43"/>
      <c r="D787" s="232"/>
      <c r="E787" s="11"/>
      <c r="F787" s="44"/>
      <c r="G787" s="44"/>
      <c r="H787" s="44"/>
    </row>
    <row r="788" spans="1:8" x14ac:dyDescent="0.3">
      <c r="A788" s="429"/>
      <c r="B788" s="206"/>
      <c r="C788" s="43"/>
      <c r="D788" s="232"/>
      <c r="E788" s="11"/>
      <c r="F788" s="44"/>
      <c r="G788" s="44"/>
      <c r="H788" s="44"/>
    </row>
    <row r="789" spans="1:8" x14ac:dyDescent="0.3">
      <c r="A789" s="429"/>
      <c r="B789" s="231" t="s">
        <v>15</v>
      </c>
      <c r="C789" s="43" t="s">
        <v>442</v>
      </c>
      <c r="D789" s="232"/>
      <c r="E789" s="11" t="s">
        <v>168</v>
      </c>
      <c r="F789" s="44">
        <v>1</v>
      </c>
      <c r="G789" s="44"/>
      <c r="H789" s="44"/>
    </row>
    <row r="790" spans="1:8" x14ac:dyDescent="0.3">
      <c r="A790" s="429"/>
      <c r="B790" s="231"/>
      <c r="C790" s="43"/>
      <c r="D790" s="232"/>
      <c r="E790" s="11"/>
      <c r="F790" s="44"/>
      <c r="G790" s="44"/>
      <c r="H790" s="44"/>
    </row>
    <row r="791" spans="1:8" x14ac:dyDescent="0.3">
      <c r="A791" s="429"/>
      <c r="B791" s="231" t="s">
        <v>17</v>
      </c>
      <c r="C791" s="43" t="s">
        <v>1044</v>
      </c>
      <c r="D791" s="232"/>
      <c r="E791" s="11" t="s">
        <v>168</v>
      </c>
      <c r="F791" s="44">
        <v>1</v>
      </c>
      <c r="G791" s="44"/>
      <c r="H791" s="44"/>
    </row>
    <row r="792" spans="1:8" x14ac:dyDescent="0.3">
      <c r="A792" s="429"/>
      <c r="B792" s="231"/>
      <c r="C792" s="43"/>
      <c r="D792" s="232"/>
      <c r="E792" s="11"/>
      <c r="F792" s="44"/>
      <c r="G792" s="44"/>
      <c r="H792" s="44"/>
    </row>
    <row r="793" spans="1:8" x14ac:dyDescent="0.3">
      <c r="A793" s="172">
        <v>32.03</v>
      </c>
      <c r="B793" s="206" t="s">
        <v>445</v>
      </c>
      <c r="C793" s="167"/>
      <c r="D793" s="230"/>
      <c r="E793" s="11"/>
      <c r="F793" s="44"/>
      <c r="G793" s="44"/>
      <c r="H793" s="44"/>
    </row>
    <row r="794" spans="1:8" x14ac:dyDescent="0.3">
      <c r="A794" s="429"/>
      <c r="B794" s="231"/>
      <c r="C794" s="43"/>
      <c r="D794" s="232"/>
      <c r="E794" s="11"/>
      <c r="F794" s="44"/>
      <c r="G794" s="44"/>
      <c r="H794" s="44"/>
    </row>
    <row r="795" spans="1:8" x14ac:dyDescent="0.3">
      <c r="A795" s="429"/>
      <c r="B795" s="231" t="s">
        <v>15</v>
      </c>
      <c r="C795" s="43" t="s">
        <v>446</v>
      </c>
      <c r="D795" s="232"/>
      <c r="E795" s="11" t="s">
        <v>193</v>
      </c>
      <c r="F795" s="44">
        <f>6000*9.2*0.3</f>
        <v>16559.999999999996</v>
      </c>
      <c r="G795" s="44"/>
      <c r="H795" s="44"/>
    </row>
    <row r="796" spans="1:8" x14ac:dyDescent="0.3">
      <c r="A796" s="429"/>
      <c r="B796" s="231"/>
      <c r="C796" s="43"/>
      <c r="D796" s="232"/>
      <c r="E796" s="11"/>
      <c r="F796" s="44"/>
      <c r="G796" s="44"/>
      <c r="H796" s="44"/>
    </row>
    <row r="797" spans="1:8" x14ac:dyDescent="0.3">
      <c r="A797" s="429"/>
      <c r="B797" s="231" t="s">
        <v>17</v>
      </c>
      <c r="C797" s="43" t="s">
        <v>1044</v>
      </c>
      <c r="D797" s="232"/>
      <c r="E797" s="11" t="s">
        <v>193</v>
      </c>
      <c r="F797" s="44">
        <f>+F795/2</f>
        <v>8279.9999999999982</v>
      </c>
      <c r="G797" s="44"/>
      <c r="H797" s="44"/>
    </row>
    <row r="798" spans="1:8" x14ac:dyDescent="0.3">
      <c r="A798" s="429"/>
      <c r="B798" s="231"/>
      <c r="C798" s="43"/>
      <c r="D798" s="232"/>
      <c r="E798" s="11"/>
      <c r="F798" s="44"/>
      <c r="G798" s="44"/>
      <c r="H798" s="44"/>
    </row>
    <row r="799" spans="1:8" x14ac:dyDescent="0.3">
      <c r="A799" s="172" t="s">
        <v>447</v>
      </c>
      <c r="B799" s="206" t="s">
        <v>448</v>
      </c>
      <c r="C799" s="167"/>
      <c r="D799" s="232"/>
      <c r="E799" s="11" t="s">
        <v>193</v>
      </c>
      <c r="F799" s="44">
        <v>500</v>
      </c>
      <c r="G799" s="44"/>
      <c r="H799" s="44"/>
    </row>
    <row r="800" spans="1:8" x14ac:dyDescent="0.3">
      <c r="A800" s="429"/>
      <c r="B800" s="231"/>
      <c r="C800" s="43"/>
      <c r="D800" s="232"/>
      <c r="E800" s="11"/>
      <c r="F800" s="44"/>
      <c r="G800" s="44"/>
      <c r="H800" s="44"/>
    </row>
    <row r="801" spans="1:8" x14ac:dyDescent="0.3">
      <c r="A801" s="172" t="s">
        <v>449</v>
      </c>
      <c r="B801" s="206" t="s">
        <v>450</v>
      </c>
      <c r="C801" s="167"/>
      <c r="D801" s="232"/>
      <c r="E801" s="11" t="s">
        <v>193</v>
      </c>
      <c r="F801" s="44">
        <v>1500</v>
      </c>
      <c r="G801" s="44"/>
      <c r="H801" s="44"/>
    </row>
    <row r="802" spans="1:8" x14ac:dyDescent="0.3">
      <c r="A802" s="429"/>
      <c r="B802" s="231"/>
      <c r="C802" s="43"/>
      <c r="D802" s="232"/>
      <c r="E802" s="11"/>
      <c r="F802" s="44"/>
      <c r="G802" s="44"/>
      <c r="H802" s="44"/>
    </row>
    <row r="803" spans="1:8" x14ac:dyDescent="0.3">
      <c r="A803" s="172" t="s">
        <v>959</v>
      </c>
      <c r="B803" s="206" t="s">
        <v>451</v>
      </c>
      <c r="C803" s="167"/>
      <c r="D803" s="232"/>
      <c r="E803" s="11" t="s">
        <v>193</v>
      </c>
      <c r="F803" s="44">
        <f>+F797+F795</f>
        <v>24839.999999999993</v>
      </c>
      <c r="G803" s="44"/>
      <c r="H803" s="44"/>
    </row>
    <row r="804" spans="1:8" x14ac:dyDescent="0.3">
      <c r="A804" s="429"/>
      <c r="B804" s="231"/>
      <c r="C804" s="43"/>
      <c r="D804" s="232"/>
      <c r="E804" s="11"/>
      <c r="F804" s="44"/>
      <c r="G804" s="44"/>
      <c r="H804" s="44"/>
    </row>
    <row r="805" spans="1:8" x14ac:dyDescent="0.3">
      <c r="A805" s="431"/>
      <c r="B805" s="222"/>
      <c r="C805" s="223"/>
      <c r="D805" s="243"/>
      <c r="E805" s="225"/>
      <c r="F805" s="272"/>
      <c r="G805" s="272"/>
      <c r="H805" s="272"/>
    </row>
    <row r="806" spans="1:8" x14ac:dyDescent="0.3">
      <c r="A806" s="428"/>
      <c r="B806" s="195"/>
      <c r="C806" s="196"/>
      <c r="D806" s="196"/>
      <c r="E806" s="212"/>
      <c r="F806" s="289"/>
      <c r="G806" s="289"/>
      <c r="H806" s="289"/>
    </row>
    <row r="807" spans="1:8" s="216" customFormat="1" x14ac:dyDescent="0.3">
      <c r="A807" s="172" t="s">
        <v>452</v>
      </c>
      <c r="B807" s="206" t="s">
        <v>453</v>
      </c>
      <c r="C807" s="167"/>
      <c r="D807" s="167"/>
      <c r="E807" s="177"/>
      <c r="F807" s="290"/>
      <c r="G807" s="290"/>
      <c r="H807" s="250"/>
    </row>
    <row r="808" spans="1:8" ht="15" thickBot="1" x14ac:dyDescent="0.35">
      <c r="A808" s="430"/>
      <c r="B808" s="217"/>
      <c r="C808" s="298"/>
      <c r="D808" s="218"/>
      <c r="E808" s="219"/>
      <c r="F808" s="291"/>
      <c r="G808" s="291"/>
      <c r="H808" s="291"/>
    </row>
    <row r="809" spans="1:8" x14ac:dyDescent="0.3">
      <c r="A809" s="175"/>
      <c r="B809" s="43"/>
      <c r="C809" s="266"/>
      <c r="D809" s="43"/>
      <c r="E809" s="175"/>
      <c r="F809" s="286"/>
      <c r="G809" s="286"/>
      <c r="H809" s="286"/>
    </row>
    <row r="810" spans="1:8" x14ac:dyDescent="0.3">
      <c r="A810" s="175"/>
      <c r="B810" s="43"/>
      <c r="C810" s="266"/>
      <c r="D810" s="43"/>
      <c r="E810" s="175"/>
      <c r="F810" s="286"/>
      <c r="G810" s="286"/>
      <c r="H810" s="286"/>
    </row>
    <row r="811" spans="1:8" ht="15" thickBot="1" x14ac:dyDescent="0.35">
      <c r="A811" s="204" t="s">
        <v>0</v>
      </c>
      <c r="B811" s="43"/>
      <c r="C811" s="266"/>
      <c r="D811" s="43"/>
      <c r="E811" s="175"/>
      <c r="F811" s="177"/>
      <c r="G811" s="177"/>
      <c r="H811" s="177" t="s">
        <v>454</v>
      </c>
    </row>
    <row r="812" spans="1:8" x14ac:dyDescent="0.3">
      <c r="A812" s="163"/>
      <c r="B812" s="178"/>
      <c r="C812" s="179"/>
      <c r="D812" s="180"/>
      <c r="E812" s="181"/>
      <c r="F812" s="182"/>
      <c r="G812" s="182"/>
      <c r="H812" s="182"/>
    </row>
    <row r="813" spans="1:8" x14ac:dyDescent="0.3">
      <c r="A813" s="164" t="s">
        <v>2</v>
      </c>
      <c r="B813" s="505" t="s">
        <v>3</v>
      </c>
      <c r="C813" s="506"/>
      <c r="D813" s="507"/>
      <c r="E813" s="185" t="s">
        <v>4</v>
      </c>
      <c r="F813" s="186" t="s">
        <v>6</v>
      </c>
      <c r="G813" s="186" t="s">
        <v>5</v>
      </c>
      <c r="H813" s="186" t="s">
        <v>7</v>
      </c>
    </row>
    <row r="814" spans="1:8" x14ac:dyDescent="0.3">
      <c r="A814" s="164" t="s">
        <v>8</v>
      </c>
      <c r="B814" s="183"/>
      <c r="C814" s="184"/>
      <c r="D814" s="187"/>
      <c r="E814" s="188"/>
      <c r="F814" s="189"/>
      <c r="G814" s="189"/>
      <c r="H814" s="189"/>
    </row>
    <row r="815" spans="1:8" x14ac:dyDescent="0.3">
      <c r="A815" s="165"/>
      <c r="B815" s="190"/>
      <c r="C815" s="191"/>
      <c r="D815" s="192"/>
      <c r="E815" s="193"/>
      <c r="F815" s="194"/>
      <c r="G815" s="194"/>
      <c r="H815" s="194"/>
    </row>
    <row r="816" spans="1:8" x14ac:dyDescent="0.3">
      <c r="A816" s="428"/>
      <c r="B816" s="195"/>
      <c r="C816" s="299"/>
      <c r="D816" s="197"/>
      <c r="E816" s="198"/>
      <c r="F816" s="272"/>
      <c r="G816" s="272"/>
      <c r="H816" s="272"/>
    </row>
    <row r="817" spans="1:8" x14ac:dyDescent="0.3">
      <c r="A817" s="429"/>
      <c r="B817" s="270" t="s">
        <v>455</v>
      </c>
      <c r="C817" s="300"/>
      <c r="D817" s="260"/>
      <c r="E817" s="11"/>
      <c r="F817" s="272"/>
      <c r="G817" s="272"/>
      <c r="H817" s="272"/>
    </row>
    <row r="818" spans="1:8" x14ac:dyDescent="0.3">
      <c r="A818" s="429"/>
      <c r="B818" s="231"/>
      <c r="C818" s="266"/>
      <c r="D818" s="245"/>
      <c r="E818" s="11"/>
      <c r="F818" s="272"/>
      <c r="G818" s="272"/>
      <c r="H818" s="272"/>
    </row>
    <row r="819" spans="1:8" x14ac:dyDescent="0.3">
      <c r="A819" s="172" t="s">
        <v>456</v>
      </c>
      <c r="B819" s="206" t="s">
        <v>457</v>
      </c>
      <c r="C819" s="266"/>
      <c r="D819" s="232"/>
      <c r="E819" s="11"/>
      <c r="F819" s="272"/>
      <c r="G819" s="272"/>
      <c r="H819" s="272"/>
    </row>
    <row r="820" spans="1:8" x14ac:dyDescent="0.3">
      <c r="A820" s="429" t="s">
        <v>95</v>
      </c>
      <c r="B820" s="206" t="s">
        <v>458</v>
      </c>
      <c r="C820" s="266"/>
      <c r="D820" s="232"/>
      <c r="E820" s="11"/>
      <c r="F820" s="272"/>
      <c r="G820" s="272"/>
      <c r="H820" s="272"/>
    </row>
    <row r="821" spans="1:8" x14ac:dyDescent="0.3">
      <c r="A821" s="429"/>
      <c r="B821" s="206"/>
      <c r="C821" s="266"/>
      <c r="D821" s="232"/>
      <c r="E821" s="11"/>
      <c r="F821" s="272"/>
      <c r="G821" s="272"/>
      <c r="H821" s="272"/>
    </row>
    <row r="822" spans="1:8" x14ac:dyDescent="0.3">
      <c r="A822" s="429"/>
      <c r="B822" s="231" t="s">
        <v>15</v>
      </c>
      <c r="C822" s="43" t="s">
        <v>459</v>
      </c>
      <c r="D822" s="232"/>
      <c r="E822" s="11"/>
      <c r="F822" s="44"/>
      <c r="G822" s="44"/>
      <c r="H822" s="44"/>
    </row>
    <row r="823" spans="1:8" x14ac:dyDescent="0.3">
      <c r="A823" s="429"/>
      <c r="B823" s="231"/>
      <c r="C823" s="43" t="s">
        <v>460</v>
      </c>
      <c r="D823" s="232"/>
      <c r="E823" s="11"/>
      <c r="F823" s="44"/>
      <c r="G823" s="44"/>
      <c r="H823" s="44"/>
    </row>
    <row r="824" spans="1:8" x14ac:dyDescent="0.3">
      <c r="A824" s="429"/>
      <c r="B824" s="231"/>
      <c r="C824" s="266"/>
      <c r="D824" s="232"/>
      <c r="E824" s="11"/>
      <c r="F824" s="44"/>
      <c r="G824" s="44"/>
      <c r="H824" s="44"/>
    </row>
    <row r="825" spans="1:8" x14ac:dyDescent="0.3">
      <c r="A825" s="429"/>
      <c r="B825" s="231"/>
      <c r="C825" s="266" t="s">
        <v>180</v>
      </c>
      <c r="D825" s="232" t="s">
        <v>461</v>
      </c>
      <c r="E825" s="11"/>
      <c r="F825" s="44"/>
      <c r="G825" s="44"/>
      <c r="H825" s="44"/>
    </row>
    <row r="826" spans="1:8" x14ac:dyDescent="0.3">
      <c r="A826" s="429"/>
      <c r="B826" s="231"/>
      <c r="C826" s="266"/>
      <c r="D826" s="232" t="s">
        <v>462</v>
      </c>
      <c r="E826" s="11" t="s">
        <v>193</v>
      </c>
      <c r="F826" s="44">
        <f>F795</f>
        <v>16559.999999999996</v>
      </c>
      <c r="G826" s="44"/>
      <c r="H826" s="44"/>
    </row>
    <row r="827" spans="1:8" x14ac:dyDescent="0.3">
      <c r="A827" s="429"/>
      <c r="B827" s="231"/>
      <c r="C827" s="266"/>
      <c r="D827" s="232"/>
      <c r="E827" s="11"/>
      <c r="F827" s="44"/>
      <c r="G827" s="44"/>
      <c r="H827" s="44"/>
    </row>
    <row r="828" spans="1:8" x14ac:dyDescent="0.3">
      <c r="A828" s="429"/>
      <c r="B828" s="231"/>
      <c r="C828" s="266" t="s">
        <v>181</v>
      </c>
      <c r="D828" s="232" t="s">
        <v>463</v>
      </c>
      <c r="E828" s="11"/>
      <c r="F828" s="44"/>
      <c r="G828" s="44"/>
      <c r="H828" s="44"/>
    </row>
    <row r="829" spans="1:8" x14ac:dyDescent="0.3">
      <c r="A829" s="429"/>
      <c r="B829" s="231"/>
      <c r="C829" s="266"/>
      <c r="D829" s="232" t="s">
        <v>462</v>
      </c>
      <c r="E829" s="11" t="s">
        <v>193</v>
      </c>
      <c r="F829" s="44">
        <f>12480</f>
        <v>12480</v>
      </c>
      <c r="G829" s="44"/>
      <c r="H829" s="44"/>
    </row>
    <row r="830" spans="1:8" x14ac:dyDescent="0.3">
      <c r="A830" s="429"/>
      <c r="B830" s="231"/>
      <c r="C830" s="266"/>
      <c r="D830" s="232"/>
      <c r="E830" s="11"/>
      <c r="F830" s="44"/>
      <c r="G830" s="44"/>
      <c r="H830" s="44"/>
    </row>
    <row r="831" spans="1:8" s="242" customFormat="1" x14ac:dyDescent="0.3">
      <c r="A831" s="168"/>
      <c r="B831" s="240" t="s">
        <v>38</v>
      </c>
      <c r="C831" s="300" t="s">
        <v>464</v>
      </c>
      <c r="D831" s="260"/>
      <c r="E831" s="188" t="s">
        <v>193</v>
      </c>
      <c r="F831" s="241">
        <f>2541/2</f>
        <v>1270.5</v>
      </c>
      <c r="G831" s="241"/>
      <c r="H831" s="241"/>
    </row>
    <row r="832" spans="1:8" x14ac:dyDescent="0.3">
      <c r="A832" s="429"/>
      <c r="B832" s="231"/>
      <c r="C832" s="266"/>
      <c r="D832" s="232"/>
      <c r="E832" s="11"/>
      <c r="F832" s="44"/>
      <c r="G832" s="44"/>
      <c r="H832" s="44"/>
    </row>
    <row r="833" spans="1:8" x14ac:dyDescent="0.3">
      <c r="A833" s="437" t="s">
        <v>465</v>
      </c>
      <c r="B833" s="206" t="s">
        <v>466</v>
      </c>
      <c r="C833" s="266"/>
      <c r="D833" s="230"/>
      <c r="E833" s="11"/>
      <c r="F833" s="44"/>
      <c r="G833" s="44"/>
      <c r="H833" s="44"/>
    </row>
    <row r="834" spans="1:8" x14ac:dyDescent="0.3">
      <c r="A834" s="429"/>
      <c r="B834" s="206" t="s">
        <v>467</v>
      </c>
      <c r="C834" s="266"/>
      <c r="D834" s="230"/>
      <c r="E834" s="11"/>
      <c r="F834" s="44"/>
      <c r="G834" s="44"/>
      <c r="H834" s="44"/>
    </row>
    <row r="835" spans="1:8" x14ac:dyDescent="0.3">
      <c r="A835" s="429"/>
      <c r="B835" s="231"/>
      <c r="C835" s="266"/>
      <c r="D835" s="232"/>
      <c r="E835" s="11"/>
      <c r="F835" s="44"/>
      <c r="G835" s="44"/>
      <c r="H835" s="44"/>
    </row>
    <row r="836" spans="1:8" x14ac:dyDescent="0.3">
      <c r="A836" s="429"/>
      <c r="B836" s="231" t="s">
        <v>15</v>
      </c>
      <c r="C836" s="43" t="s">
        <v>468</v>
      </c>
      <c r="D836" s="232"/>
      <c r="E836" s="11" t="s">
        <v>193</v>
      </c>
      <c r="F836" s="44">
        <f>(6000*13*0.8)-12480-8584</f>
        <v>41336</v>
      </c>
      <c r="G836" s="44"/>
      <c r="H836" s="44"/>
    </row>
    <row r="837" spans="1:8" x14ac:dyDescent="0.3">
      <c r="A837" s="429"/>
      <c r="B837" s="231"/>
      <c r="C837" s="43"/>
      <c r="D837" s="232"/>
      <c r="E837" s="11"/>
      <c r="F837" s="44"/>
      <c r="G837" s="44"/>
      <c r="H837" s="44"/>
    </row>
    <row r="838" spans="1:8" x14ac:dyDescent="0.3">
      <c r="A838" s="429"/>
      <c r="B838" s="231" t="s">
        <v>17</v>
      </c>
      <c r="C838" s="43" t="s">
        <v>469</v>
      </c>
      <c r="D838" s="232"/>
      <c r="E838" s="11" t="s">
        <v>193</v>
      </c>
      <c r="F838" s="44">
        <v>19500</v>
      </c>
      <c r="G838" s="44"/>
      <c r="H838" s="44"/>
    </row>
    <row r="839" spans="1:8" x14ac:dyDescent="0.3">
      <c r="A839" s="429"/>
      <c r="B839" s="231"/>
      <c r="C839" s="43"/>
      <c r="D839" s="232"/>
      <c r="E839" s="11"/>
      <c r="F839" s="44"/>
      <c r="G839" s="44"/>
      <c r="H839" s="44"/>
    </row>
    <row r="840" spans="1:8" s="242" customFormat="1" x14ac:dyDescent="0.3">
      <c r="A840" s="168"/>
      <c r="B840" s="240" t="s">
        <v>38</v>
      </c>
      <c r="C840" s="259" t="s">
        <v>470</v>
      </c>
      <c r="D840" s="260"/>
      <c r="E840" s="188" t="s">
        <v>193</v>
      </c>
      <c r="F840" s="241">
        <v>6874</v>
      </c>
      <c r="G840" s="241"/>
      <c r="H840" s="241"/>
    </row>
    <row r="841" spans="1:8" x14ac:dyDescent="0.3">
      <c r="A841" s="429"/>
      <c r="B841" s="231"/>
      <c r="C841" s="43"/>
      <c r="D841" s="232"/>
      <c r="E841" s="11"/>
      <c r="F841" s="44"/>
      <c r="G841" s="44"/>
      <c r="H841" s="44"/>
    </row>
    <row r="842" spans="1:8" s="242" customFormat="1" x14ac:dyDescent="0.3">
      <c r="A842" s="168"/>
      <c r="B842" s="240" t="s">
        <v>89</v>
      </c>
      <c r="C842" s="259" t="s">
        <v>471</v>
      </c>
      <c r="D842" s="260"/>
      <c r="E842" s="188" t="s">
        <v>193</v>
      </c>
      <c r="F842" s="241">
        <f>7414-6000</f>
        <v>1414</v>
      </c>
      <c r="G842" s="241"/>
      <c r="H842" s="241"/>
    </row>
    <row r="843" spans="1:8" x14ac:dyDescent="0.3">
      <c r="A843" s="429"/>
      <c r="B843" s="231"/>
      <c r="C843" s="43"/>
      <c r="D843" s="232"/>
      <c r="E843" s="11"/>
      <c r="F843" s="44"/>
      <c r="G843" s="44"/>
      <c r="H843" s="44"/>
    </row>
    <row r="844" spans="1:8" s="242" customFormat="1" x14ac:dyDescent="0.3">
      <c r="A844" s="168"/>
      <c r="B844" s="240" t="s">
        <v>106</v>
      </c>
      <c r="C844" s="259" t="s">
        <v>472</v>
      </c>
      <c r="D844" s="260"/>
      <c r="E844" s="188" t="s">
        <v>193</v>
      </c>
      <c r="F844" s="241">
        <f>6854-5000</f>
        <v>1854</v>
      </c>
      <c r="G844" s="241"/>
      <c r="H844" s="241"/>
    </row>
    <row r="845" spans="1:8" x14ac:dyDescent="0.3">
      <c r="A845" s="429"/>
      <c r="B845" s="231"/>
      <c r="C845" s="43"/>
      <c r="D845" s="232"/>
      <c r="E845" s="11"/>
      <c r="F845" s="44"/>
      <c r="G845" s="44"/>
      <c r="H845" s="44"/>
    </row>
    <row r="846" spans="1:8" x14ac:dyDescent="0.3">
      <c r="A846" s="172" t="s">
        <v>473</v>
      </c>
      <c r="B846" s="206" t="s">
        <v>474</v>
      </c>
      <c r="C846" s="266"/>
      <c r="D846" s="230"/>
      <c r="E846" s="11"/>
      <c r="F846" s="44"/>
      <c r="G846" s="44"/>
      <c r="H846" s="44"/>
    </row>
    <row r="847" spans="1:8" x14ac:dyDescent="0.3">
      <c r="A847" s="429"/>
      <c r="B847" s="206" t="s">
        <v>475</v>
      </c>
      <c r="C847" s="266"/>
      <c r="D847" s="232"/>
      <c r="E847" s="11"/>
      <c r="F847" s="44"/>
      <c r="G847" s="44"/>
      <c r="H847" s="44"/>
    </row>
    <row r="848" spans="1:8" x14ac:dyDescent="0.3">
      <c r="A848" s="429"/>
      <c r="B848" s="206"/>
      <c r="C848" s="266"/>
      <c r="D848" s="232"/>
      <c r="E848" s="11"/>
      <c r="F848" s="44"/>
      <c r="G848" s="44"/>
      <c r="H848" s="44"/>
    </row>
    <row r="849" spans="1:8" x14ac:dyDescent="0.3">
      <c r="A849" s="429"/>
      <c r="B849" s="231" t="s">
        <v>17</v>
      </c>
      <c r="C849" s="43" t="s">
        <v>476</v>
      </c>
      <c r="D849" s="232"/>
      <c r="E849" s="11"/>
      <c r="F849" s="44"/>
      <c r="G849" s="44"/>
      <c r="H849" s="44"/>
    </row>
    <row r="850" spans="1:8" x14ac:dyDescent="0.3">
      <c r="A850" s="429"/>
      <c r="B850" s="231"/>
      <c r="C850" s="266" t="s">
        <v>477</v>
      </c>
      <c r="D850" s="232"/>
      <c r="E850" s="11" t="s">
        <v>193</v>
      </c>
      <c r="F850" s="44">
        <f>7000*11*0.15</f>
        <v>11550</v>
      </c>
      <c r="G850" s="44"/>
      <c r="H850" s="44"/>
    </row>
    <row r="851" spans="1:8" x14ac:dyDescent="0.3">
      <c r="A851" s="429"/>
      <c r="B851" s="231"/>
      <c r="C851" s="266"/>
      <c r="D851" s="232"/>
      <c r="E851" s="11"/>
      <c r="F851" s="44"/>
      <c r="G851" s="44"/>
      <c r="H851" s="44"/>
    </row>
    <row r="852" spans="1:8" x14ac:dyDescent="0.3">
      <c r="A852" s="172" t="s">
        <v>478</v>
      </c>
      <c r="B852" s="206" t="s">
        <v>479</v>
      </c>
      <c r="C852" s="266"/>
      <c r="D852" s="232"/>
      <c r="E852" s="11"/>
      <c r="F852" s="44"/>
      <c r="G852" s="44"/>
      <c r="H852" s="44"/>
    </row>
    <row r="853" spans="1:8" x14ac:dyDescent="0.3">
      <c r="A853" s="429"/>
      <c r="B853" s="231"/>
      <c r="C853" s="266"/>
      <c r="D853" s="232"/>
      <c r="E853" s="11"/>
      <c r="F853" s="44"/>
      <c r="G853" s="44"/>
      <c r="H853" s="44"/>
    </row>
    <row r="854" spans="1:8" x14ac:dyDescent="0.3">
      <c r="A854" s="429"/>
      <c r="B854" s="231" t="s">
        <v>15</v>
      </c>
      <c r="C854" s="43" t="s">
        <v>480</v>
      </c>
      <c r="D854" s="232"/>
      <c r="E854" s="11" t="s">
        <v>193</v>
      </c>
      <c r="F854" s="44">
        <f>+F850</f>
        <v>11550</v>
      </c>
      <c r="G854" s="44"/>
      <c r="H854" s="44"/>
    </row>
    <row r="855" spans="1:8" x14ac:dyDescent="0.3">
      <c r="A855" s="429"/>
      <c r="B855" s="231"/>
      <c r="C855" s="43"/>
      <c r="D855" s="232"/>
      <c r="E855" s="11"/>
      <c r="F855" s="44"/>
      <c r="G855" s="44"/>
      <c r="H855" s="44"/>
    </row>
    <row r="856" spans="1:8" x14ac:dyDescent="0.3">
      <c r="A856" s="428"/>
      <c r="B856" s="195"/>
      <c r="C856" s="299"/>
      <c r="D856" s="196"/>
      <c r="E856" s="212"/>
      <c r="F856" s="289"/>
      <c r="G856" s="289"/>
      <c r="H856" s="289"/>
    </row>
    <row r="857" spans="1:8" s="216" customFormat="1" x14ac:dyDescent="0.3">
      <c r="A857" s="172" t="s">
        <v>481</v>
      </c>
      <c r="B857" s="206" t="s">
        <v>71</v>
      </c>
      <c r="C857" s="301"/>
      <c r="D857" s="167"/>
      <c r="E857" s="177"/>
      <c r="F857" s="290"/>
      <c r="G857" s="290"/>
      <c r="H857" s="250"/>
    </row>
    <row r="858" spans="1:8" ht="15" thickBot="1" x14ac:dyDescent="0.35">
      <c r="A858" s="430"/>
      <c r="B858" s="217"/>
      <c r="C858" s="298"/>
      <c r="D858" s="218"/>
      <c r="E858" s="219"/>
      <c r="F858" s="291"/>
      <c r="G858" s="291"/>
      <c r="H858" s="291"/>
    </row>
    <row r="859" spans="1:8" x14ac:dyDescent="0.3">
      <c r="A859" s="175"/>
      <c r="B859" s="43"/>
      <c r="C859" s="266"/>
      <c r="D859" s="43"/>
      <c r="E859" s="175"/>
      <c r="F859" s="286"/>
      <c r="G859" s="286"/>
      <c r="H859" s="286"/>
    </row>
    <row r="860" spans="1:8" x14ac:dyDescent="0.3">
      <c r="A860" s="175"/>
      <c r="B860" s="43"/>
      <c r="C860" s="266"/>
      <c r="D860" s="43"/>
      <c r="E860" s="175"/>
      <c r="F860" s="286"/>
      <c r="G860" s="286"/>
      <c r="H860" s="286"/>
    </row>
    <row r="861" spans="1:8" ht="15" thickBot="1" x14ac:dyDescent="0.35">
      <c r="A861" s="204" t="s">
        <v>0</v>
      </c>
      <c r="B861" s="169"/>
      <c r="C861" s="169"/>
      <c r="D861" s="169"/>
      <c r="E861" s="302"/>
      <c r="F861" s="177"/>
      <c r="G861" s="177"/>
      <c r="H861" s="177" t="s">
        <v>482</v>
      </c>
    </row>
    <row r="862" spans="1:8" x14ac:dyDescent="0.3">
      <c r="A862" s="163"/>
      <c r="B862" s="178"/>
      <c r="C862" s="179"/>
      <c r="D862" s="180"/>
      <c r="E862" s="181"/>
      <c r="F862" s="182"/>
      <c r="G862" s="182"/>
      <c r="H862" s="182"/>
    </row>
    <row r="863" spans="1:8" x14ac:dyDescent="0.3">
      <c r="A863" s="164" t="s">
        <v>2</v>
      </c>
      <c r="B863" s="505" t="s">
        <v>3</v>
      </c>
      <c r="C863" s="506"/>
      <c r="D863" s="507"/>
      <c r="E863" s="185" t="s">
        <v>4</v>
      </c>
      <c r="F863" s="186" t="s">
        <v>6</v>
      </c>
      <c r="G863" s="186" t="s">
        <v>5</v>
      </c>
      <c r="H863" s="186" t="s">
        <v>7</v>
      </c>
    </row>
    <row r="864" spans="1:8" x14ac:dyDescent="0.3">
      <c r="A864" s="164" t="s">
        <v>8</v>
      </c>
      <c r="B864" s="183"/>
      <c r="C864" s="184"/>
      <c r="D864" s="187"/>
      <c r="E864" s="188"/>
      <c r="F864" s="189"/>
      <c r="G864" s="189"/>
      <c r="H864" s="189"/>
    </row>
    <row r="865" spans="1:8" x14ac:dyDescent="0.3">
      <c r="A865" s="165"/>
      <c r="B865" s="190"/>
      <c r="C865" s="191"/>
      <c r="D865" s="192"/>
      <c r="E865" s="193"/>
      <c r="F865" s="194"/>
      <c r="G865" s="194"/>
      <c r="H865" s="194"/>
    </row>
    <row r="866" spans="1:8" x14ac:dyDescent="0.3">
      <c r="A866" s="428"/>
      <c r="B866" s="195"/>
      <c r="C866" s="196"/>
      <c r="D866" s="197"/>
      <c r="E866" s="198"/>
      <c r="F866" s="272"/>
      <c r="G866" s="272"/>
      <c r="H866" s="272"/>
    </row>
    <row r="867" spans="1:8" x14ac:dyDescent="0.3">
      <c r="A867" s="429"/>
      <c r="B867" s="228" t="s">
        <v>483</v>
      </c>
      <c r="C867" s="43"/>
      <c r="D867" s="229"/>
      <c r="E867" s="11"/>
      <c r="F867" s="272"/>
      <c r="G867" s="272"/>
      <c r="H867" s="272"/>
    </row>
    <row r="868" spans="1:8" x14ac:dyDescent="0.3">
      <c r="A868" s="429" t="s">
        <v>95</v>
      </c>
      <c r="B868" s="231"/>
      <c r="C868" s="43"/>
      <c r="D868" s="232"/>
      <c r="E868" s="11"/>
      <c r="F868" s="272"/>
      <c r="G868" s="272"/>
      <c r="H868" s="272"/>
    </row>
    <row r="869" spans="1:8" x14ac:dyDescent="0.3">
      <c r="A869" s="172" t="s">
        <v>484</v>
      </c>
      <c r="B869" s="206" t="s">
        <v>485</v>
      </c>
      <c r="C869" s="167"/>
      <c r="D869" s="230"/>
      <c r="E869" s="11"/>
      <c r="F869" s="303"/>
      <c r="G869" s="303"/>
      <c r="H869" s="303"/>
    </row>
    <row r="870" spans="1:8" x14ac:dyDescent="0.3">
      <c r="A870" s="429"/>
      <c r="B870" s="206" t="s">
        <v>486</v>
      </c>
      <c r="C870" s="43"/>
      <c r="D870" s="230"/>
      <c r="E870" s="11"/>
      <c r="F870" s="272"/>
      <c r="G870" s="272"/>
      <c r="H870" s="272"/>
    </row>
    <row r="871" spans="1:8" x14ac:dyDescent="0.3">
      <c r="A871" s="429"/>
      <c r="B871" s="206" t="s">
        <v>487</v>
      </c>
      <c r="C871" s="43"/>
      <c r="D871" s="232"/>
      <c r="E871" s="11"/>
      <c r="F871" s="272"/>
      <c r="G871" s="272"/>
      <c r="H871" s="272"/>
    </row>
    <row r="872" spans="1:8" x14ac:dyDescent="0.3">
      <c r="A872" s="429"/>
      <c r="B872" s="206"/>
      <c r="C872" s="43"/>
      <c r="D872" s="232"/>
      <c r="E872" s="11"/>
      <c r="F872" s="272"/>
      <c r="G872" s="272"/>
      <c r="H872" s="272"/>
    </row>
    <row r="873" spans="1:8" x14ac:dyDescent="0.3">
      <c r="A873" s="429"/>
      <c r="B873" s="231" t="s">
        <v>15</v>
      </c>
      <c r="C873" s="43" t="s">
        <v>488</v>
      </c>
      <c r="D873" s="232"/>
      <c r="E873" s="11"/>
      <c r="F873" s="272"/>
      <c r="G873" s="272"/>
      <c r="H873" s="272"/>
    </row>
    <row r="874" spans="1:8" x14ac:dyDescent="0.3">
      <c r="A874" s="429"/>
      <c r="B874" s="231"/>
      <c r="C874" s="43"/>
      <c r="D874" s="232"/>
      <c r="E874" s="11"/>
      <c r="F874" s="272"/>
      <c r="G874" s="272"/>
      <c r="H874" s="272"/>
    </row>
    <row r="875" spans="1:8" x14ac:dyDescent="0.3">
      <c r="A875" s="429"/>
      <c r="B875" s="231"/>
      <c r="C875" s="304" t="s">
        <v>180</v>
      </c>
      <c r="D875" s="232" t="s">
        <v>489</v>
      </c>
      <c r="E875" s="11"/>
      <c r="F875" s="272"/>
      <c r="G875" s="272"/>
      <c r="H875" s="272"/>
    </row>
    <row r="876" spans="1:8" s="242" customFormat="1" x14ac:dyDescent="0.3">
      <c r="A876" s="168"/>
      <c r="B876" s="240"/>
      <c r="C876" s="259"/>
      <c r="D876" s="260" t="s">
        <v>490</v>
      </c>
      <c r="E876" s="188" t="s">
        <v>193</v>
      </c>
      <c r="F876" s="44">
        <f>7000*10.7*0.15</f>
        <v>11235</v>
      </c>
      <c r="G876" s="241"/>
      <c r="H876" s="241"/>
    </row>
    <row r="877" spans="1:8" x14ac:dyDescent="0.3">
      <c r="A877" s="429"/>
      <c r="B877" s="231"/>
      <c r="C877" s="43"/>
      <c r="D877" s="232"/>
      <c r="E877" s="11"/>
      <c r="F877" s="44"/>
      <c r="G877" s="44"/>
      <c r="H877" s="44"/>
    </row>
    <row r="878" spans="1:8" x14ac:dyDescent="0.3">
      <c r="A878" s="429"/>
      <c r="B878" s="231"/>
      <c r="C878" s="43" t="s">
        <v>181</v>
      </c>
      <c r="D878" s="232" t="s">
        <v>491</v>
      </c>
      <c r="E878" s="11"/>
      <c r="F878" s="44"/>
      <c r="G878" s="44"/>
      <c r="H878" s="44"/>
    </row>
    <row r="879" spans="1:8" x14ac:dyDescent="0.3">
      <c r="A879" s="429"/>
      <c r="B879" s="231"/>
      <c r="C879" s="43"/>
      <c r="D879" s="232" t="s">
        <v>492</v>
      </c>
      <c r="E879" s="11" t="s">
        <v>193</v>
      </c>
      <c r="F879" s="44">
        <f>F876</f>
        <v>11235</v>
      </c>
      <c r="G879" s="44"/>
      <c r="H879" s="44"/>
    </row>
    <row r="880" spans="1:8" x14ac:dyDescent="0.3">
      <c r="A880" s="429"/>
      <c r="B880" s="231"/>
      <c r="C880" s="43"/>
      <c r="D880" s="232"/>
      <c r="E880" s="11"/>
      <c r="F880" s="44"/>
      <c r="G880" s="44"/>
      <c r="H880" s="44"/>
    </row>
    <row r="881" spans="1:8" hidden="1" x14ac:dyDescent="0.3">
      <c r="A881" s="429"/>
      <c r="B881" s="231" t="s">
        <v>291</v>
      </c>
      <c r="C881" s="43" t="s">
        <v>1003</v>
      </c>
      <c r="D881" s="232"/>
      <c r="E881" s="11"/>
      <c r="F881" s="44"/>
      <c r="G881" s="44"/>
      <c r="H881" s="44"/>
    </row>
    <row r="882" spans="1:8" hidden="1" x14ac:dyDescent="0.3">
      <c r="A882" s="429"/>
      <c r="B882" s="231"/>
      <c r="C882" s="43" t="s">
        <v>493</v>
      </c>
      <c r="D882" s="232"/>
      <c r="E882" s="11"/>
      <c r="F882" s="44"/>
      <c r="G882" s="44"/>
      <c r="H882" s="44"/>
    </row>
    <row r="883" spans="1:8" hidden="1" x14ac:dyDescent="0.3">
      <c r="A883" s="429"/>
      <c r="B883" s="231"/>
      <c r="C883" s="43"/>
      <c r="D883" s="232"/>
      <c r="E883" s="11"/>
      <c r="F883" s="44"/>
      <c r="G883" s="44"/>
      <c r="H883" s="44"/>
    </row>
    <row r="884" spans="1:8" hidden="1" x14ac:dyDescent="0.3">
      <c r="A884" s="429"/>
      <c r="B884" s="231"/>
      <c r="C884" s="304" t="s">
        <v>180</v>
      </c>
      <c r="D884" s="232" t="s">
        <v>494</v>
      </c>
      <c r="E884" s="11"/>
      <c r="F884" s="272"/>
      <c r="G884" s="272"/>
      <c r="H884" s="272"/>
    </row>
    <row r="885" spans="1:8" hidden="1" x14ac:dyDescent="0.3">
      <c r="A885" s="429"/>
      <c r="B885" s="231"/>
      <c r="C885" s="43"/>
      <c r="D885" s="232" t="s">
        <v>495</v>
      </c>
      <c r="E885" s="11" t="s">
        <v>193</v>
      </c>
      <c r="F885" s="44">
        <v>0</v>
      </c>
      <c r="G885" s="44"/>
      <c r="H885" s="44"/>
    </row>
    <row r="886" spans="1:8" hidden="1" x14ac:dyDescent="0.3">
      <c r="A886" s="429"/>
      <c r="B886" s="231"/>
      <c r="C886" s="43"/>
      <c r="D886" s="232"/>
      <c r="E886" s="11"/>
      <c r="F886" s="44"/>
      <c r="G886" s="44"/>
      <c r="H886" s="44"/>
    </row>
    <row r="887" spans="1:8" x14ac:dyDescent="0.3">
      <c r="A887" s="429"/>
      <c r="B887" s="231" t="s">
        <v>89</v>
      </c>
      <c r="C887" s="43" t="s">
        <v>496</v>
      </c>
      <c r="D887" s="232"/>
      <c r="E887" s="11"/>
      <c r="F887" s="44"/>
      <c r="G887" s="44"/>
      <c r="H887" s="44"/>
    </row>
    <row r="888" spans="1:8" x14ac:dyDescent="0.3">
      <c r="A888" s="429"/>
      <c r="B888" s="231"/>
      <c r="C888" s="43" t="s">
        <v>497</v>
      </c>
      <c r="D888" s="232"/>
      <c r="E888" s="11"/>
      <c r="F888" s="44"/>
      <c r="G888" s="44"/>
      <c r="H888" s="44"/>
    </row>
    <row r="889" spans="1:8" x14ac:dyDescent="0.3">
      <c r="A889" s="429"/>
      <c r="B889" s="231"/>
      <c r="C889" s="43"/>
      <c r="D889" s="232"/>
      <c r="E889" s="11"/>
      <c r="F889" s="44"/>
      <c r="G889" s="44"/>
      <c r="H889" s="44"/>
    </row>
    <row r="890" spans="1:8" x14ac:dyDescent="0.3">
      <c r="A890" s="429"/>
      <c r="B890" s="231"/>
      <c r="C890" s="304" t="s">
        <v>180</v>
      </c>
      <c r="D890" s="232" t="s">
        <v>494</v>
      </c>
      <c r="E890" s="11"/>
      <c r="F890" s="272"/>
      <c r="G890" s="272"/>
      <c r="H890" s="272"/>
    </row>
    <row r="891" spans="1:8" ht="27" customHeight="1" x14ac:dyDescent="0.3">
      <c r="A891" s="429"/>
      <c r="B891" s="231"/>
      <c r="C891" s="43"/>
      <c r="D891" s="305" t="s">
        <v>1004</v>
      </c>
      <c r="E891" s="11" t="s">
        <v>193</v>
      </c>
      <c r="F891" s="44">
        <f>12000*9.2*0.15</f>
        <v>16559.999999999996</v>
      </c>
      <c r="G891" s="44"/>
      <c r="H891" s="44"/>
    </row>
    <row r="892" spans="1:8" x14ac:dyDescent="0.3">
      <c r="A892" s="429"/>
      <c r="B892" s="231"/>
      <c r="C892" s="43"/>
      <c r="D892" s="232"/>
      <c r="E892" s="11"/>
      <c r="F892" s="272"/>
      <c r="G892" s="272"/>
      <c r="H892" s="272"/>
    </row>
    <row r="893" spans="1:8" x14ac:dyDescent="0.3">
      <c r="A893" s="429"/>
      <c r="B893" s="231" t="s">
        <v>111</v>
      </c>
      <c r="C893" s="43" t="s">
        <v>498</v>
      </c>
      <c r="D893" s="232"/>
      <c r="E893" s="11"/>
      <c r="F893" s="44"/>
      <c r="G893" s="44"/>
      <c r="H893" s="44"/>
    </row>
    <row r="894" spans="1:8" x14ac:dyDescent="0.3">
      <c r="A894" s="429"/>
      <c r="B894" s="231"/>
      <c r="C894" s="43"/>
      <c r="D894" s="232"/>
      <c r="E894" s="11"/>
      <c r="F894" s="44"/>
      <c r="G894" s="44"/>
      <c r="H894" s="44"/>
    </row>
    <row r="895" spans="1:8" x14ac:dyDescent="0.3">
      <c r="A895" s="429"/>
      <c r="B895" s="231"/>
      <c r="C895" s="304" t="s">
        <v>180</v>
      </c>
      <c r="D895" s="232" t="s">
        <v>491</v>
      </c>
      <c r="E895" s="11"/>
      <c r="F895" s="272"/>
      <c r="G895" s="272"/>
      <c r="H895" s="272"/>
    </row>
    <row r="896" spans="1:8" x14ac:dyDescent="0.3">
      <c r="A896" s="429"/>
      <c r="B896" s="231"/>
      <c r="C896" s="43"/>
      <c r="D896" s="232" t="s">
        <v>499</v>
      </c>
      <c r="E896" s="11" t="s">
        <v>193</v>
      </c>
      <c r="F896" s="44">
        <f>6000*4*0.15</f>
        <v>3600</v>
      </c>
      <c r="G896" s="44"/>
      <c r="H896" s="44"/>
    </row>
    <row r="897" spans="1:8" x14ac:dyDescent="0.3">
      <c r="A897" s="429"/>
      <c r="B897" s="231"/>
      <c r="C897" s="43"/>
      <c r="D897" s="232"/>
      <c r="E897" s="11"/>
      <c r="F897" s="44"/>
      <c r="G897" s="44"/>
      <c r="H897" s="44"/>
    </row>
    <row r="898" spans="1:8" x14ac:dyDescent="0.3">
      <c r="A898" s="429"/>
      <c r="B898" s="231" t="s">
        <v>209</v>
      </c>
      <c r="C898" s="43" t="s">
        <v>500</v>
      </c>
      <c r="D898" s="232"/>
      <c r="E898" s="11"/>
      <c r="F898" s="44"/>
      <c r="G898" s="44"/>
      <c r="H898" s="44"/>
    </row>
    <row r="899" spans="1:8" x14ac:dyDescent="0.3">
      <c r="A899" s="429"/>
      <c r="B899" s="231"/>
      <c r="C899" s="43"/>
      <c r="D899" s="232"/>
      <c r="E899" s="11"/>
      <c r="F899" s="44"/>
      <c r="G899" s="44"/>
      <c r="H899" s="44"/>
    </row>
    <row r="900" spans="1:8" x14ac:dyDescent="0.3">
      <c r="A900" s="429"/>
      <c r="B900" s="231"/>
      <c r="C900" s="304" t="s">
        <v>180</v>
      </c>
      <c r="D900" s="232" t="s">
        <v>491</v>
      </c>
      <c r="E900" s="11"/>
      <c r="F900" s="272"/>
      <c r="G900" s="272"/>
      <c r="H900" s="272"/>
    </row>
    <row r="901" spans="1:8" x14ac:dyDescent="0.3">
      <c r="A901" s="429"/>
      <c r="B901" s="231"/>
      <c r="C901" s="43"/>
      <c r="D901" s="232" t="s">
        <v>501</v>
      </c>
      <c r="E901" s="11" t="s">
        <v>193</v>
      </c>
      <c r="F901" s="44">
        <f>12000*6*0.15</f>
        <v>10800</v>
      </c>
      <c r="G901" s="44"/>
      <c r="H901" s="44"/>
    </row>
    <row r="902" spans="1:8" x14ac:dyDescent="0.3">
      <c r="A902" s="429"/>
      <c r="B902" s="231"/>
      <c r="C902" s="43"/>
      <c r="D902" s="232"/>
      <c r="E902" s="11"/>
      <c r="F902" s="44"/>
      <c r="G902" s="44"/>
      <c r="H902" s="44"/>
    </row>
    <row r="903" spans="1:8" x14ac:dyDescent="0.3">
      <c r="A903" s="429"/>
      <c r="B903" s="231"/>
      <c r="C903" s="43"/>
      <c r="D903" s="232"/>
      <c r="E903" s="11"/>
      <c r="F903" s="44"/>
      <c r="G903" s="44"/>
      <c r="H903" s="44"/>
    </row>
    <row r="904" spans="1:8" x14ac:dyDescent="0.3">
      <c r="A904" s="172">
        <v>34.03</v>
      </c>
      <c r="B904" s="206" t="s">
        <v>485</v>
      </c>
      <c r="C904" s="167"/>
      <c r="D904" s="230"/>
      <c r="E904" s="11"/>
      <c r="F904" s="44"/>
      <c r="G904" s="44"/>
      <c r="H904" s="44"/>
    </row>
    <row r="905" spans="1:8" x14ac:dyDescent="0.3">
      <c r="A905" s="429"/>
      <c r="B905" s="206" t="s">
        <v>502</v>
      </c>
      <c r="C905" s="43"/>
      <c r="D905" s="230"/>
      <c r="E905" s="11"/>
      <c r="F905" s="44"/>
      <c r="G905" s="44"/>
      <c r="H905" s="44"/>
    </row>
    <row r="906" spans="1:8" x14ac:dyDescent="0.3">
      <c r="A906" s="429"/>
      <c r="B906" s="206"/>
      <c r="C906" s="43"/>
      <c r="D906" s="232"/>
      <c r="E906" s="11"/>
      <c r="F906" s="44"/>
      <c r="G906" s="44"/>
      <c r="H906" s="44"/>
    </row>
    <row r="907" spans="1:8" x14ac:dyDescent="0.3">
      <c r="A907" s="429"/>
      <c r="B907" s="231" t="s">
        <v>17</v>
      </c>
      <c r="C907" s="43" t="s">
        <v>503</v>
      </c>
      <c r="D907" s="232"/>
      <c r="E907" s="11"/>
      <c r="F907" s="272"/>
      <c r="G907" s="272"/>
      <c r="H907" s="272"/>
    </row>
    <row r="908" spans="1:8" x14ac:dyDescent="0.3">
      <c r="A908" s="429"/>
      <c r="B908" s="231"/>
      <c r="C908" s="232" t="s">
        <v>1007</v>
      </c>
      <c r="D908" s="232"/>
      <c r="E908" s="11"/>
      <c r="F908" s="272"/>
      <c r="G908" s="272"/>
      <c r="H908" s="272"/>
    </row>
    <row r="909" spans="1:8" x14ac:dyDescent="0.3">
      <c r="A909" s="429"/>
      <c r="B909" s="231"/>
      <c r="C909" s="43"/>
      <c r="D909" s="232"/>
      <c r="E909" s="11"/>
      <c r="F909" s="272"/>
      <c r="G909" s="272"/>
      <c r="H909" s="272"/>
    </row>
    <row r="910" spans="1:8" x14ac:dyDescent="0.3">
      <c r="A910" s="429"/>
      <c r="B910" s="231"/>
      <c r="C910" s="304" t="s">
        <v>180</v>
      </c>
      <c r="D910" s="232" t="s">
        <v>504</v>
      </c>
      <c r="E910" s="11"/>
      <c r="F910" s="272"/>
      <c r="G910" s="272"/>
      <c r="H910" s="272"/>
    </row>
    <row r="911" spans="1:8" x14ac:dyDescent="0.3">
      <c r="A911" s="429"/>
      <c r="B911" s="231"/>
      <c r="C911" s="43"/>
      <c r="D911" s="232" t="s">
        <v>505</v>
      </c>
      <c r="E911" s="11" t="s">
        <v>193</v>
      </c>
      <c r="F911" s="241">
        <f>6000*9.2*0.15</f>
        <v>8279.9999999999982</v>
      </c>
      <c r="G911" s="44"/>
      <c r="H911" s="44"/>
    </row>
    <row r="912" spans="1:8" x14ac:dyDescent="0.3">
      <c r="A912" s="429"/>
      <c r="B912" s="231"/>
      <c r="C912" s="43"/>
      <c r="D912" s="232"/>
      <c r="E912" s="11"/>
      <c r="F912" s="241"/>
      <c r="G912" s="44"/>
      <c r="H912" s="44"/>
    </row>
    <row r="913" spans="1:8" ht="24" customHeight="1" x14ac:dyDescent="0.3">
      <c r="A913" s="429"/>
      <c r="B913" s="231" t="s">
        <v>108</v>
      </c>
      <c r="C913" s="510" t="s">
        <v>1069</v>
      </c>
      <c r="D913" s="511"/>
      <c r="E913" s="11"/>
      <c r="F913" s="272"/>
      <c r="G913" s="44"/>
      <c r="H913" s="44"/>
    </row>
    <row r="914" spans="1:8" x14ac:dyDescent="0.3">
      <c r="A914" s="429"/>
      <c r="B914" s="231"/>
      <c r="C914" s="232" t="s">
        <v>1007</v>
      </c>
      <c r="D914" s="232"/>
      <c r="E914" s="11"/>
      <c r="F914" s="272"/>
      <c r="G914" s="44"/>
      <c r="H914" s="44"/>
    </row>
    <row r="915" spans="1:8" x14ac:dyDescent="0.3">
      <c r="A915" s="429"/>
      <c r="B915" s="231"/>
      <c r="C915" s="43"/>
      <c r="D915" s="232"/>
      <c r="E915" s="11"/>
      <c r="F915" s="272"/>
      <c r="G915" s="44"/>
      <c r="H915" s="44"/>
    </row>
    <row r="916" spans="1:8" x14ac:dyDescent="0.3">
      <c r="A916" s="429"/>
      <c r="B916" s="231"/>
      <c r="C916" s="304" t="s">
        <v>181</v>
      </c>
      <c r="D916" s="232" t="s">
        <v>1068</v>
      </c>
      <c r="E916" s="11"/>
      <c r="F916" s="272"/>
      <c r="G916" s="44"/>
      <c r="H916" s="44"/>
    </row>
    <row r="917" spans="1:8" x14ac:dyDescent="0.3">
      <c r="A917" s="429"/>
      <c r="B917" s="231"/>
      <c r="C917" s="43"/>
      <c r="D917" s="232" t="s">
        <v>505</v>
      </c>
      <c r="E917" s="11" t="s">
        <v>193</v>
      </c>
      <c r="F917" s="241">
        <f>6000*9.2*0.15</f>
        <v>8279.9999999999982</v>
      </c>
      <c r="G917" s="44"/>
      <c r="H917" s="44"/>
    </row>
    <row r="918" spans="1:8" x14ac:dyDescent="0.3">
      <c r="A918" s="429"/>
      <c r="B918" s="231"/>
      <c r="C918" s="43"/>
      <c r="D918" s="232"/>
      <c r="E918" s="11"/>
      <c r="F918" s="241"/>
      <c r="G918" s="44"/>
      <c r="H918" s="44"/>
    </row>
    <row r="919" spans="1:8" x14ac:dyDescent="0.3">
      <c r="A919" s="172">
        <v>34.04</v>
      </c>
      <c r="B919" s="206" t="s">
        <v>1005</v>
      </c>
      <c r="C919" s="167"/>
      <c r="D919" s="230"/>
      <c r="E919" s="11"/>
      <c r="F919" s="44"/>
      <c r="G919" s="44"/>
      <c r="H919" s="44"/>
    </row>
    <row r="920" spans="1:8" x14ac:dyDescent="0.3">
      <c r="A920" s="429"/>
      <c r="B920" s="206" t="s">
        <v>1006</v>
      </c>
      <c r="C920" s="43"/>
      <c r="D920" s="230"/>
      <c r="E920" s="11"/>
      <c r="F920" s="44"/>
      <c r="G920" s="44"/>
      <c r="H920" s="44"/>
    </row>
    <row r="921" spans="1:8" x14ac:dyDescent="0.3">
      <c r="A921" s="429"/>
      <c r="B921" s="206"/>
      <c r="C921" s="43"/>
      <c r="D921" s="232"/>
      <c r="E921" s="11"/>
      <c r="F921" s="44"/>
      <c r="G921" s="44"/>
      <c r="H921" s="44"/>
    </row>
    <row r="922" spans="1:8" x14ac:dyDescent="0.3">
      <c r="A922" s="429"/>
      <c r="B922" s="231" t="s">
        <v>17</v>
      </c>
      <c r="C922" s="43" t="s">
        <v>503</v>
      </c>
      <c r="D922" s="232"/>
      <c r="E922" s="11"/>
      <c r="F922" s="272"/>
      <c r="G922" s="272"/>
      <c r="H922" s="272"/>
    </row>
    <row r="923" spans="1:8" x14ac:dyDescent="0.3">
      <c r="A923" s="429"/>
      <c r="B923" s="231"/>
      <c r="C923" s="232" t="s">
        <v>1007</v>
      </c>
      <c r="D923" s="232"/>
      <c r="E923" s="11"/>
      <c r="F923" s="272"/>
      <c r="G923" s="272"/>
      <c r="H923" s="272"/>
    </row>
    <row r="924" spans="1:8" x14ac:dyDescent="0.3">
      <c r="A924" s="429"/>
      <c r="B924" s="231"/>
      <c r="C924" s="43"/>
      <c r="D924" s="232"/>
      <c r="E924" s="11"/>
      <c r="F924" s="272"/>
      <c r="G924" s="272"/>
      <c r="H924" s="272"/>
    </row>
    <row r="925" spans="1:8" x14ac:dyDescent="0.3">
      <c r="A925" s="429"/>
      <c r="B925" s="231"/>
      <c r="C925" s="304" t="s">
        <v>180</v>
      </c>
      <c r="D925" s="232" t="s">
        <v>504</v>
      </c>
      <c r="E925" s="11"/>
      <c r="F925" s="272"/>
      <c r="G925" s="272"/>
      <c r="H925" s="272"/>
    </row>
    <row r="926" spans="1:8" x14ac:dyDescent="0.3">
      <c r="A926" s="429"/>
      <c r="B926" s="231"/>
      <c r="C926" s="43"/>
      <c r="D926" s="232" t="s">
        <v>505</v>
      </c>
      <c r="E926" s="11" t="s">
        <v>193</v>
      </c>
      <c r="F926" s="241">
        <f>6000*9.8*0.15</f>
        <v>8820</v>
      </c>
      <c r="G926" s="44"/>
      <c r="H926" s="44"/>
    </row>
    <row r="927" spans="1:8" x14ac:dyDescent="0.3">
      <c r="A927" s="429"/>
      <c r="B927" s="231"/>
      <c r="C927" s="43"/>
      <c r="D927" s="232"/>
      <c r="E927" s="11"/>
      <c r="F927" s="44"/>
      <c r="G927" s="44"/>
      <c r="H927" s="44"/>
    </row>
    <row r="928" spans="1:8" x14ac:dyDescent="0.3">
      <c r="A928" s="431"/>
      <c r="B928" s="222"/>
      <c r="C928" s="223"/>
      <c r="D928" s="243"/>
      <c r="E928" s="225"/>
      <c r="F928" s="272"/>
      <c r="G928" s="272"/>
      <c r="H928" s="272"/>
    </row>
    <row r="929" spans="1:8" x14ac:dyDescent="0.3">
      <c r="A929" s="428"/>
      <c r="B929" s="195"/>
      <c r="C929" s="196"/>
      <c r="D929" s="196"/>
      <c r="E929" s="212"/>
      <c r="F929" s="289"/>
      <c r="G929" s="289"/>
      <c r="H929" s="289"/>
    </row>
    <row r="930" spans="1:8" s="216" customFormat="1" x14ac:dyDescent="0.3">
      <c r="A930" s="172">
        <v>3400</v>
      </c>
      <c r="B930" s="206" t="s">
        <v>71</v>
      </c>
      <c r="C930" s="167"/>
      <c r="D930" s="301"/>
      <c r="E930" s="306"/>
      <c r="F930" s="307"/>
      <c r="G930" s="307"/>
      <c r="H930" s="250"/>
    </row>
    <row r="931" spans="1:8" ht="15" thickBot="1" x14ac:dyDescent="0.35">
      <c r="A931" s="433"/>
      <c r="B931" s="308"/>
      <c r="C931" s="264"/>
      <c r="D931" s="298"/>
      <c r="E931" s="309"/>
      <c r="F931" s="310"/>
      <c r="G931" s="310"/>
      <c r="H931" s="310"/>
    </row>
    <row r="932" spans="1:8" x14ac:dyDescent="0.3">
      <c r="A932" s="177"/>
      <c r="B932" s="167"/>
      <c r="C932" s="167"/>
      <c r="D932" s="266"/>
      <c r="E932" s="311"/>
      <c r="F932" s="175"/>
      <c r="G932" s="175"/>
      <c r="H932" s="175"/>
    </row>
    <row r="933" spans="1:8" x14ac:dyDescent="0.3">
      <c r="A933" s="177"/>
      <c r="B933" s="167"/>
      <c r="C933" s="167"/>
      <c r="D933" s="266"/>
      <c r="E933" s="311"/>
      <c r="F933" s="175"/>
      <c r="G933" s="175"/>
      <c r="H933" s="175"/>
    </row>
    <row r="934" spans="1:8" ht="15" thickBot="1" x14ac:dyDescent="0.35">
      <c r="A934" s="204" t="s">
        <v>0</v>
      </c>
      <c r="B934" s="43"/>
      <c r="C934" s="43"/>
      <c r="D934" s="43"/>
      <c r="E934" s="175"/>
      <c r="F934" s="177"/>
      <c r="G934" s="177"/>
      <c r="H934" s="177" t="s">
        <v>506</v>
      </c>
    </row>
    <row r="935" spans="1:8" x14ac:dyDescent="0.3">
      <c r="A935" s="163"/>
      <c r="B935" s="178"/>
      <c r="C935" s="179"/>
      <c r="D935" s="180"/>
      <c r="E935" s="181"/>
      <c r="F935" s="182"/>
      <c r="G935" s="182"/>
      <c r="H935" s="182"/>
    </row>
    <row r="936" spans="1:8" x14ac:dyDescent="0.3">
      <c r="A936" s="164" t="s">
        <v>2</v>
      </c>
      <c r="B936" s="505" t="s">
        <v>3</v>
      </c>
      <c r="C936" s="506"/>
      <c r="D936" s="507"/>
      <c r="E936" s="185" t="s">
        <v>4</v>
      </c>
      <c r="F936" s="186" t="s">
        <v>6</v>
      </c>
      <c r="G936" s="186" t="s">
        <v>5</v>
      </c>
      <c r="H936" s="186" t="s">
        <v>7</v>
      </c>
    </row>
    <row r="937" spans="1:8" x14ac:dyDescent="0.3">
      <c r="A937" s="164" t="s">
        <v>8</v>
      </c>
      <c r="B937" s="183"/>
      <c r="C937" s="184"/>
      <c r="D937" s="187"/>
      <c r="E937" s="188"/>
      <c r="F937" s="189"/>
      <c r="G937" s="189"/>
      <c r="H937" s="189"/>
    </row>
    <row r="938" spans="1:8" x14ac:dyDescent="0.3">
      <c r="A938" s="165"/>
      <c r="B938" s="190"/>
      <c r="C938" s="191"/>
      <c r="D938" s="192"/>
      <c r="E938" s="193"/>
      <c r="F938" s="194"/>
      <c r="G938" s="194"/>
      <c r="H938" s="194"/>
    </row>
    <row r="939" spans="1:8" x14ac:dyDescent="0.3">
      <c r="A939" s="428"/>
      <c r="B939" s="195"/>
      <c r="C939" s="196"/>
      <c r="D939" s="197"/>
      <c r="E939" s="198"/>
      <c r="F939" s="272"/>
      <c r="G939" s="272"/>
      <c r="H939" s="272"/>
    </row>
    <row r="940" spans="1:8" x14ac:dyDescent="0.3">
      <c r="A940" s="429"/>
      <c r="B940" s="228" t="s">
        <v>507</v>
      </c>
      <c r="C940" s="43"/>
      <c r="D940" s="232"/>
      <c r="E940" s="11"/>
      <c r="F940" s="272"/>
      <c r="G940" s="272"/>
      <c r="H940" s="272"/>
    </row>
    <row r="941" spans="1:8" x14ac:dyDescent="0.3">
      <c r="A941" s="429"/>
      <c r="B941" s="228"/>
      <c r="C941" s="43"/>
      <c r="D941" s="232"/>
      <c r="E941" s="11"/>
      <c r="F941" s="272"/>
      <c r="G941" s="272"/>
      <c r="H941" s="272"/>
    </row>
    <row r="942" spans="1:8" ht="15" customHeight="1" x14ac:dyDescent="0.3">
      <c r="A942" s="172">
        <v>35.01</v>
      </c>
      <c r="B942" s="228"/>
      <c r="C942" s="510" t="s">
        <v>508</v>
      </c>
      <c r="D942" s="511"/>
      <c r="E942" s="11" t="s">
        <v>193</v>
      </c>
      <c r="F942" s="50">
        <f>F891</f>
        <v>16559.999999999996</v>
      </c>
      <c r="G942" s="48"/>
      <c r="H942" s="44"/>
    </row>
    <row r="943" spans="1:8" x14ac:dyDescent="0.3">
      <c r="A943" s="429"/>
      <c r="B943" s="231"/>
      <c r="C943" s="43"/>
      <c r="D943" s="232"/>
      <c r="E943" s="11"/>
      <c r="F943" s="44"/>
      <c r="G943" s="44"/>
      <c r="H943" s="44"/>
    </row>
    <row r="944" spans="1:8" x14ac:dyDescent="0.3">
      <c r="A944" s="172" t="s">
        <v>509</v>
      </c>
      <c r="B944" s="515" t="s">
        <v>510</v>
      </c>
      <c r="C944" s="516"/>
      <c r="D944" s="517"/>
      <c r="E944" s="11"/>
      <c r="F944" s="44"/>
      <c r="G944" s="44"/>
      <c r="H944" s="44"/>
    </row>
    <row r="945" spans="1:8" x14ac:dyDescent="0.3">
      <c r="A945" s="429"/>
      <c r="B945" s="231"/>
      <c r="C945" s="43"/>
      <c r="D945" s="232"/>
      <c r="E945" s="11"/>
      <c r="F945" s="44"/>
      <c r="G945" s="44"/>
      <c r="H945" s="44"/>
    </row>
    <row r="946" spans="1:8" x14ac:dyDescent="0.3">
      <c r="A946" s="429"/>
      <c r="B946" s="231" t="s">
        <v>15</v>
      </c>
      <c r="C946" s="43" t="s">
        <v>511</v>
      </c>
      <c r="D946" s="232"/>
      <c r="E946" s="11" t="s">
        <v>410</v>
      </c>
      <c r="F946" s="44">
        <f>+((0.05*F942*1656)/1000)+203.03</f>
        <v>1574.1979999999996</v>
      </c>
      <c r="G946" s="44"/>
      <c r="H946" s="44"/>
    </row>
    <row r="947" spans="1:8" x14ac:dyDescent="0.3">
      <c r="A947" s="429"/>
      <c r="B947" s="231"/>
      <c r="C947" s="167"/>
      <c r="D947" s="232"/>
      <c r="E947" s="11"/>
      <c r="F947" s="44"/>
      <c r="G947" s="44"/>
      <c r="H947" s="44"/>
    </row>
    <row r="948" spans="1:8" x14ac:dyDescent="0.3">
      <c r="A948" s="172">
        <v>35.03</v>
      </c>
      <c r="B948" s="231"/>
      <c r="C948" s="43" t="s">
        <v>512</v>
      </c>
      <c r="D948" s="232"/>
      <c r="E948" s="11"/>
      <c r="F948" s="44"/>
      <c r="G948" s="44"/>
      <c r="H948" s="44"/>
    </row>
    <row r="949" spans="1:8" x14ac:dyDescent="0.3">
      <c r="A949" s="172"/>
      <c r="B949" s="231"/>
      <c r="C949" s="43"/>
      <c r="D949" s="232"/>
      <c r="E949" s="11"/>
      <c r="F949" s="44"/>
      <c r="G949" s="44"/>
      <c r="H949" s="44"/>
    </row>
    <row r="950" spans="1:8" x14ac:dyDescent="0.3">
      <c r="A950" s="429"/>
      <c r="B950" s="231" t="s">
        <v>17</v>
      </c>
      <c r="C950" s="43" t="s">
        <v>513</v>
      </c>
      <c r="D950" s="232"/>
      <c r="E950" s="11" t="s">
        <v>193</v>
      </c>
      <c r="F950" s="44">
        <v>5960</v>
      </c>
      <c r="G950" s="44"/>
      <c r="H950" s="44"/>
    </row>
    <row r="951" spans="1:8" x14ac:dyDescent="0.3">
      <c r="A951" s="429"/>
      <c r="B951" s="312"/>
      <c r="C951" s="313"/>
      <c r="D951" s="314"/>
      <c r="E951" s="315"/>
      <c r="F951" s="44"/>
      <c r="G951" s="44"/>
      <c r="H951" s="44"/>
    </row>
    <row r="952" spans="1:8" ht="26.25" customHeight="1" x14ac:dyDescent="0.3">
      <c r="A952" s="172">
        <v>35.14</v>
      </c>
      <c r="B952" s="43" t="s">
        <v>15</v>
      </c>
      <c r="C952" s="510" t="s">
        <v>1096</v>
      </c>
      <c r="D952" s="511"/>
      <c r="E952" s="11" t="s">
        <v>56</v>
      </c>
      <c r="F952" s="44">
        <v>1000000</v>
      </c>
      <c r="G952" s="44">
        <v>1</v>
      </c>
      <c r="H952" s="44">
        <f>+F952*G952</f>
        <v>1000000</v>
      </c>
    </row>
    <row r="953" spans="1:8" x14ac:dyDescent="0.3">
      <c r="A953" s="429"/>
      <c r="B953" s="231"/>
      <c r="C953" s="167"/>
      <c r="D953" s="232"/>
      <c r="E953" s="11"/>
      <c r="F953" s="44"/>
      <c r="G953" s="44"/>
      <c r="H953" s="44"/>
    </row>
    <row r="954" spans="1:8" ht="15" customHeight="1" x14ac:dyDescent="0.3">
      <c r="A954" s="429"/>
      <c r="B954" s="231" t="s">
        <v>17</v>
      </c>
      <c r="C954" s="510" t="s">
        <v>514</v>
      </c>
      <c r="D954" s="511"/>
      <c r="E954" s="11" t="s">
        <v>20</v>
      </c>
      <c r="F954" s="44">
        <f>+H952</f>
        <v>1000000</v>
      </c>
      <c r="G954" s="44"/>
      <c r="H954" s="44"/>
    </row>
    <row r="955" spans="1:8" x14ac:dyDescent="0.3">
      <c r="A955" s="429"/>
      <c r="B955" s="231"/>
      <c r="C955" s="167"/>
      <c r="D955" s="232"/>
      <c r="E955" s="11"/>
      <c r="F955" s="44"/>
      <c r="G955" s="44"/>
      <c r="H955" s="44"/>
    </row>
    <row r="956" spans="1:8" x14ac:dyDescent="0.3">
      <c r="A956" s="429"/>
      <c r="B956" s="231"/>
      <c r="C956" s="43"/>
      <c r="D956" s="232"/>
      <c r="E956" s="11"/>
      <c r="F956" s="44"/>
      <c r="G956" s="44"/>
      <c r="H956" s="44"/>
    </row>
    <row r="957" spans="1:8" x14ac:dyDescent="0.3">
      <c r="A957" s="428"/>
      <c r="B957" s="195"/>
      <c r="C957" s="196"/>
      <c r="D957" s="196"/>
      <c r="E957" s="212"/>
      <c r="F957" s="289"/>
      <c r="G957" s="289"/>
      <c r="H957" s="289"/>
    </row>
    <row r="958" spans="1:8" s="216" customFormat="1" x14ac:dyDescent="0.3">
      <c r="A958" s="172" t="s">
        <v>515</v>
      </c>
      <c r="B958" s="206" t="s">
        <v>71</v>
      </c>
      <c r="C958" s="167"/>
      <c r="D958" s="301"/>
      <c r="E958" s="306"/>
      <c r="F958" s="307"/>
      <c r="G958" s="307"/>
      <c r="H958" s="250"/>
    </row>
    <row r="959" spans="1:8" ht="15" thickBot="1" x14ac:dyDescent="0.35">
      <c r="A959" s="433"/>
      <c r="B959" s="308"/>
      <c r="C959" s="264"/>
      <c r="D959" s="298"/>
      <c r="E959" s="309"/>
      <c r="F959" s="310"/>
      <c r="G959" s="310"/>
      <c r="H959" s="310"/>
    </row>
    <row r="960" spans="1:8" x14ac:dyDescent="0.3">
      <c r="A960" s="177"/>
      <c r="B960" s="167"/>
      <c r="C960" s="167"/>
      <c r="D960" s="266"/>
      <c r="E960" s="311"/>
      <c r="F960" s="175"/>
      <c r="G960" s="175"/>
      <c r="H960" s="175"/>
    </row>
    <row r="961" spans="1:9" x14ac:dyDescent="0.3">
      <c r="A961" s="177"/>
      <c r="B961" s="167"/>
      <c r="C961" s="167"/>
      <c r="D961" s="266"/>
      <c r="E961" s="311"/>
      <c r="F961" s="175"/>
      <c r="G961" s="175"/>
      <c r="H961" s="175"/>
    </row>
    <row r="962" spans="1:9" ht="15" thickBot="1" x14ac:dyDescent="0.35">
      <c r="A962" s="204" t="s">
        <v>0</v>
      </c>
      <c r="B962" s="43"/>
      <c r="C962" s="43"/>
      <c r="D962" s="43"/>
      <c r="E962" s="175"/>
      <c r="F962" s="177"/>
      <c r="G962" s="177"/>
      <c r="H962" s="177" t="s">
        <v>516</v>
      </c>
    </row>
    <row r="963" spans="1:9" x14ac:dyDescent="0.3">
      <c r="A963" s="163"/>
      <c r="B963" s="178"/>
      <c r="C963" s="179"/>
      <c r="D963" s="180"/>
      <c r="E963" s="181"/>
      <c r="F963" s="182"/>
      <c r="G963" s="182"/>
      <c r="H963" s="182"/>
    </row>
    <row r="964" spans="1:9" x14ac:dyDescent="0.3">
      <c r="A964" s="164" t="s">
        <v>2</v>
      </c>
      <c r="B964" s="505" t="s">
        <v>3</v>
      </c>
      <c r="C964" s="506"/>
      <c r="D964" s="507"/>
      <c r="E964" s="185" t="s">
        <v>4</v>
      </c>
      <c r="F964" s="186" t="s">
        <v>6</v>
      </c>
      <c r="G964" s="186" t="s">
        <v>5</v>
      </c>
      <c r="H964" s="186" t="s">
        <v>7</v>
      </c>
    </row>
    <row r="965" spans="1:9" x14ac:dyDescent="0.3">
      <c r="A965" s="164" t="s">
        <v>8</v>
      </c>
      <c r="B965" s="183"/>
      <c r="C965" s="184"/>
      <c r="D965" s="187"/>
      <c r="E965" s="188"/>
      <c r="F965" s="189"/>
      <c r="G965" s="189"/>
      <c r="H965" s="189"/>
    </row>
    <row r="966" spans="1:9" x14ac:dyDescent="0.3">
      <c r="A966" s="165"/>
      <c r="B966" s="190"/>
      <c r="C966" s="191"/>
      <c r="D966" s="192"/>
      <c r="E966" s="193"/>
      <c r="F966" s="194"/>
      <c r="G966" s="194"/>
      <c r="H966" s="194"/>
    </row>
    <row r="967" spans="1:9" x14ac:dyDescent="0.3">
      <c r="A967" s="428"/>
      <c r="B967" s="195"/>
      <c r="C967" s="196"/>
      <c r="D967" s="197"/>
      <c r="E967" s="198"/>
      <c r="F967" s="272"/>
      <c r="G967" s="272"/>
      <c r="H967" s="272"/>
    </row>
    <row r="968" spans="1:9" x14ac:dyDescent="0.3">
      <c r="A968" s="429"/>
      <c r="B968" s="228" t="s">
        <v>517</v>
      </c>
      <c r="C968" s="43"/>
      <c r="D968" s="232"/>
      <c r="E968" s="11"/>
      <c r="F968" s="272"/>
      <c r="G968" s="272"/>
      <c r="H968" s="272"/>
    </row>
    <row r="969" spans="1:9" x14ac:dyDescent="0.3">
      <c r="A969" s="429"/>
      <c r="B969" s="231"/>
      <c r="C969" s="43"/>
      <c r="D969" s="245"/>
      <c r="E969" s="11"/>
      <c r="F969" s="272"/>
      <c r="G969" s="272"/>
      <c r="H969" s="272"/>
    </row>
    <row r="970" spans="1:9" x14ac:dyDescent="0.3">
      <c r="A970" s="172">
        <v>36.01</v>
      </c>
      <c r="B970" s="206" t="s">
        <v>518</v>
      </c>
      <c r="C970" s="167"/>
      <c r="D970" s="232"/>
      <c r="E970" s="11"/>
      <c r="F970" s="272"/>
      <c r="G970" s="272"/>
      <c r="H970" s="272"/>
    </row>
    <row r="971" spans="1:9" x14ac:dyDescent="0.3">
      <c r="A971" s="429"/>
      <c r="B971" s="231"/>
      <c r="C971" s="43"/>
      <c r="D971" s="232"/>
      <c r="E971" s="11"/>
      <c r="F971" s="44"/>
      <c r="G971" s="44"/>
      <c r="H971" s="44"/>
    </row>
    <row r="972" spans="1:9" x14ac:dyDescent="0.3">
      <c r="A972" s="429"/>
      <c r="B972" s="231" t="s">
        <v>38</v>
      </c>
      <c r="C972" s="43" t="s">
        <v>519</v>
      </c>
      <c r="D972" s="232"/>
      <c r="E972" s="11"/>
      <c r="F972" s="44"/>
      <c r="G972" s="44"/>
      <c r="H972" s="44"/>
    </row>
    <row r="973" spans="1:9" x14ac:dyDescent="0.3">
      <c r="A973" s="429"/>
      <c r="B973" s="231"/>
      <c r="C973" s="43" t="s">
        <v>520</v>
      </c>
      <c r="D973" s="232"/>
      <c r="E973" s="11"/>
      <c r="F973" s="44"/>
      <c r="G973" s="44"/>
      <c r="H973" s="44"/>
    </row>
    <row r="974" spans="1:9" x14ac:dyDescent="0.3">
      <c r="A974" s="429"/>
      <c r="B974" s="231"/>
      <c r="C974" s="43" t="s">
        <v>521</v>
      </c>
      <c r="D974" s="232"/>
      <c r="E974" s="11"/>
      <c r="F974" s="44"/>
      <c r="G974" s="44"/>
      <c r="H974" s="44"/>
    </row>
    <row r="975" spans="1:9" x14ac:dyDescent="0.3">
      <c r="A975" s="429"/>
      <c r="B975" s="231"/>
      <c r="C975" s="169"/>
      <c r="D975" s="232"/>
      <c r="E975" s="11" t="s">
        <v>193</v>
      </c>
      <c r="F975" s="44">
        <f>((12000*8.6)+2000)*0.15</f>
        <v>15780</v>
      </c>
      <c r="G975" s="44"/>
      <c r="H975" s="44"/>
      <c r="I975" s="316"/>
    </row>
    <row r="976" spans="1:9" x14ac:dyDescent="0.3">
      <c r="A976" s="429"/>
      <c r="B976" s="231"/>
      <c r="C976" s="43"/>
      <c r="D976" s="232"/>
      <c r="E976" s="11"/>
      <c r="F976" s="44"/>
      <c r="G976" s="44"/>
      <c r="H976" s="44"/>
    </row>
    <row r="977" spans="1:8" x14ac:dyDescent="0.3">
      <c r="A977" s="437"/>
      <c r="B977" s="206"/>
      <c r="C977" s="167"/>
      <c r="D977" s="43"/>
      <c r="E977" s="11"/>
      <c r="F977" s="44"/>
      <c r="G977" s="44"/>
      <c r="H977" s="44"/>
    </row>
    <row r="978" spans="1:8" x14ac:dyDescent="0.3">
      <c r="A978" s="429"/>
      <c r="B978" s="231"/>
      <c r="C978" s="43"/>
      <c r="D978" s="43"/>
      <c r="E978" s="11"/>
      <c r="F978" s="44"/>
      <c r="G978" s="44"/>
      <c r="H978" s="44"/>
    </row>
    <row r="979" spans="1:8" x14ac:dyDescent="0.3">
      <c r="A979" s="429"/>
      <c r="B979" s="231"/>
      <c r="C979" s="43"/>
      <c r="D979" s="43"/>
      <c r="E979" s="11"/>
      <c r="F979" s="44"/>
      <c r="G979" s="44"/>
      <c r="H979" s="44"/>
    </row>
    <row r="980" spans="1:8" x14ac:dyDescent="0.3">
      <c r="A980" s="429"/>
      <c r="B980" s="231"/>
      <c r="C980" s="43"/>
      <c r="D980" s="43"/>
      <c r="E980" s="11"/>
      <c r="F980" s="44"/>
      <c r="G980" s="44"/>
      <c r="H980" s="44"/>
    </row>
    <row r="981" spans="1:8" x14ac:dyDescent="0.3">
      <c r="A981" s="429"/>
      <c r="B981" s="231"/>
      <c r="C981" s="43"/>
      <c r="D981" s="43"/>
      <c r="E981" s="11"/>
      <c r="F981" s="44"/>
      <c r="G981" s="44"/>
      <c r="H981" s="44"/>
    </row>
    <row r="982" spans="1:8" x14ac:dyDescent="0.3">
      <c r="A982" s="431"/>
      <c r="B982" s="222"/>
      <c r="C982" s="223"/>
      <c r="D982" s="223"/>
      <c r="E982" s="225"/>
      <c r="F982" s="317"/>
      <c r="G982" s="317"/>
      <c r="H982" s="317"/>
    </row>
    <row r="983" spans="1:8" x14ac:dyDescent="0.3">
      <c r="A983" s="428"/>
      <c r="B983" s="195"/>
      <c r="C983" s="196"/>
      <c r="D983" s="196"/>
      <c r="E983" s="212"/>
      <c r="F983" s="289"/>
      <c r="G983" s="289"/>
      <c r="H983" s="289"/>
    </row>
    <row r="984" spans="1:8" s="216" customFormat="1" x14ac:dyDescent="0.3">
      <c r="A984" s="172">
        <v>3600</v>
      </c>
      <c r="B984" s="206" t="s">
        <v>71</v>
      </c>
      <c r="C984" s="167"/>
      <c r="D984" s="301"/>
      <c r="E984" s="306"/>
      <c r="F984" s="307"/>
      <c r="G984" s="307"/>
      <c r="H984" s="250"/>
    </row>
    <row r="985" spans="1:8" ht="15" thickBot="1" x14ac:dyDescent="0.35">
      <c r="A985" s="433"/>
      <c r="B985" s="308"/>
      <c r="C985" s="264"/>
      <c r="D985" s="298"/>
      <c r="E985" s="309"/>
      <c r="F985" s="310"/>
      <c r="G985" s="310"/>
      <c r="H985" s="310"/>
    </row>
    <row r="986" spans="1:8" x14ac:dyDescent="0.3">
      <c r="A986" s="302"/>
      <c r="B986" s="169"/>
      <c r="C986" s="318"/>
      <c r="D986" s="169"/>
      <c r="E986" s="302"/>
      <c r="F986" s="302"/>
      <c r="G986" s="302"/>
      <c r="H986" s="302"/>
    </row>
    <row r="987" spans="1:8" x14ac:dyDescent="0.3">
      <c r="A987" s="302"/>
      <c r="B987" s="169"/>
      <c r="C987" s="318"/>
      <c r="D987" s="169"/>
      <c r="E987" s="302"/>
      <c r="F987" s="302"/>
      <c r="G987" s="302"/>
      <c r="H987" s="302"/>
    </row>
    <row r="988" spans="1:8" ht="15" thickBot="1" x14ac:dyDescent="0.35">
      <c r="A988" s="204" t="s">
        <v>0</v>
      </c>
      <c r="B988" s="43"/>
      <c r="C988" s="43"/>
      <c r="D988" s="43"/>
      <c r="E988" s="175"/>
      <c r="F988" s="177"/>
      <c r="G988" s="177"/>
      <c r="H988" s="177" t="s">
        <v>522</v>
      </c>
    </row>
    <row r="989" spans="1:8" x14ac:dyDescent="0.3">
      <c r="A989" s="163"/>
      <c r="B989" s="178"/>
      <c r="C989" s="179"/>
      <c r="D989" s="180"/>
      <c r="E989" s="181"/>
      <c r="F989" s="182"/>
      <c r="G989" s="182"/>
      <c r="H989" s="182"/>
    </row>
    <row r="990" spans="1:8" x14ac:dyDescent="0.3">
      <c r="A990" s="164" t="s">
        <v>2</v>
      </c>
      <c r="B990" s="505" t="s">
        <v>3</v>
      </c>
      <c r="C990" s="506"/>
      <c r="D990" s="507"/>
      <c r="E990" s="185" t="s">
        <v>4</v>
      </c>
      <c r="F990" s="186" t="s">
        <v>6</v>
      </c>
      <c r="G990" s="186" t="s">
        <v>5</v>
      </c>
      <c r="H990" s="186" t="s">
        <v>7</v>
      </c>
    </row>
    <row r="991" spans="1:8" x14ac:dyDescent="0.3">
      <c r="A991" s="164" t="s">
        <v>8</v>
      </c>
      <c r="B991" s="183"/>
      <c r="C991" s="184"/>
      <c r="D991" s="187"/>
      <c r="E991" s="188"/>
      <c r="F991" s="189"/>
      <c r="G991" s="189"/>
      <c r="H991" s="189"/>
    </row>
    <row r="992" spans="1:8" x14ac:dyDescent="0.3">
      <c r="A992" s="165"/>
      <c r="B992" s="190"/>
      <c r="C992" s="191"/>
      <c r="D992" s="192"/>
      <c r="E992" s="193"/>
      <c r="F992" s="194"/>
      <c r="G992" s="194"/>
      <c r="H992" s="194"/>
    </row>
    <row r="993" spans="1:8" x14ac:dyDescent="0.3">
      <c r="A993" s="428"/>
      <c r="B993" s="195"/>
      <c r="C993" s="196"/>
      <c r="D993" s="197"/>
      <c r="E993" s="198"/>
      <c r="F993" s="272"/>
      <c r="G993" s="272"/>
      <c r="H993" s="272"/>
    </row>
    <row r="994" spans="1:8" x14ac:dyDescent="0.3">
      <c r="A994" s="429"/>
      <c r="B994" s="228" t="s">
        <v>523</v>
      </c>
      <c r="C994" s="43"/>
      <c r="D994" s="229"/>
      <c r="E994" s="11"/>
      <c r="F994" s="272"/>
      <c r="G994" s="272"/>
      <c r="H994" s="272"/>
    </row>
    <row r="995" spans="1:8" x14ac:dyDescent="0.3">
      <c r="A995" s="429"/>
      <c r="B995" s="228"/>
      <c r="C995" s="43"/>
      <c r="D995" s="229"/>
      <c r="E995" s="11"/>
      <c r="F995" s="272"/>
      <c r="G995" s="272"/>
      <c r="H995" s="272"/>
    </row>
    <row r="996" spans="1:8" x14ac:dyDescent="0.3">
      <c r="A996" s="172" t="s">
        <v>524</v>
      </c>
      <c r="B996" s="206" t="s">
        <v>525</v>
      </c>
      <c r="C996" s="167"/>
      <c r="D996" s="230"/>
      <c r="E996" s="11"/>
      <c r="F996" s="272"/>
      <c r="G996" s="272"/>
      <c r="H996" s="272"/>
    </row>
    <row r="997" spans="1:8" x14ac:dyDescent="0.3">
      <c r="A997" s="429"/>
      <c r="B997" s="231"/>
      <c r="C997" s="43"/>
      <c r="D997" s="232"/>
      <c r="E997" s="319"/>
      <c r="F997" s="44"/>
      <c r="G997" s="44"/>
      <c r="H997" s="44"/>
    </row>
    <row r="998" spans="1:8" x14ac:dyDescent="0.3">
      <c r="A998" s="429"/>
      <c r="B998" s="231" t="s">
        <v>38</v>
      </c>
      <c r="C998" s="43" t="s">
        <v>526</v>
      </c>
      <c r="D998" s="232"/>
      <c r="E998" s="209" t="s">
        <v>423</v>
      </c>
      <c r="F998" s="275">
        <f>((8.6*12000)+2000)*0.8</f>
        <v>84160</v>
      </c>
      <c r="G998" s="275"/>
      <c r="H998" s="275"/>
    </row>
    <row r="999" spans="1:8" x14ac:dyDescent="0.3">
      <c r="A999" s="429"/>
      <c r="B999" s="231"/>
      <c r="C999" s="43"/>
      <c r="D999" s="232"/>
      <c r="E999" s="319"/>
      <c r="F999" s="48"/>
      <c r="G999" s="48"/>
      <c r="H999" s="275"/>
    </row>
    <row r="1000" spans="1:8" x14ac:dyDescent="0.3">
      <c r="A1000" s="172" t="s">
        <v>527</v>
      </c>
      <c r="B1000" s="206" t="s">
        <v>528</v>
      </c>
      <c r="C1000" s="167"/>
      <c r="D1000" s="232"/>
      <c r="E1000" s="11" t="s">
        <v>105</v>
      </c>
      <c r="F1000" s="273">
        <f>3000*9</f>
        <v>27000</v>
      </c>
      <c r="G1000" s="274"/>
      <c r="H1000" s="275"/>
    </row>
    <row r="1001" spans="1:8" x14ac:dyDescent="0.3">
      <c r="A1001" s="429"/>
      <c r="B1001" s="231"/>
      <c r="C1001" s="43"/>
      <c r="D1001" s="232"/>
      <c r="E1001" s="11"/>
      <c r="F1001" s="48"/>
      <c r="G1001" s="48"/>
      <c r="H1001" s="275"/>
    </row>
    <row r="1002" spans="1:8" ht="25.5" customHeight="1" x14ac:dyDescent="0.3">
      <c r="A1002" s="437" t="s">
        <v>529</v>
      </c>
      <c r="B1002" s="43" t="s">
        <v>15</v>
      </c>
      <c r="C1002" s="510" t="s">
        <v>1070</v>
      </c>
      <c r="D1002" s="511"/>
      <c r="E1002" s="209" t="s">
        <v>530</v>
      </c>
      <c r="F1002" s="275">
        <v>1</v>
      </c>
      <c r="G1002" s="275">
        <v>400000</v>
      </c>
      <c r="H1002" s="275">
        <f>+F1002*G1002</f>
        <v>400000</v>
      </c>
    </row>
    <row r="1003" spans="1:8" x14ac:dyDescent="0.3">
      <c r="A1003" s="429"/>
      <c r="B1003" s="206"/>
      <c r="C1003" s="43"/>
      <c r="D1003" s="232"/>
      <c r="E1003" s="11"/>
      <c r="F1003" s="48"/>
      <c r="G1003" s="48"/>
      <c r="H1003" s="275"/>
    </row>
    <row r="1004" spans="1:8" ht="25.5" customHeight="1" x14ac:dyDescent="0.3">
      <c r="A1004" s="429"/>
      <c r="B1004" s="43" t="s">
        <v>17</v>
      </c>
      <c r="C1004" s="510" t="s">
        <v>531</v>
      </c>
      <c r="D1004" s="511"/>
      <c r="E1004" s="11" t="s">
        <v>20</v>
      </c>
      <c r="F1004" s="50">
        <f>+H1002</f>
        <v>400000</v>
      </c>
      <c r="G1004" s="48"/>
      <c r="H1004" s="275"/>
    </row>
    <row r="1005" spans="1:8" x14ac:dyDescent="0.3">
      <c r="A1005" s="429"/>
      <c r="B1005" s="231"/>
      <c r="C1005" s="43"/>
      <c r="D1005" s="232"/>
      <c r="E1005" s="11"/>
      <c r="F1005" s="44"/>
      <c r="G1005" s="44"/>
      <c r="H1005" s="44"/>
    </row>
    <row r="1006" spans="1:8" x14ac:dyDescent="0.3">
      <c r="A1006" s="431"/>
      <c r="B1006" s="222"/>
      <c r="C1006" s="223"/>
      <c r="D1006" s="243"/>
      <c r="E1006" s="225"/>
      <c r="F1006" s="272"/>
      <c r="G1006" s="272"/>
      <c r="H1006" s="272"/>
    </row>
    <row r="1007" spans="1:8" x14ac:dyDescent="0.3">
      <c r="A1007" s="428"/>
      <c r="B1007" s="195"/>
      <c r="C1007" s="196"/>
      <c r="D1007" s="196"/>
      <c r="E1007" s="212"/>
      <c r="F1007" s="289"/>
      <c r="G1007" s="289"/>
      <c r="H1007" s="269"/>
    </row>
    <row r="1008" spans="1:8" s="216" customFormat="1" ht="15" thickBot="1" x14ac:dyDescent="0.35">
      <c r="A1008" s="433" t="s">
        <v>532</v>
      </c>
      <c r="B1008" s="308" t="s">
        <v>71</v>
      </c>
      <c r="C1008" s="264"/>
      <c r="D1008" s="264"/>
      <c r="E1008" s="320"/>
      <c r="F1008" s="321"/>
      <c r="G1008" s="321"/>
      <c r="H1008" s="322"/>
    </row>
    <row r="1009" spans="1:8" x14ac:dyDescent="0.3">
      <c r="A1009" s="176"/>
      <c r="B1009" s="170"/>
      <c r="C1009" s="170"/>
      <c r="D1009" s="170"/>
      <c r="E1009" s="176"/>
      <c r="F1009" s="176"/>
      <c r="G1009" s="176"/>
      <c r="H1009" s="176"/>
    </row>
    <row r="1010" spans="1:8" x14ac:dyDescent="0.3">
      <c r="A1010" s="176"/>
      <c r="B1010" s="170"/>
      <c r="C1010" s="170"/>
      <c r="D1010" s="170"/>
      <c r="E1010" s="176"/>
      <c r="F1010" s="176"/>
      <c r="G1010" s="176"/>
      <c r="H1010" s="176"/>
    </row>
    <row r="1011" spans="1:8" ht="15" thickBot="1" x14ac:dyDescent="0.35">
      <c r="A1011" s="204" t="s">
        <v>0</v>
      </c>
      <c r="B1011" s="169"/>
      <c r="C1011" s="318"/>
      <c r="D1011" s="169"/>
      <c r="E1011" s="302"/>
      <c r="F1011" s="323"/>
      <c r="G1011" s="323"/>
      <c r="H1011" s="283" t="s">
        <v>533</v>
      </c>
    </row>
    <row r="1012" spans="1:8" x14ac:dyDescent="0.3">
      <c r="A1012" s="163"/>
      <c r="B1012" s="178"/>
      <c r="C1012" s="179"/>
      <c r="D1012" s="180"/>
      <c r="E1012" s="181"/>
      <c r="F1012" s="182"/>
      <c r="G1012" s="182"/>
      <c r="H1012" s="182"/>
    </row>
    <row r="1013" spans="1:8" x14ac:dyDescent="0.3">
      <c r="A1013" s="164" t="s">
        <v>2</v>
      </c>
      <c r="B1013" s="505" t="s">
        <v>3</v>
      </c>
      <c r="C1013" s="506"/>
      <c r="D1013" s="507"/>
      <c r="E1013" s="185" t="s">
        <v>4</v>
      </c>
      <c r="F1013" s="186" t="s">
        <v>6</v>
      </c>
      <c r="G1013" s="186" t="s">
        <v>5</v>
      </c>
      <c r="H1013" s="186" t="s">
        <v>7</v>
      </c>
    </row>
    <row r="1014" spans="1:8" x14ac:dyDescent="0.3">
      <c r="A1014" s="164" t="s">
        <v>8</v>
      </c>
      <c r="B1014" s="183"/>
      <c r="C1014" s="184"/>
      <c r="D1014" s="187"/>
      <c r="E1014" s="188"/>
      <c r="F1014" s="189"/>
      <c r="G1014" s="189"/>
      <c r="H1014" s="189"/>
    </row>
    <row r="1015" spans="1:8" x14ac:dyDescent="0.3">
      <c r="A1015" s="165"/>
      <c r="B1015" s="190"/>
      <c r="C1015" s="191"/>
      <c r="D1015" s="192"/>
      <c r="E1015" s="193"/>
      <c r="F1015" s="194"/>
      <c r="G1015" s="194"/>
      <c r="H1015" s="194"/>
    </row>
    <row r="1016" spans="1:8" x14ac:dyDescent="0.3">
      <c r="A1016" s="428"/>
      <c r="B1016" s="195"/>
      <c r="C1016" s="324"/>
      <c r="D1016" s="197"/>
      <c r="E1016" s="198"/>
      <c r="F1016" s="269"/>
      <c r="G1016" s="269"/>
      <c r="H1016" s="269"/>
    </row>
    <row r="1017" spans="1:8" x14ac:dyDescent="0.3">
      <c r="A1017" s="429"/>
      <c r="B1017" s="228" t="s">
        <v>534</v>
      </c>
      <c r="C1017" s="177"/>
      <c r="D1017" s="232"/>
      <c r="E1017" s="11"/>
      <c r="F1017" s="272"/>
      <c r="G1017" s="272"/>
      <c r="H1017" s="44"/>
    </row>
    <row r="1018" spans="1:8" x14ac:dyDescent="0.3">
      <c r="A1018" s="429"/>
      <c r="B1018" s="231"/>
      <c r="C1018" s="177"/>
      <c r="D1018" s="232"/>
      <c r="E1018" s="11"/>
      <c r="F1018" s="272"/>
      <c r="G1018" s="272"/>
      <c r="H1018" s="44"/>
    </row>
    <row r="1019" spans="1:8" x14ac:dyDescent="0.3">
      <c r="A1019" s="172" t="s">
        <v>535</v>
      </c>
      <c r="B1019" s="206" t="s">
        <v>536</v>
      </c>
      <c r="C1019" s="177"/>
      <c r="D1019" s="232"/>
      <c r="E1019" s="11" t="s">
        <v>423</v>
      </c>
      <c r="F1019" s="272">
        <v>1100</v>
      </c>
      <c r="G1019" s="272"/>
      <c r="H1019" s="44"/>
    </row>
    <row r="1020" spans="1:8" x14ac:dyDescent="0.3">
      <c r="A1020" s="172"/>
      <c r="B1020" s="206"/>
      <c r="C1020" s="177"/>
      <c r="D1020" s="232"/>
      <c r="E1020" s="11"/>
      <c r="F1020" s="272"/>
      <c r="G1020" s="272"/>
      <c r="H1020" s="44"/>
    </row>
    <row r="1021" spans="1:8" x14ac:dyDescent="0.3">
      <c r="A1021" s="172" t="s">
        <v>537</v>
      </c>
      <c r="B1021" s="206" t="s">
        <v>538</v>
      </c>
      <c r="C1021" s="177"/>
      <c r="D1021" s="232"/>
      <c r="E1021" s="11" t="s">
        <v>168</v>
      </c>
      <c r="F1021" s="272">
        <v>20</v>
      </c>
      <c r="G1021" s="272"/>
      <c r="H1021" s="44"/>
    </row>
    <row r="1022" spans="1:8" x14ac:dyDescent="0.3">
      <c r="A1022" s="429"/>
      <c r="B1022" s="231"/>
      <c r="C1022" s="177"/>
      <c r="D1022" s="232"/>
      <c r="E1022" s="11"/>
      <c r="F1022" s="272"/>
      <c r="G1022" s="272"/>
      <c r="H1022" s="44"/>
    </row>
    <row r="1023" spans="1:8" x14ac:dyDescent="0.3">
      <c r="A1023" s="437" t="s">
        <v>539</v>
      </c>
      <c r="B1023" s="206" t="s">
        <v>540</v>
      </c>
      <c r="C1023" s="177"/>
      <c r="D1023" s="230"/>
      <c r="E1023" s="11"/>
      <c r="F1023" s="272"/>
      <c r="G1023" s="272"/>
      <c r="H1023" s="44"/>
    </row>
    <row r="1024" spans="1:8" x14ac:dyDescent="0.3">
      <c r="A1024" s="429"/>
      <c r="B1024" s="231"/>
      <c r="C1024" s="177"/>
      <c r="D1024" s="230"/>
      <c r="E1024" s="11"/>
      <c r="F1024" s="272"/>
      <c r="G1024" s="272"/>
      <c r="H1024" s="272"/>
    </row>
    <row r="1025" spans="1:8" x14ac:dyDescent="0.3">
      <c r="A1025" s="429"/>
      <c r="B1025" s="231" t="s">
        <v>15</v>
      </c>
      <c r="C1025" s="3" t="s">
        <v>541</v>
      </c>
      <c r="D1025" s="230"/>
      <c r="E1025" s="11" t="s">
        <v>410</v>
      </c>
      <c r="F1025" s="44">
        <v>145</v>
      </c>
      <c r="G1025" s="44"/>
      <c r="H1025" s="44"/>
    </row>
    <row r="1026" spans="1:8" x14ac:dyDescent="0.3">
      <c r="A1026" s="429"/>
      <c r="B1026" s="231"/>
      <c r="C1026" s="3"/>
      <c r="D1026" s="167"/>
      <c r="E1026" s="225"/>
      <c r="F1026" s="258"/>
      <c r="G1026" s="258"/>
      <c r="H1026" s="258"/>
    </row>
    <row r="1027" spans="1:8" x14ac:dyDescent="0.3">
      <c r="A1027" s="428"/>
      <c r="B1027" s="195"/>
      <c r="C1027" s="324"/>
      <c r="D1027" s="196"/>
      <c r="E1027" s="212"/>
      <c r="F1027" s="289"/>
      <c r="G1027" s="289"/>
      <c r="H1027" s="289"/>
    </row>
    <row r="1028" spans="1:8" s="216" customFormat="1" ht="15" thickBot="1" x14ac:dyDescent="0.35">
      <c r="A1028" s="433" t="s">
        <v>542</v>
      </c>
      <c r="B1028" s="308" t="s">
        <v>71</v>
      </c>
      <c r="C1028" s="320"/>
      <c r="D1028" s="264"/>
      <c r="E1028" s="320"/>
      <c r="F1028" s="321"/>
      <c r="G1028" s="321"/>
      <c r="H1028" s="322"/>
    </row>
    <row r="1029" spans="1:8" x14ac:dyDescent="0.3">
      <c r="A1029" s="177"/>
      <c r="B1029" s="167"/>
      <c r="C1029" s="177"/>
      <c r="D1029" s="43"/>
      <c r="E1029" s="175"/>
      <c r="F1029" s="286"/>
      <c r="G1029" s="286"/>
      <c r="H1029" s="286"/>
    </row>
    <row r="1030" spans="1:8" x14ac:dyDescent="0.3">
      <c r="A1030" s="177"/>
      <c r="B1030" s="167"/>
      <c r="C1030" s="177"/>
      <c r="D1030" s="43"/>
      <c r="E1030" s="175"/>
      <c r="F1030" s="286"/>
      <c r="G1030" s="286"/>
      <c r="H1030" s="286"/>
    </row>
    <row r="1031" spans="1:8" ht="15" thickBot="1" x14ac:dyDescent="0.35">
      <c r="A1031" s="204" t="s">
        <v>0</v>
      </c>
      <c r="B1031" s="43"/>
      <c r="C1031" s="167"/>
      <c r="D1031" s="43"/>
      <c r="E1031" s="175"/>
      <c r="F1031" s="177"/>
      <c r="G1031" s="177"/>
      <c r="H1031" s="177" t="s">
        <v>543</v>
      </c>
    </row>
    <row r="1032" spans="1:8" x14ac:dyDescent="0.3">
      <c r="A1032" s="163"/>
      <c r="B1032" s="178"/>
      <c r="C1032" s="179"/>
      <c r="D1032" s="180"/>
      <c r="E1032" s="181"/>
      <c r="F1032" s="182"/>
      <c r="G1032" s="182"/>
      <c r="H1032" s="182"/>
    </row>
    <row r="1033" spans="1:8" x14ac:dyDescent="0.3">
      <c r="A1033" s="164" t="s">
        <v>2</v>
      </c>
      <c r="B1033" s="505" t="s">
        <v>3</v>
      </c>
      <c r="C1033" s="506"/>
      <c r="D1033" s="507"/>
      <c r="E1033" s="185" t="s">
        <v>4</v>
      </c>
      <c r="F1033" s="186" t="s">
        <v>6</v>
      </c>
      <c r="G1033" s="186" t="s">
        <v>5</v>
      </c>
      <c r="H1033" s="186" t="s">
        <v>7</v>
      </c>
    </row>
    <row r="1034" spans="1:8" x14ac:dyDescent="0.3">
      <c r="A1034" s="164" t="s">
        <v>8</v>
      </c>
      <c r="B1034" s="183"/>
      <c r="C1034" s="184"/>
      <c r="D1034" s="187"/>
      <c r="E1034" s="188"/>
      <c r="F1034" s="189"/>
      <c r="G1034" s="189"/>
      <c r="H1034" s="189"/>
    </row>
    <row r="1035" spans="1:8" x14ac:dyDescent="0.3">
      <c r="A1035" s="165"/>
      <c r="B1035" s="190"/>
      <c r="C1035" s="191"/>
      <c r="D1035" s="192"/>
      <c r="E1035" s="193"/>
      <c r="F1035" s="194"/>
      <c r="G1035" s="194"/>
      <c r="H1035" s="194"/>
    </row>
    <row r="1036" spans="1:8" x14ac:dyDescent="0.3">
      <c r="A1036" s="439"/>
      <c r="B1036" s="195"/>
      <c r="C1036" s="325"/>
      <c r="D1036" s="197"/>
      <c r="E1036" s="198"/>
      <c r="F1036" s="272"/>
      <c r="G1036" s="272"/>
      <c r="H1036" s="272"/>
    </row>
    <row r="1037" spans="1:8" x14ac:dyDescent="0.3">
      <c r="A1037" s="172"/>
      <c r="B1037" s="228" t="s">
        <v>544</v>
      </c>
      <c r="C1037" s="167"/>
      <c r="D1037" s="232"/>
      <c r="E1037" s="11"/>
      <c r="F1037" s="272"/>
      <c r="G1037" s="272"/>
      <c r="H1037" s="272"/>
    </row>
    <row r="1038" spans="1:8" x14ac:dyDescent="0.3">
      <c r="A1038" s="172"/>
      <c r="B1038" s="228" t="s">
        <v>545</v>
      </c>
      <c r="C1038" s="167"/>
      <c r="D1038" s="229"/>
      <c r="E1038" s="11"/>
      <c r="F1038" s="272"/>
      <c r="G1038" s="272"/>
      <c r="H1038" s="272"/>
    </row>
    <row r="1039" spans="1:8" x14ac:dyDescent="0.3">
      <c r="A1039" s="172"/>
      <c r="B1039" s="231"/>
      <c r="C1039" s="167"/>
      <c r="D1039" s="229"/>
      <c r="E1039" s="11"/>
      <c r="F1039" s="272"/>
      <c r="G1039" s="272"/>
      <c r="H1039" s="272"/>
    </row>
    <row r="1040" spans="1:8" x14ac:dyDescent="0.3">
      <c r="A1040" s="437" t="s">
        <v>546</v>
      </c>
      <c r="B1040" s="206" t="s">
        <v>547</v>
      </c>
      <c r="C1040" s="167"/>
      <c r="D1040" s="230"/>
      <c r="E1040" s="11"/>
      <c r="F1040" s="44"/>
      <c r="G1040" s="44"/>
      <c r="H1040" s="44"/>
    </row>
    <row r="1041" spans="1:8" x14ac:dyDescent="0.3">
      <c r="A1041" s="172"/>
      <c r="B1041" s="206" t="s">
        <v>548</v>
      </c>
      <c r="C1041" s="167"/>
      <c r="D1041" s="230"/>
      <c r="E1041" s="11"/>
      <c r="F1041" s="44"/>
      <c r="G1041" s="44"/>
      <c r="H1041" s="44"/>
    </row>
    <row r="1042" spans="1:8" x14ac:dyDescent="0.3">
      <c r="A1042" s="172"/>
      <c r="B1042" s="206" t="s">
        <v>549</v>
      </c>
      <c r="C1042" s="167"/>
      <c r="D1042" s="232"/>
      <c r="E1042" s="11"/>
      <c r="F1042" s="44"/>
      <c r="G1042" s="44"/>
      <c r="H1042" s="44"/>
    </row>
    <row r="1043" spans="1:8" x14ac:dyDescent="0.3">
      <c r="A1043" s="172"/>
      <c r="B1043" s="206"/>
      <c r="C1043" s="167"/>
      <c r="D1043" s="232"/>
      <c r="E1043" s="319"/>
      <c r="F1043" s="44"/>
      <c r="G1043" s="44"/>
      <c r="H1043" s="44"/>
    </row>
    <row r="1044" spans="1:8" x14ac:dyDescent="0.3">
      <c r="A1044" s="172"/>
      <c r="B1044" s="231" t="s">
        <v>15</v>
      </c>
      <c r="C1044" s="43" t="s">
        <v>550</v>
      </c>
      <c r="D1044" s="232"/>
      <c r="E1044" s="11" t="s">
        <v>423</v>
      </c>
      <c r="F1044" s="44">
        <f>(8.6*12000*0.8)*0.3</f>
        <v>24768</v>
      </c>
      <c r="G1044" s="44"/>
      <c r="H1044" s="44"/>
    </row>
    <row r="1045" spans="1:8" x14ac:dyDescent="0.3">
      <c r="A1045" s="172"/>
      <c r="B1045" s="206"/>
      <c r="C1045" s="167"/>
      <c r="D1045" s="230"/>
      <c r="E1045" s="11"/>
      <c r="F1045" s="44"/>
      <c r="G1045" s="44"/>
      <c r="H1045" s="44"/>
    </row>
    <row r="1046" spans="1:8" x14ac:dyDescent="0.3">
      <c r="A1046" s="172"/>
      <c r="B1046" s="231" t="s">
        <v>17</v>
      </c>
      <c r="C1046" s="43" t="s">
        <v>551</v>
      </c>
      <c r="D1046" s="230"/>
      <c r="E1046" s="11" t="s">
        <v>423</v>
      </c>
      <c r="F1046" s="44"/>
      <c r="G1046" s="44"/>
      <c r="H1046" s="44"/>
    </row>
    <row r="1047" spans="1:8" x14ac:dyDescent="0.3">
      <c r="A1047" s="172"/>
      <c r="B1047" s="231"/>
      <c r="C1047" s="167"/>
      <c r="D1047" s="232"/>
      <c r="E1047" s="11"/>
      <c r="F1047" s="44"/>
      <c r="G1047" s="44"/>
      <c r="H1047" s="44"/>
    </row>
    <row r="1048" spans="1:8" x14ac:dyDescent="0.3">
      <c r="A1048" s="172"/>
      <c r="B1048" s="231"/>
      <c r="C1048" s="167"/>
      <c r="D1048" s="232"/>
      <c r="E1048" s="11"/>
      <c r="F1048" s="44"/>
      <c r="G1048" s="44"/>
      <c r="H1048" s="44"/>
    </row>
    <row r="1049" spans="1:8" x14ac:dyDescent="0.3">
      <c r="A1049" s="440"/>
      <c r="B1049" s="326"/>
      <c r="C1049" s="327"/>
      <c r="D1049" s="328"/>
      <c r="E1049" s="329"/>
      <c r="F1049" s="330"/>
      <c r="G1049" s="330"/>
      <c r="H1049" s="330"/>
    </row>
    <row r="1050" spans="1:8" ht="15" x14ac:dyDescent="0.3">
      <c r="A1050" s="441"/>
      <c r="B1050" s="331"/>
      <c r="C1050" s="332"/>
      <c r="D1050" s="333"/>
      <c r="E1050" s="334"/>
      <c r="F1050" s="335"/>
      <c r="G1050" s="335"/>
      <c r="H1050" s="335"/>
    </row>
    <row r="1051" spans="1:8" s="216" customFormat="1" x14ac:dyDescent="0.3">
      <c r="A1051" s="172" t="s">
        <v>552</v>
      </c>
      <c r="B1051" s="206" t="s">
        <v>71</v>
      </c>
      <c r="C1051" s="167"/>
      <c r="D1051" s="167"/>
      <c r="E1051" s="318"/>
      <c r="F1051" s="336"/>
      <c r="G1051" s="336"/>
      <c r="H1051" s="250"/>
    </row>
    <row r="1052" spans="1:8" ht="16.2" thickBot="1" x14ac:dyDescent="0.35">
      <c r="A1052" s="442"/>
      <c r="B1052" s="337"/>
      <c r="C1052" s="338"/>
      <c r="D1052" s="339"/>
      <c r="E1052" s="340"/>
      <c r="F1052" s="341"/>
      <c r="G1052" s="341"/>
      <c r="H1052" s="341"/>
    </row>
    <row r="1053" spans="1:8" ht="15.6" x14ac:dyDescent="0.3">
      <c r="A1053" s="443"/>
      <c r="B1053" s="342"/>
      <c r="C1053" s="343"/>
      <c r="D1053" s="169"/>
      <c r="E1053" s="302"/>
      <c r="F1053" s="323"/>
      <c r="G1053" s="323"/>
      <c r="H1053" s="323"/>
    </row>
    <row r="1054" spans="1:8" ht="15.6" x14ac:dyDescent="0.3">
      <c r="A1054" s="443"/>
      <c r="B1054" s="342"/>
      <c r="C1054" s="343"/>
      <c r="D1054" s="169"/>
      <c r="E1054" s="302"/>
      <c r="F1054" s="323"/>
      <c r="G1054" s="323"/>
      <c r="H1054" s="323"/>
    </row>
    <row r="1055" spans="1:8" ht="15" thickBot="1" x14ac:dyDescent="0.35">
      <c r="A1055" s="204" t="s">
        <v>0</v>
      </c>
      <c r="B1055" s="266"/>
      <c r="C1055" s="177"/>
      <c r="D1055" s="43"/>
      <c r="E1055" s="175"/>
      <c r="F1055" s="177"/>
      <c r="G1055" s="177"/>
      <c r="H1055" s="177" t="s">
        <v>553</v>
      </c>
    </row>
    <row r="1056" spans="1:8" x14ac:dyDescent="0.3">
      <c r="A1056" s="163"/>
      <c r="B1056" s="178"/>
      <c r="C1056" s="179"/>
      <c r="D1056" s="180"/>
      <c r="E1056" s="181"/>
      <c r="F1056" s="182"/>
      <c r="G1056" s="182"/>
      <c r="H1056" s="182"/>
    </row>
    <row r="1057" spans="1:8" x14ac:dyDescent="0.3">
      <c r="A1057" s="164" t="s">
        <v>2</v>
      </c>
      <c r="B1057" s="505" t="s">
        <v>3</v>
      </c>
      <c r="C1057" s="506"/>
      <c r="D1057" s="507"/>
      <c r="E1057" s="185" t="s">
        <v>4</v>
      </c>
      <c r="F1057" s="186" t="s">
        <v>6</v>
      </c>
      <c r="G1057" s="186" t="s">
        <v>5</v>
      </c>
      <c r="H1057" s="186" t="s">
        <v>7</v>
      </c>
    </row>
    <row r="1058" spans="1:8" x14ac:dyDescent="0.3">
      <c r="A1058" s="164" t="s">
        <v>8</v>
      </c>
      <c r="B1058" s="183"/>
      <c r="C1058" s="184"/>
      <c r="D1058" s="187"/>
      <c r="E1058" s="188"/>
      <c r="F1058" s="189"/>
      <c r="G1058" s="189"/>
      <c r="H1058" s="189"/>
    </row>
    <row r="1059" spans="1:8" x14ac:dyDescent="0.3">
      <c r="A1059" s="165"/>
      <c r="B1059" s="190"/>
      <c r="C1059" s="191"/>
      <c r="D1059" s="192"/>
      <c r="E1059" s="193"/>
      <c r="F1059" s="194"/>
      <c r="G1059" s="194"/>
      <c r="H1059" s="194"/>
    </row>
    <row r="1060" spans="1:8" x14ac:dyDescent="0.3">
      <c r="A1060" s="439"/>
      <c r="B1060" s="344"/>
      <c r="C1060" s="324"/>
      <c r="D1060" s="197"/>
      <c r="E1060" s="198"/>
      <c r="F1060" s="272"/>
      <c r="G1060" s="272"/>
      <c r="H1060" s="272"/>
    </row>
    <row r="1061" spans="1:8" x14ac:dyDescent="0.3">
      <c r="A1061" s="172"/>
      <c r="B1061" s="228" t="s">
        <v>554</v>
      </c>
      <c r="C1061" s="177"/>
      <c r="D1061" s="229"/>
      <c r="E1061" s="11"/>
      <c r="F1061" s="272"/>
      <c r="G1061" s="272"/>
      <c r="H1061" s="272"/>
    </row>
    <row r="1062" spans="1:8" x14ac:dyDescent="0.3">
      <c r="A1062" s="172"/>
      <c r="B1062" s="228" t="s">
        <v>555</v>
      </c>
      <c r="C1062" s="177"/>
      <c r="D1062" s="229"/>
      <c r="E1062" s="11"/>
      <c r="F1062" s="272"/>
      <c r="G1062" s="272"/>
      <c r="H1062" s="272"/>
    </row>
    <row r="1063" spans="1:8" x14ac:dyDescent="0.3">
      <c r="A1063" s="172"/>
      <c r="B1063" s="265"/>
      <c r="C1063" s="177"/>
      <c r="D1063" s="232"/>
      <c r="E1063" s="11"/>
      <c r="F1063" s="272"/>
      <c r="G1063" s="272"/>
      <c r="H1063" s="272"/>
    </row>
    <row r="1064" spans="1:8" x14ac:dyDescent="0.3">
      <c r="A1064" s="172" t="s">
        <v>1046</v>
      </c>
      <c r="B1064" s="206" t="s">
        <v>1045</v>
      </c>
      <c r="C1064" s="177"/>
      <c r="D1064" s="230"/>
      <c r="E1064" s="11"/>
      <c r="F1064" s="272"/>
      <c r="G1064" s="272"/>
      <c r="H1064" s="272"/>
    </row>
    <row r="1065" spans="1:8" x14ac:dyDescent="0.3">
      <c r="A1065" s="172"/>
      <c r="B1065" s="206" t="s">
        <v>559</v>
      </c>
      <c r="C1065" s="177"/>
      <c r="D1065" s="230"/>
      <c r="E1065" s="11"/>
      <c r="F1065" s="272"/>
      <c r="G1065" s="272"/>
      <c r="H1065" s="272"/>
    </row>
    <row r="1066" spans="1:8" x14ac:dyDescent="0.3">
      <c r="A1066" s="172" t="s">
        <v>95</v>
      </c>
      <c r="B1066" s="265"/>
      <c r="C1066" s="177"/>
      <c r="D1066" s="232"/>
      <c r="E1066" s="11"/>
      <c r="F1066" s="272"/>
      <c r="G1066" s="272"/>
      <c r="H1066" s="272"/>
    </row>
    <row r="1067" spans="1:8" x14ac:dyDescent="0.3">
      <c r="A1067" s="172"/>
      <c r="B1067" s="231" t="s">
        <v>15</v>
      </c>
      <c r="C1067" s="43" t="s">
        <v>556</v>
      </c>
      <c r="D1067" s="232"/>
      <c r="E1067" s="11"/>
      <c r="F1067" s="272"/>
      <c r="G1067" s="272"/>
      <c r="H1067" s="272"/>
    </row>
    <row r="1068" spans="1:8" x14ac:dyDescent="0.3">
      <c r="A1068" s="172"/>
      <c r="B1068" s="265"/>
      <c r="C1068" s="43" t="s">
        <v>557</v>
      </c>
      <c r="D1068" s="232"/>
      <c r="E1068" s="11"/>
      <c r="F1068" s="272"/>
      <c r="G1068" s="272"/>
      <c r="H1068" s="272"/>
    </row>
    <row r="1069" spans="1:8" x14ac:dyDescent="0.3">
      <c r="A1069" s="172"/>
      <c r="B1069" s="265"/>
      <c r="C1069" s="43" t="s">
        <v>558</v>
      </c>
      <c r="D1069" s="232"/>
      <c r="E1069" s="11" t="s">
        <v>105</v>
      </c>
      <c r="F1069" s="275">
        <f>13000*8.6</f>
        <v>111800</v>
      </c>
      <c r="G1069" s="275"/>
      <c r="H1069" s="275"/>
    </row>
    <row r="1070" spans="1:8" x14ac:dyDescent="0.3">
      <c r="A1070" s="172"/>
      <c r="B1070" s="265"/>
      <c r="C1070" s="175"/>
      <c r="D1070" s="232"/>
      <c r="E1070" s="11"/>
      <c r="F1070" s="275"/>
      <c r="G1070" s="275"/>
      <c r="H1070" s="275"/>
    </row>
    <row r="1071" spans="1:8" x14ac:dyDescent="0.3">
      <c r="A1071" s="172"/>
      <c r="B1071" s="265"/>
      <c r="C1071" s="175"/>
      <c r="D1071" s="232"/>
      <c r="E1071" s="11"/>
      <c r="F1071" s="44"/>
      <c r="G1071" s="44"/>
      <c r="H1071" s="44"/>
    </row>
    <row r="1072" spans="1:8" x14ac:dyDescent="0.3">
      <c r="A1072" s="437" t="s">
        <v>560</v>
      </c>
      <c r="B1072" s="206" t="s">
        <v>561</v>
      </c>
      <c r="C1072" s="177"/>
      <c r="D1072" s="232"/>
      <c r="E1072" s="11"/>
      <c r="F1072" s="44"/>
      <c r="G1072" s="44"/>
      <c r="H1072" s="44"/>
    </row>
    <row r="1073" spans="1:8" x14ac:dyDescent="0.3">
      <c r="A1073" s="172"/>
      <c r="B1073" s="265"/>
      <c r="C1073" s="177"/>
      <c r="D1073" s="232"/>
      <c r="E1073" s="11"/>
      <c r="F1073" s="44"/>
      <c r="G1073" s="44"/>
      <c r="H1073" s="44"/>
    </row>
    <row r="1074" spans="1:8" x14ac:dyDescent="0.3">
      <c r="A1074" s="172"/>
      <c r="B1074" s="265" t="s">
        <v>15</v>
      </c>
      <c r="C1074" s="43" t="s">
        <v>562</v>
      </c>
      <c r="D1074" s="232"/>
      <c r="E1074" s="11"/>
      <c r="F1074" s="44"/>
      <c r="G1074" s="44"/>
      <c r="H1074" s="44"/>
    </row>
    <row r="1075" spans="1:8" x14ac:dyDescent="0.3">
      <c r="A1075" s="172"/>
      <c r="B1075" s="265"/>
      <c r="C1075" s="43" t="s">
        <v>563</v>
      </c>
      <c r="D1075" s="232"/>
      <c r="E1075" s="11" t="s">
        <v>423</v>
      </c>
      <c r="F1075" s="44">
        <f>F1044*0.2</f>
        <v>4953.6000000000004</v>
      </c>
      <c r="G1075" s="44"/>
      <c r="H1075" s="44"/>
    </row>
    <row r="1076" spans="1:8" x14ac:dyDescent="0.3">
      <c r="A1076" s="172"/>
      <c r="B1076" s="265"/>
      <c r="C1076" s="43"/>
      <c r="D1076" s="232"/>
      <c r="E1076" s="11"/>
      <c r="F1076" s="44"/>
      <c r="G1076" s="44"/>
      <c r="H1076" s="44"/>
    </row>
    <row r="1077" spans="1:8" x14ac:dyDescent="0.3">
      <c r="A1077" s="437" t="s">
        <v>1098</v>
      </c>
      <c r="B1077" s="206" t="s">
        <v>1097</v>
      </c>
      <c r="C1077" s="177"/>
      <c r="D1077" s="232"/>
      <c r="E1077" s="11"/>
      <c r="F1077" s="44"/>
      <c r="G1077" s="44"/>
      <c r="H1077" s="44"/>
    </row>
    <row r="1078" spans="1:8" x14ac:dyDescent="0.3">
      <c r="A1078" s="172"/>
      <c r="B1078" s="265"/>
      <c r="C1078" s="177"/>
      <c r="D1078" s="232"/>
      <c r="E1078" s="11"/>
      <c r="F1078" s="44"/>
      <c r="G1078" s="44"/>
      <c r="H1078" s="44"/>
    </row>
    <row r="1079" spans="1:8" x14ac:dyDescent="0.3">
      <c r="A1079" s="172"/>
      <c r="B1079" s="265" t="s">
        <v>17</v>
      </c>
      <c r="C1079" s="43" t="s">
        <v>1099</v>
      </c>
      <c r="D1079" s="232"/>
      <c r="E1079" s="11" t="s">
        <v>193</v>
      </c>
      <c r="F1079" s="44">
        <f>F1069*0.02</f>
        <v>2236</v>
      </c>
      <c r="G1079" s="44"/>
      <c r="H1079" s="44"/>
    </row>
    <row r="1080" spans="1:8" x14ac:dyDescent="0.3">
      <c r="A1080" s="172"/>
      <c r="B1080" s="265"/>
      <c r="C1080" s="43"/>
      <c r="D1080" s="232"/>
      <c r="E1080" s="11"/>
      <c r="F1080" s="44"/>
      <c r="G1080" s="44"/>
      <c r="H1080" s="44"/>
    </row>
    <row r="1081" spans="1:8" x14ac:dyDescent="0.3">
      <c r="A1081" s="444"/>
      <c r="B1081" s="345"/>
      <c r="C1081" s="346"/>
      <c r="D1081" s="243"/>
      <c r="E1081" s="347"/>
      <c r="F1081" s="272"/>
      <c r="G1081" s="272"/>
      <c r="H1081" s="272"/>
    </row>
    <row r="1082" spans="1:8" x14ac:dyDescent="0.3">
      <c r="A1082" s="439"/>
      <c r="B1082" s="344"/>
      <c r="C1082" s="324"/>
      <c r="D1082" s="196"/>
      <c r="E1082" s="348"/>
      <c r="F1082" s="289"/>
      <c r="G1082" s="289"/>
      <c r="H1082" s="289"/>
    </row>
    <row r="1083" spans="1:8" s="216" customFormat="1" x14ac:dyDescent="0.3">
      <c r="A1083" s="172" t="s">
        <v>564</v>
      </c>
      <c r="B1083" s="206" t="s">
        <v>71</v>
      </c>
      <c r="C1083" s="177"/>
      <c r="D1083" s="167"/>
      <c r="E1083" s="349"/>
      <c r="F1083" s="290"/>
      <c r="G1083" s="290"/>
      <c r="H1083" s="250"/>
    </row>
    <row r="1084" spans="1:8" ht="15" thickBot="1" x14ac:dyDescent="0.35">
      <c r="A1084" s="430"/>
      <c r="B1084" s="350"/>
      <c r="C1084" s="320"/>
      <c r="D1084" s="218"/>
      <c r="E1084" s="219"/>
      <c r="F1084" s="291"/>
      <c r="G1084" s="291"/>
      <c r="H1084" s="291"/>
    </row>
    <row r="1085" spans="1:8" x14ac:dyDescent="0.3">
      <c r="A1085" s="175"/>
      <c r="B1085" s="266"/>
      <c r="C1085" s="177"/>
      <c r="D1085" s="43"/>
      <c r="E1085" s="175"/>
      <c r="F1085" s="286"/>
      <c r="G1085" s="286"/>
      <c r="H1085" s="286"/>
    </row>
    <row r="1086" spans="1:8" x14ac:dyDescent="0.3">
      <c r="A1086" s="175"/>
      <c r="B1086" s="266"/>
      <c r="C1086" s="177"/>
      <c r="D1086" s="43"/>
      <c r="E1086" s="175"/>
      <c r="F1086" s="286"/>
      <c r="G1086" s="286"/>
      <c r="H1086" s="286"/>
    </row>
    <row r="1087" spans="1:8" ht="15" thickBot="1" x14ac:dyDescent="0.35">
      <c r="A1087" s="204" t="s">
        <v>0</v>
      </c>
      <c r="B1087" s="43"/>
      <c r="C1087" s="43"/>
      <c r="D1087" s="43"/>
      <c r="E1087" s="175"/>
      <c r="F1087" s="177"/>
      <c r="G1087" s="177"/>
      <c r="H1087" s="177" t="s">
        <v>565</v>
      </c>
    </row>
    <row r="1088" spans="1:8" x14ac:dyDescent="0.3">
      <c r="A1088" s="163"/>
      <c r="B1088" s="178"/>
      <c r="C1088" s="179"/>
      <c r="D1088" s="180"/>
      <c r="E1088" s="181"/>
      <c r="F1088" s="182"/>
      <c r="G1088" s="182"/>
      <c r="H1088" s="182"/>
    </row>
    <row r="1089" spans="1:8" x14ac:dyDescent="0.3">
      <c r="A1089" s="164" t="s">
        <v>2</v>
      </c>
      <c r="B1089" s="505" t="s">
        <v>3</v>
      </c>
      <c r="C1089" s="506"/>
      <c r="D1089" s="507"/>
      <c r="E1089" s="185" t="s">
        <v>4</v>
      </c>
      <c r="F1089" s="186" t="s">
        <v>6</v>
      </c>
      <c r="G1089" s="186" t="s">
        <v>5</v>
      </c>
      <c r="H1089" s="186" t="s">
        <v>7</v>
      </c>
    </row>
    <row r="1090" spans="1:8" x14ac:dyDescent="0.3">
      <c r="A1090" s="164" t="s">
        <v>8</v>
      </c>
      <c r="B1090" s="183"/>
      <c r="C1090" s="184"/>
      <c r="D1090" s="187"/>
      <c r="E1090" s="188"/>
      <c r="F1090" s="189"/>
      <c r="G1090" s="189"/>
      <c r="H1090" s="189"/>
    </row>
    <row r="1091" spans="1:8" x14ac:dyDescent="0.3">
      <c r="A1091" s="165"/>
      <c r="B1091" s="190"/>
      <c r="C1091" s="191"/>
      <c r="D1091" s="192"/>
      <c r="E1091" s="193"/>
      <c r="F1091" s="194"/>
      <c r="G1091" s="194"/>
      <c r="H1091" s="194"/>
    </row>
    <row r="1092" spans="1:8" x14ac:dyDescent="0.3">
      <c r="A1092" s="439"/>
      <c r="B1092" s="351"/>
      <c r="C1092" s="325"/>
      <c r="D1092" s="197"/>
      <c r="E1092" s="198"/>
      <c r="F1092" s="272"/>
      <c r="G1092" s="272"/>
      <c r="H1092" s="272"/>
    </row>
    <row r="1093" spans="1:8" x14ac:dyDescent="0.3">
      <c r="A1093" s="172"/>
      <c r="B1093" s="228" t="s">
        <v>566</v>
      </c>
      <c r="C1093" s="167"/>
      <c r="D1093" s="232"/>
      <c r="E1093" s="11"/>
      <c r="F1093" s="272"/>
      <c r="G1093" s="272"/>
      <c r="H1093" s="272"/>
    </row>
    <row r="1094" spans="1:8" x14ac:dyDescent="0.3">
      <c r="A1094" s="172"/>
      <c r="B1094" s="228" t="s">
        <v>567</v>
      </c>
      <c r="C1094" s="167"/>
      <c r="D1094" s="232"/>
      <c r="E1094" s="11"/>
      <c r="F1094" s="272"/>
      <c r="G1094" s="272"/>
      <c r="H1094" s="272"/>
    </row>
    <row r="1095" spans="1:8" x14ac:dyDescent="0.3">
      <c r="A1095" s="172"/>
      <c r="B1095" s="206"/>
      <c r="C1095" s="167"/>
      <c r="D1095" s="232"/>
      <c r="E1095" s="11"/>
      <c r="F1095" s="272"/>
      <c r="G1095" s="272"/>
      <c r="H1095" s="272"/>
    </row>
    <row r="1096" spans="1:8" x14ac:dyDescent="0.3">
      <c r="A1096" s="172" t="s">
        <v>568</v>
      </c>
      <c r="B1096" s="206" t="s">
        <v>569</v>
      </c>
      <c r="C1096" s="167"/>
      <c r="D1096" s="232"/>
      <c r="E1096" s="11"/>
      <c r="F1096" s="272"/>
      <c r="G1096" s="272"/>
      <c r="H1096" s="272"/>
    </row>
    <row r="1097" spans="1:8" x14ac:dyDescent="0.3">
      <c r="A1097" s="172"/>
      <c r="B1097" s="206"/>
      <c r="C1097" s="167"/>
      <c r="D1097" s="232"/>
      <c r="E1097" s="11"/>
      <c r="F1097" s="272"/>
      <c r="G1097" s="272"/>
      <c r="H1097" s="272"/>
    </row>
    <row r="1098" spans="1:8" x14ac:dyDescent="0.3">
      <c r="A1098" s="172"/>
      <c r="B1098" s="231" t="s">
        <v>17</v>
      </c>
      <c r="C1098" s="43" t="s">
        <v>570</v>
      </c>
      <c r="D1098" s="232"/>
      <c r="E1098" s="11" t="s">
        <v>105</v>
      </c>
      <c r="F1098" s="274">
        <f>4500*2.5</f>
        <v>11250</v>
      </c>
      <c r="G1098" s="274"/>
      <c r="H1098" s="275"/>
    </row>
    <row r="1099" spans="1:8" x14ac:dyDescent="0.3">
      <c r="A1099" s="172"/>
      <c r="B1099" s="206"/>
      <c r="C1099" s="43"/>
      <c r="D1099" s="232"/>
      <c r="E1099" s="11"/>
      <c r="F1099" s="352"/>
      <c r="G1099" s="352"/>
      <c r="H1099" s="352"/>
    </row>
    <row r="1100" spans="1:8" x14ac:dyDescent="0.3">
      <c r="A1100" s="172"/>
      <c r="B1100" s="206"/>
      <c r="C1100" s="167"/>
      <c r="D1100" s="232"/>
      <c r="E1100" s="11"/>
      <c r="F1100" s="352"/>
      <c r="G1100" s="352"/>
      <c r="H1100" s="352"/>
    </row>
    <row r="1101" spans="1:8" x14ac:dyDescent="0.3">
      <c r="A1101" s="172"/>
      <c r="B1101" s="206"/>
      <c r="C1101" s="167"/>
      <c r="D1101" s="232"/>
      <c r="E1101" s="11"/>
      <c r="F1101" s="352"/>
      <c r="G1101" s="352"/>
      <c r="H1101" s="352"/>
    </row>
    <row r="1102" spans="1:8" x14ac:dyDescent="0.3">
      <c r="A1102" s="444"/>
      <c r="B1102" s="353"/>
      <c r="C1102" s="257"/>
      <c r="D1102" s="243"/>
      <c r="E1102" s="225"/>
      <c r="F1102" s="272"/>
      <c r="G1102" s="272"/>
      <c r="H1102" s="272"/>
    </row>
    <row r="1103" spans="1:8" x14ac:dyDescent="0.3">
      <c r="A1103" s="439"/>
      <c r="B1103" s="351"/>
      <c r="C1103" s="325"/>
      <c r="D1103" s="196"/>
      <c r="E1103" s="212"/>
      <c r="F1103" s="289"/>
      <c r="G1103" s="289"/>
      <c r="H1103" s="289"/>
    </row>
    <row r="1104" spans="1:8" s="216" customFormat="1" x14ac:dyDescent="0.3">
      <c r="A1104" s="172" t="s">
        <v>571</v>
      </c>
      <c r="B1104" s="206" t="s">
        <v>71</v>
      </c>
      <c r="C1104" s="167"/>
      <c r="D1104" s="167"/>
      <c r="E1104" s="177"/>
      <c r="F1104" s="290"/>
      <c r="G1104" s="290"/>
      <c r="H1104" s="250"/>
    </row>
    <row r="1105" spans="1:8" ht="15" thickBot="1" x14ac:dyDescent="0.35">
      <c r="A1105" s="433"/>
      <c r="B1105" s="308"/>
      <c r="C1105" s="264"/>
      <c r="D1105" s="218"/>
      <c r="E1105" s="219"/>
      <c r="F1105" s="291"/>
      <c r="G1105" s="291"/>
      <c r="H1105" s="291"/>
    </row>
    <row r="1106" spans="1:8" x14ac:dyDescent="0.3">
      <c r="A1106" s="177"/>
      <c r="B1106" s="167"/>
      <c r="C1106" s="167"/>
      <c r="D1106" s="43"/>
      <c r="E1106" s="175"/>
      <c r="F1106" s="286"/>
      <c r="G1106" s="286"/>
      <c r="H1106" s="286"/>
    </row>
    <row r="1107" spans="1:8" x14ac:dyDescent="0.3">
      <c r="A1107" s="177"/>
      <c r="B1107" s="167"/>
      <c r="C1107" s="167"/>
      <c r="D1107" s="43"/>
      <c r="E1107" s="175"/>
      <c r="F1107" s="286"/>
      <c r="G1107" s="286"/>
      <c r="H1107" s="286"/>
    </row>
    <row r="1108" spans="1:8" ht="15" thickBot="1" x14ac:dyDescent="0.35">
      <c r="A1108" s="204" t="s">
        <v>0</v>
      </c>
      <c r="B1108" s="43"/>
      <c r="C1108" s="43"/>
      <c r="D1108" s="43"/>
      <c r="E1108" s="175"/>
      <c r="F1108" s="177"/>
      <c r="G1108" s="177"/>
      <c r="H1108" s="177" t="s">
        <v>572</v>
      </c>
    </row>
    <row r="1109" spans="1:8" x14ac:dyDescent="0.3">
      <c r="A1109" s="163"/>
      <c r="B1109" s="178"/>
      <c r="C1109" s="179"/>
      <c r="D1109" s="180"/>
      <c r="E1109" s="181"/>
      <c r="F1109" s="182"/>
      <c r="G1109" s="182"/>
      <c r="H1109" s="182"/>
    </row>
    <row r="1110" spans="1:8" x14ac:dyDescent="0.3">
      <c r="A1110" s="164" t="s">
        <v>2</v>
      </c>
      <c r="B1110" s="505" t="s">
        <v>3</v>
      </c>
      <c r="C1110" s="506"/>
      <c r="D1110" s="507"/>
      <c r="E1110" s="185" t="s">
        <v>4</v>
      </c>
      <c r="F1110" s="186" t="s">
        <v>6</v>
      </c>
      <c r="G1110" s="186" t="s">
        <v>5</v>
      </c>
      <c r="H1110" s="186" t="s">
        <v>7</v>
      </c>
    </row>
    <row r="1111" spans="1:8" x14ac:dyDescent="0.3">
      <c r="A1111" s="164" t="s">
        <v>8</v>
      </c>
      <c r="B1111" s="183"/>
      <c r="C1111" s="184"/>
      <c r="D1111" s="187"/>
      <c r="E1111" s="188"/>
      <c r="F1111" s="189"/>
      <c r="G1111" s="189"/>
      <c r="H1111" s="189"/>
    </row>
    <row r="1112" spans="1:8" x14ac:dyDescent="0.3">
      <c r="A1112" s="165"/>
      <c r="B1112" s="190"/>
      <c r="C1112" s="191"/>
      <c r="D1112" s="192"/>
      <c r="E1112" s="193"/>
      <c r="F1112" s="194"/>
      <c r="G1112" s="194"/>
      <c r="H1112" s="194"/>
    </row>
    <row r="1113" spans="1:8" x14ac:dyDescent="0.3">
      <c r="A1113" s="428"/>
      <c r="B1113" s="195"/>
      <c r="C1113" s="196"/>
      <c r="D1113" s="197"/>
      <c r="E1113" s="198"/>
      <c r="F1113" s="272"/>
      <c r="G1113" s="272"/>
      <c r="H1113" s="272"/>
    </row>
    <row r="1114" spans="1:8" x14ac:dyDescent="0.3">
      <c r="A1114" s="172"/>
      <c r="B1114" s="228" t="s">
        <v>573</v>
      </c>
      <c r="C1114" s="167"/>
      <c r="D1114" s="232"/>
      <c r="E1114" s="11"/>
      <c r="F1114" s="272"/>
      <c r="G1114" s="272"/>
      <c r="H1114" s="272"/>
    </row>
    <row r="1115" spans="1:8" x14ac:dyDescent="0.3">
      <c r="A1115" s="172"/>
      <c r="B1115" s="206"/>
      <c r="C1115" s="167"/>
      <c r="D1115" s="232"/>
      <c r="E1115" s="11"/>
      <c r="F1115" s="272"/>
      <c r="G1115" s="272"/>
      <c r="H1115" s="272"/>
    </row>
    <row r="1116" spans="1:8" x14ac:dyDescent="0.3">
      <c r="A1116" s="172" t="s">
        <v>574</v>
      </c>
      <c r="B1116" s="206" t="s">
        <v>575</v>
      </c>
      <c r="C1116" s="167"/>
      <c r="D1116" s="232"/>
      <c r="E1116" s="11"/>
      <c r="F1116" s="272"/>
      <c r="G1116" s="272"/>
      <c r="H1116" s="44"/>
    </row>
    <row r="1117" spans="1:8" x14ac:dyDescent="0.3">
      <c r="A1117" s="172"/>
      <c r="B1117" s="206"/>
      <c r="C1117" s="167"/>
      <c r="D1117" s="232"/>
      <c r="E1117" s="11"/>
      <c r="F1117" s="272"/>
      <c r="G1117" s="272"/>
      <c r="H1117" s="44"/>
    </row>
    <row r="1118" spans="1:8" x14ac:dyDescent="0.3">
      <c r="A1118" s="172"/>
      <c r="B1118" s="231" t="s">
        <v>17</v>
      </c>
      <c r="C1118" s="43" t="s">
        <v>576</v>
      </c>
      <c r="D1118" s="232"/>
      <c r="E1118" s="11" t="s">
        <v>193</v>
      </c>
      <c r="F1118" s="273">
        <v>7430</v>
      </c>
      <c r="G1118" s="274"/>
      <c r="H1118" s="275"/>
    </row>
    <row r="1119" spans="1:8" x14ac:dyDescent="0.3">
      <c r="A1119" s="172"/>
      <c r="B1119" s="206"/>
      <c r="C1119" s="167"/>
      <c r="D1119" s="232"/>
      <c r="E1119" s="11"/>
      <c r="F1119" s="273"/>
      <c r="G1119" s="274"/>
      <c r="H1119" s="275"/>
    </row>
    <row r="1120" spans="1:8" x14ac:dyDescent="0.3">
      <c r="A1120" s="172" t="s">
        <v>577</v>
      </c>
      <c r="B1120" s="206" t="s">
        <v>578</v>
      </c>
      <c r="C1120" s="167"/>
      <c r="D1120" s="232"/>
      <c r="E1120" s="11" t="s">
        <v>105</v>
      </c>
      <c r="F1120" s="273">
        <v>5000</v>
      </c>
      <c r="G1120" s="274"/>
      <c r="H1120" s="275"/>
    </row>
    <row r="1121" spans="1:8" x14ac:dyDescent="0.3">
      <c r="A1121" s="172"/>
      <c r="B1121" s="206"/>
      <c r="C1121" s="167"/>
      <c r="D1121" s="245"/>
      <c r="E1121" s="11"/>
      <c r="F1121" s="273"/>
      <c r="G1121" s="274"/>
      <c r="H1121" s="275"/>
    </row>
    <row r="1122" spans="1:8" x14ac:dyDescent="0.3">
      <c r="A1122" s="172" t="s">
        <v>579</v>
      </c>
      <c r="B1122" s="206" t="s">
        <v>580</v>
      </c>
      <c r="C1122" s="167"/>
      <c r="D1122" s="232"/>
      <c r="E1122" s="11"/>
      <c r="F1122" s="273"/>
      <c r="G1122" s="274"/>
      <c r="H1122" s="275"/>
    </row>
    <row r="1123" spans="1:8" x14ac:dyDescent="0.3">
      <c r="A1123" s="172"/>
      <c r="B1123" s="206"/>
      <c r="C1123" s="167"/>
      <c r="D1123" s="232"/>
      <c r="E1123" s="11"/>
      <c r="F1123" s="273"/>
      <c r="G1123" s="274"/>
      <c r="H1123" s="275"/>
    </row>
    <row r="1124" spans="1:8" x14ac:dyDescent="0.3">
      <c r="A1124" s="172"/>
      <c r="B1124" s="231" t="s">
        <v>15</v>
      </c>
      <c r="C1124" s="43" t="s">
        <v>581</v>
      </c>
      <c r="D1124" s="232"/>
      <c r="E1124" s="11"/>
      <c r="F1124" s="273"/>
      <c r="G1124" s="274"/>
      <c r="H1124" s="275"/>
    </row>
    <row r="1125" spans="1:8" x14ac:dyDescent="0.3">
      <c r="A1125" s="172"/>
      <c r="B1125" s="206"/>
      <c r="C1125" s="167"/>
      <c r="D1125" s="232"/>
      <c r="E1125" s="11"/>
      <c r="F1125" s="273"/>
      <c r="G1125" s="274"/>
      <c r="H1125" s="275"/>
    </row>
    <row r="1126" spans="1:8" x14ac:dyDescent="0.3">
      <c r="A1126" s="172"/>
      <c r="B1126" s="206"/>
      <c r="C1126" s="43" t="s">
        <v>180</v>
      </c>
      <c r="D1126" s="232" t="s">
        <v>582</v>
      </c>
      <c r="E1126" s="11"/>
      <c r="F1126" s="273"/>
      <c r="G1126" s="274"/>
      <c r="H1126" s="275"/>
    </row>
    <row r="1127" spans="1:8" x14ac:dyDescent="0.3">
      <c r="A1127" s="172"/>
      <c r="B1127" s="206"/>
      <c r="C1127" s="167"/>
      <c r="D1127" s="232" t="s">
        <v>583</v>
      </c>
      <c r="E1127" s="11" t="s">
        <v>193</v>
      </c>
      <c r="F1127" s="273">
        <f>10039/2</f>
        <v>5019.5</v>
      </c>
      <c r="G1127" s="274"/>
      <c r="H1127" s="275"/>
    </row>
    <row r="1128" spans="1:8" x14ac:dyDescent="0.3">
      <c r="A1128" s="172"/>
      <c r="B1128" s="206"/>
      <c r="C1128" s="167"/>
      <c r="D1128" s="232"/>
      <c r="E1128" s="11"/>
      <c r="F1128" s="273"/>
      <c r="G1128" s="274"/>
      <c r="H1128" s="275"/>
    </row>
    <row r="1129" spans="1:8" x14ac:dyDescent="0.3">
      <c r="A1129" s="172"/>
      <c r="B1129" s="206"/>
      <c r="C1129" s="43" t="s">
        <v>181</v>
      </c>
      <c r="D1129" s="232" t="s">
        <v>584</v>
      </c>
      <c r="E1129" s="11"/>
      <c r="F1129" s="273"/>
      <c r="G1129" s="274"/>
      <c r="H1129" s="275"/>
    </row>
    <row r="1130" spans="1:8" x14ac:dyDescent="0.3">
      <c r="A1130" s="172"/>
      <c r="B1130" s="206"/>
      <c r="C1130" s="167"/>
      <c r="D1130" s="232" t="s">
        <v>583</v>
      </c>
      <c r="E1130" s="11" t="s">
        <v>193</v>
      </c>
      <c r="F1130" s="273">
        <f>80*40*0.3</f>
        <v>960</v>
      </c>
      <c r="G1130" s="274"/>
      <c r="H1130" s="275"/>
    </row>
    <row r="1131" spans="1:8" x14ac:dyDescent="0.3">
      <c r="A1131" s="172"/>
      <c r="B1131" s="206"/>
      <c r="C1131" s="167"/>
      <c r="D1131" s="232"/>
      <c r="E1131" s="11"/>
      <c r="F1131" s="273"/>
      <c r="G1131" s="274"/>
      <c r="H1131" s="275"/>
    </row>
    <row r="1132" spans="1:8" x14ac:dyDescent="0.3">
      <c r="A1132" s="437" t="s">
        <v>585</v>
      </c>
      <c r="B1132" s="206" t="s">
        <v>586</v>
      </c>
      <c r="C1132" s="167"/>
      <c r="D1132" s="230"/>
      <c r="E1132" s="11"/>
      <c r="F1132" s="273"/>
      <c r="G1132" s="274"/>
      <c r="H1132" s="275"/>
    </row>
    <row r="1133" spans="1:8" x14ac:dyDescent="0.3">
      <c r="A1133" s="172"/>
      <c r="B1133" s="206" t="s">
        <v>587</v>
      </c>
      <c r="C1133" s="167"/>
      <c r="D1133" s="230"/>
      <c r="E1133" s="11" t="s">
        <v>105</v>
      </c>
      <c r="F1133" s="273">
        <v>6500</v>
      </c>
      <c r="G1133" s="274"/>
      <c r="H1133" s="275"/>
    </row>
    <row r="1134" spans="1:8" x14ac:dyDescent="0.3">
      <c r="A1134" s="172"/>
      <c r="B1134" s="206"/>
      <c r="C1134" s="167"/>
      <c r="D1134" s="232"/>
      <c r="E1134" s="11"/>
      <c r="F1134" s="275"/>
      <c r="G1134" s="277"/>
      <c r="H1134" s="275"/>
    </row>
    <row r="1135" spans="1:8" x14ac:dyDescent="0.3">
      <c r="A1135" s="444"/>
      <c r="B1135" s="353"/>
      <c r="C1135" s="257"/>
      <c r="D1135" s="243"/>
      <c r="E1135" s="225"/>
      <c r="F1135" s="48"/>
      <c r="G1135" s="50"/>
      <c r="H1135" s="48"/>
    </row>
    <row r="1136" spans="1:8" x14ac:dyDescent="0.3">
      <c r="A1136" s="439"/>
      <c r="B1136" s="351"/>
      <c r="C1136" s="325"/>
      <c r="D1136" s="196"/>
      <c r="E1136" s="212"/>
      <c r="F1136" s="289"/>
      <c r="G1136" s="289"/>
      <c r="H1136" s="289"/>
    </row>
    <row r="1137" spans="1:8" s="216" customFormat="1" x14ac:dyDescent="0.3">
      <c r="A1137" s="172" t="s">
        <v>588</v>
      </c>
      <c r="B1137" s="206" t="s">
        <v>71</v>
      </c>
      <c r="C1137" s="167"/>
      <c r="D1137" s="167"/>
      <c r="E1137" s="177"/>
      <c r="F1137" s="290"/>
      <c r="G1137" s="290"/>
      <c r="H1137" s="250"/>
    </row>
    <row r="1138" spans="1:8" ht="15" thickBot="1" x14ac:dyDescent="0.35">
      <c r="A1138" s="433"/>
      <c r="B1138" s="308"/>
      <c r="C1138" s="264"/>
      <c r="D1138" s="218"/>
      <c r="E1138" s="219"/>
      <c r="F1138" s="291"/>
      <c r="G1138" s="291"/>
      <c r="H1138" s="291"/>
    </row>
    <row r="1139" spans="1:8" x14ac:dyDescent="0.3">
      <c r="A1139" s="177"/>
      <c r="B1139" s="167"/>
      <c r="C1139" s="167"/>
      <c r="D1139" s="43"/>
      <c r="E1139" s="175"/>
      <c r="F1139" s="286"/>
      <c r="G1139" s="286"/>
      <c r="H1139" s="286"/>
    </row>
    <row r="1140" spans="1:8" x14ac:dyDescent="0.3">
      <c r="A1140" s="177"/>
      <c r="B1140" s="167"/>
      <c r="C1140" s="167"/>
      <c r="D1140" s="43"/>
      <c r="E1140" s="175"/>
      <c r="F1140" s="286"/>
      <c r="G1140" s="286"/>
      <c r="H1140" s="286"/>
    </row>
    <row r="1141" spans="1:8" ht="15" thickBot="1" x14ac:dyDescent="0.35">
      <c r="A1141" s="204" t="s">
        <v>0</v>
      </c>
      <c r="B1141" s="43"/>
      <c r="C1141" s="43"/>
      <c r="D1141" s="43"/>
      <c r="E1141" s="175"/>
      <c r="F1141" s="177"/>
      <c r="G1141" s="177"/>
      <c r="H1141" s="177" t="s">
        <v>589</v>
      </c>
    </row>
    <row r="1142" spans="1:8" x14ac:dyDescent="0.3">
      <c r="A1142" s="163"/>
      <c r="B1142" s="178"/>
      <c r="C1142" s="179"/>
      <c r="D1142" s="180"/>
      <c r="E1142" s="181"/>
      <c r="F1142" s="182"/>
      <c r="G1142" s="182"/>
      <c r="H1142" s="182"/>
    </row>
    <row r="1143" spans="1:8" x14ac:dyDescent="0.3">
      <c r="A1143" s="164" t="s">
        <v>2</v>
      </c>
      <c r="B1143" s="505" t="s">
        <v>3</v>
      </c>
      <c r="C1143" s="506"/>
      <c r="D1143" s="507"/>
      <c r="E1143" s="185" t="s">
        <v>4</v>
      </c>
      <c r="F1143" s="186" t="s">
        <v>6</v>
      </c>
      <c r="G1143" s="186" t="s">
        <v>5</v>
      </c>
      <c r="H1143" s="186" t="s">
        <v>7</v>
      </c>
    </row>
    <row r="1144" spans="1:8" x14ac:dyDescent="0.3">
      <c r="A1144" s="164" t="s">
        <v>8</v>
      </c>
      <c r="B1144" s="183"/>
      <c r="C1144" s="184"/>
      <c r="D1144" s="187"/>
      <c r="E1144" s="188"/>
      <c r="F1144" s="189"/>
      <c r="G1144" s="189"/>
      <c r="H1144" s="189"/>
    </row>
    <row r="1145" spans="1:8" x14ac:dyDescent="0.3">
      <c r="A1145" s="165"/>
      <c r="B1145" s="190"/>
      <c r="C1145" s="191"/>
      <c r="D1145" s="192"/>
      <c r="E1145" s="193"/>
      <c r="F1145" s="194"/>
      <c r="G1145" s="194"/>
      <c r="H1145" s="194"/>
    </row>
    <row r="1146" spans="1:8" x14ac:dyDescent="0.3">
      <c r="A1146" s="428"/>
      <c r="B1146" s="195"/>
      <c r="C1146" s="196"/>
      <c r="D1146" s="197"/>
      <c r="E1146" s="198"/>
      <c r="F1146" s="272"/>
      <c r="G1146" s="272"/>
      <c r="H1146" s="272"/>
    </row>
    <row r="1147" spans="1:8" x14ac:dyDescent="0.3">
      <c r="A1147" s="429"/>
      <c r="B1147" s="228" t="s">
        <v>590</v>
      </c>
      <c r="C1147" s="43"/>
      <c r="D1147" s="232"/>
      <c r="E1147" s="11"/>
      <c r="F1147" s="272"/>
      <c r="G1147" s="272"/>
      <c r="H1147" s="44"/>
    </row>
    <row r="1148" spans="1:8" x14ac:dyDescent="0.3">
      <c r="A1148" s="172"/>
      <c r="B1148" s="231"/>
      <c r="C1148" s="167"/>
      <c r="D1148" s="232"/>
      <c r="E1148" s="11"/>
      <c r="F1148" s="272"/>
      <c r="G1148" s="272"/>
      <c r="H1148" s="44"/>
    </row>
    <row r="1149" spans="1:8" x14ac:dyDescent="0.3">
      <c r="A1149" s="172" t="s">
        <v>591</v>
      </c>
      <c r="B1149" s="206" t="s">
        <v>592</v>
      </c>
      <c r="C1149" s="167"/>
      <c r="D1149" s="232"/>
      <c r="E1149" s="11"/>
      <c r="F1149" s="272"/>
      <c r="G1149" s="272"/>
      <c r="H1149" s="44"/>
    </row>
    <row r="1150" spans="1:8" x14ac:dyDescent="0.3">
      <c r="A1150" s="172"/>
      <c r="B1150" s="206"/>
      <c r="C1150" s="167"/>
      <c r="D1150" s="232"/>
      <c r="E1150" s="11"/>
      <c r="F1150" s="272"/>
      <c r="G1150" s="272"/>
      <c r="H1150" s="44"/>
    </row>
    <row r="1151" spans="1:8" x14ac:dyDescent="0.3">
      <c r="A1151" s="172"/>
      <c r="B1151" s="231" t="s">
        <v>15</v>
      </c>
      <c r="C1151" s="43" t="s">
        <v>593</v>
      </c>
      <c r="D1151" s="232"/>
      <c r="E1151" s="11" t="s">
        <v>220</v>
      </c>
      <c r="F1151" s="44">
        <v>2600</v>
      </c>
      <c r="G1151" s="44"/>
      <c r="H1151" s="44"/>
    </row>
    <row r="1152" spans="1:8" x14ac:dyDescent="0.3">
      <c r="A1152" s="172"/>
      <c r="B1152" s="231"/>
      <c r="C1152" s="167"/>
      <c r="D1152" s="232"/>
      <c r="E1152" s="11"/>
      <c r="F1152" s="44"/>
      <c r="G1152" s="44"/>
      <c r="H1152" s="44"/>
    </row>
    <row r="1153" spans="1:8" x14ac:dyDescent="0.3">
      <c r="A1153" s="172" t="s">
        <v>594</v>
      </c>
      <c r="B1153" s="206" t="s">
        <v>595</v>
      </c>
      <c r="C1153" s="167"/>
      <c r="D1153" s="230"/>
      <c r="E1153" s="11"/>
      <c r="F1153" s="44"/>
      <c r="G1153" s="44"/>
      <c r="H1153" s="44"/>
    </row>
    <row r="1154" spans="1:8" x14ac:dyDescent="0.3">
      <c r="A1154" s="172"/>
      <c r="B1154" s="206" t="s">
        <v>596</v>
      </c>
      <c r="C1154" s="167"/>
      <c r="D1154" s="230"/>
      <c r="E1154" s="11"/>
      <c r="F1154" s="44"/>
      <c r="G1154" s="44"/>
      <c r="H1154" s="44"/>
    </row>
    <row r="1155" spans="1:8" x14ac:dyDescent="0.3">
      <c r="A1155" s="172"/>
      <c r="B1155" s="206" t="s">
        <v>597</v>
      </c>
      <c r="C1155" s="167"/>
      <c r="D1155" s="230"/>
      <c r="E1155" s="11" t="s">
        <v>220</v>
      </c>
      <c r="F1155" s="44">
        <v>500</v>
      </c>
      <c r="G1155" s="44"/>
      <c r="H1155" s="44"/>
    </row>
    <row r="1156" spans="1:8" x14ac:dyDescent="0.3">
      <c r="A1156" s="172"/>
      <c r="B1156" s="206"/>
      <c r="C1156" s="167"/>
      <c r="D1156" s="232"/>
      <c r="E1156" s="11"/>
      <c r="F1156" s="44"/>
      <c r="G1156" s="44"/>
      <c r="H1156" s="44"/>
    </row>
    <row r="1157" spans="1:8" x14ac:dyDescent="0.3">
      <c r="A1157" s="172" t="s">
        <v>598</v>
      </c>
      <c r="B1157" s="206" t="s">
        <v>599</v>
      </c>
      <c r="C1157" s="167"/>
      <c r="D1157" s="232"/>
      <c r="E1157" s="11"/>
      <c r="F1157" s="44"/>
      <c r="G1157" s="44"/>
      <c r="H1157" s="44"/>
    </row>
    <row r="1158" spans="1:8" x14ac:dyDescent="0.3">
      <c r="A1158" s="172"/>
      <c r="B1158" s="206"/>
      <c r="C1158" s="167"/>
      <c r="D1158" s="232"/>
      <c r="E1158" s="11"/>
      <c r="F1158" s="44"/>
      <c r="G1158" s="44"/>
      <c r="H1158" s="44"/>
    </row>
    <row r="1159" spans="1:8" x14ac:dyDescent="0.3">
      <c r="A1159" s="172"/>
      <c r="B1159" s="231" t="s">
        <v>17</v>
      </c>
      <c r="C1159" s="43" t="s">
        <v>600</v>
      </c>
      <c r="D1159" s="232"/>
      <c r="E1159" s="11" t="s">
        <v>168</v>
      </c>
      <c r="F1159" s="44">
        <v>30</v>
      </c>
      <c r="G1159" s="44"/>
      <c r="H1159" s="44"/>
    </row>
    <row r="1160" spans="1:8" x14ac:dyDescent="0.3">
      <c r="A1160" s="172"/>
      <c r="B1160" s="206"/>
      <c r="C1160" s="43"/>
      <c r="D1160" s="232"/>
      <c r="E1160" s="11"/>
      <c r="F1160" s="44"/>
      <c r="G1160" s="44"/>
      <c r="H1160" s="44"/>
    </row>
    <row r="1161" spans="1:8" x14ac:dyDescent="0.3">
      <c r="A1161" s="172"/>
      <c r="B1161" s="231" t="s">
        <v>38</v>
      </c>
      <c r="C1161" s="43" t="s">
        <v>601</v>
      </c>
      <c r="D1161" s="232"/>
      <c r="E1161" s="11" t="s">
        <v>168</v>
      </c>
      <c r="F1161" s="44">
        <v>16</v>
      </c>
      <c r="G1161" s="44"/>
      <c r="H1161" s="44"/>
    </row>
    <row r="1162" spans="1:8" x14ac:dyDescent="0.3">
      <c r="A1162" s="172"/>
      <c r="B1162" s="206"/>
      <c r="C1162" s="43"/>
      <c r="D1162" s="232"/>
      <c r="E1162" s="11"/>
      <c r="F1162" s="44"/>
      <c r="G1162" s="44"/>
      <c r="H1162" s="44"/>
    </row>
    <row r="1163" spans="1:8" x14ac:dyDescent="0.3">
      <c r="A1163" s="172"/>
      <c r="B1163" s="231" t="s">
        <v>89</v>
      </c>
      <c r="C1163" s="43" t="s">
        <v>602</v>
      </c>
      <c r="D1163" s="232"/>
      <c r="E1163" s="11"/>
      <c r="F1163" s="44"/>
      <c r="G1163" s="44"/>
      <c r="H1163" s="44"/>
    </row>
    <row r="1164" spans="1:8" x14ac:dyDescent="0.3">
      <c r="A1164" s="172"/>
      <c r="B1164" s="206"/>
      <c r="C1164" s="43" t="s">
        <v>603</v>
      </c>
      <c r="D1164" s="232"/>
      <c r="E1164" s="11"/>
      <c r="F1164" s="44"/>
      <c r="G1164" s="44"/>
      <c r="H1164" s="44"/>
    </row>
    <row r="1165" spans="1:8" x14ac:dyDescent="0.3">
      <c r="A1165" s="172"/>
      <c r="B1165" s="206"/>
      <c r="C1165" s="43" t="s">
        <v>604</v>
      </c>
      <c r="D1165" s="232"/>
      <c r="E1165" s="11" t="s">
        <v>168</v>
      </c>
      <c r="F1165" s="44">
        <v>30</v>
      </c>
      <c r="G1165" s="44"/>
      <c r="H1165" s="44"/>
    </row>
    <row r="1166" spans="1:8" x14ac:dyDescent="0.3">
      <c r="A1166" s="172"/>
      <c r="B1166" s="206"/>
      <c r="C1166" s="167"/>
      <c r="D1166" s="232"/>
      <c r="E1166" s="11"/>
      <c r="F1166" s="44"/>
      <c r="G1166" s="44"/>
      <c r="H1166" s="44"/>
    </row>
    <row r="1167" spans="1:8" x14ac:dyDescent="0.3">
      <c r="A1167" s="172" t="s">
        <v>605</v>
      </c>
      <c r="B1167" s="206" t="s">
        <v>606</v>
      </c>
      <c r="C1167" s="167"/>
      <c r="D1167" s="232"/>
      <c r="E1167" s="11"/>
      <c r="F1167" s="44"/>
      <c r="G1167" s="44"/>
      <c r="H1167" s="44"/>
    </row>
    <row r="1168" spans="1:8" x14ac:dyDescent="0.3">
      <c r="A1168" s="172"/>
      <c r="B1168" s="206"/>
      <c r="C1168" s="167"/>
      <c r="D1168" s="232"/>
      <c r="E1168" s="11"/>
      <c r="F1168" s="44"/>
      <c r="G1168" s="44"/>
      <c r="H1168" s="44"/>
    </row>
    <row r="1169" spans="1:8" x14ac:dyDescent="0.3">
      <c r="A1169" s="172"/>
      <c r="B1169" s="231" t="s">
        <v>15</v>
      </c>
      <c r="C1169" s="43" t="s">
        <v>607</v>
      </c>
      <c r="D1169" s="232"/>
      <c r="E1169" s="11" t="s">
        <v>168</v>
      </c>
      <c r="F1169" s="44">
        <f>5*30</f>
        <v>150</v>
      </c>
      <c r="G1169" s="44"/>
      <c r="H1169" s="44"/>
    </row>
    <row r="1170" spans="1:8" x14ac:dyDescent="0.3">
      <c r="A1170" s="172"/>
      <c r="B1170" s="206"/>
      <c r="C1170" s="43"/>
      <c r="D1170" s="232"/>
      <c r="E1170" s="11"/>
      <c r="F1170" s="44"/>
      <c r="G1170" s="44"/>
      <c r="H1170" s="44"/>
    </row>
    <row r="1171" spans="1:8" x14ac:dyDescent="0.3">
      <c r="A1171" s="172"/>
      <c r="B1171" s="231" t="s">
        <v>17</v>
      </c>
      <c r="C1171" s="43" t="s">
        <v>608</v>
      </c>
      <c r="D1171" s="232"/>
      <c r="E1171" s="11" t="s">
        <v>168</v>
      </c>
      <c r="F1171" s="44">
        <v>10</v>
      </c>
      <c r="G1171" s="44"/>
      <c r="H1171" s="44"/>
    </row>
    <row r="1172" spans="1:8" x14ac:dyDescent="0.3">
      <c r="A1172" s="172"/>
      <c r="B1172" s="206"/>
      <c r="C1172" s="167"/>
      <c r="D1172" s="232"/>
      <c r="E1172" s="11"/>
      <c r="F1172" s="44"/>
      <c r="G1172" s="44"/>
      <c r="H1172" s="44"/>
    </row>
    <row r="1173" spans="1:8" x14ac:dyDescent="0.3">
      <c r="A1173" s="172" t="s">
        <v>609</v>
      </c>
      <c r="B1173" s="206" t="s">
        <v>610</v>
      </c>
      <c r="C1173" s="167"/>
      <c r="D1173" s="232"/>
      <c r="E1173" s="11" t="s">
        <v>168</v>
      </c>
      <c r="F1173" s="44">
        <f>+(F1151/3.8)+F1169</f>
        <v>834.21052631578948</v>
      </c>
      <c r="G1173" s="44"/>
      <c r="H1173" s="44"/>
    </row>
    <row r="1174" spans="1:8" x14ac:dyDescent="0.3">
      <c r="A1174" s="172"/>
      <c r="B1174" s="206"/>
      <c r="C1174" s="167"/>
      <c r="D1174" s="230"/>
      <c r="E1174" s="11"/>
      <c r="F1174" s="44"/>
      <c r="G1174" s="44"/>
      <c r="H1174" s="44"/>
    </row>
    <row r="1175" spans="1:8" x14ac:dyDescent="0.3">
      <c r="A1175" s="444"/>
      <c r="B1175" s="353"/>
      <c r="C1175" s="257"/>
      <c r="D1175" s="243"/>
      <c r="E1175" s="225"/>
      <c r="F1175" s="272"/>
      <c r="G1175" s="272"/>
      <c r="H1175" s="272"/>
    </row>
    <row r="1176" spans="1:8" x14ac:dyDescent="0.3">
      <c r="A1176" s="439"/>
      <c r="B1176" s="351"/>
      <c r="C1176" s="325"/>
      <c r="D1176" s="196"/>
      <c r="E1176" s="212"/>
      <c r="F1176" s="289"/>
      <c r="G1176" s="289"/>
      <c r="H1176" s="289"/>
    </row>
    <row r="1177" spans="1:8" s="216" customFormat="1" x14ac:dyDescent="0.3">
      <c r="A1177" s="172" t="s">
        <v>611</v>
      </c>
      <c r="B1177" s="206" t="s">
        <v>71</v>
      </c>
      <c r="C1177" s="167"/>
      <c r="D1177" s="167"/>
      <c r="E1177" s="177"/>
      <c r="F1177" s="290"/>
      <c r="G1177" s="290"/>
      <c r="H1177" s="250"/>
    </row>
    <row r="1178" spans="1:8" ht="15" thickBot="1" x14ac:dyDescent="0.35">
      <c r="A1178" s="430"/>
      <c r="B1178" s="217"/>
      <c r="C1178" s="218"/>
      <c r="D1178" s="218"/>
      <c r="E1178" s="219"/>
      <c r="F1178" s="291"/>
      <c r="G1178" s="291"/>
      <c r="H1178" s="291"/>
    </row>
    <row r="1179" spans="1:8" x14ac:dyDescent="0.3">
      <c r="A1179" s="175"/>
      <c r="B1179" s="43"/>
      <c r="C1179" s="43"/>
      <c r="D1179" s="43"/>
      <c r="E1179" s="175"/>
      <c r="F1179" s="286"/>
      <c r="G1179" s="286"/>
      <c r="H1179" s="286"/>
    </row>
    <row r="1180" spans="1:8" x14ac:dyDescent="0.3">
      <c r="A1180" s="175"/>
      <c r="B1180" s="43"/>
      <c r="C1180" s="43"/>
      <c r="D1180" s="43"/>
      <c r="E1180" s="175"/>
      <c r="F1180" s="286"/>
      <c r="G1180" s="286"/>
      <c r="H1180" s="286"/>
    </row>
    <row r="1181" spans="1:8" ht="15" thickBot="1" x14ac:dyDescent="0.35">
      <c r="A1181" s="204" t="s">
        <v>0</v>
      </c>
      <c r="B1181" s="43"/>
      <c r="C1181" s="43"/>
      <c r="D1181" s="43"/>
      <c r="E1181" s="175"/>
      <c r="F1181" s="177"/>
      <c r="G1181" s="177"/>
      <c r="H1181" s="177" t="s">
        <v>612</v>
      </c>
    </row>
    <row r="1182" spans="1:8" x14ac:dyDescent="0.3">
      <c r="A1182" s="163"/>
      <c r="B1182" s="178"/>
      <c r="C1182" s="179"/>
      <c r="D1182" s="180"/>
      <c r="E1182" s="181"/>
      <c r="F1182" s="182"/>
      <c r="G1182" s="182"/>
      <c r="H1182" s="182"/>
    </row>
    <row r="1183" spans="1:8" x14ac:dyDescent="0.3">
      <c r="A1183" s="164" t="s">
        <v>2</v>
      </c>
      <c r="B1183" s="505" t="s">
        <v>3</v>
      </c>
      <c r="C1183" s="506"/>
      <c r="D1183" s="507"/>
      <c r="E1183" s="185" t="s">
        <v>4</v>
      </c>
      <c r="F1183" s="186" t="s">
        <v>6</v>
      </c>
      <c r="G1183" s="186" t="s">
        <v>5</v>
      </c>
      <c r="H1183" s="186" t="s">
        <v>7</v>
      </c>
    </row>
    <row r="1184" spans="1:8" x14ac:dyDescent="0.3">
      <c r="A1184" s="164" t="s">
        <v>8</v>
      </c>
      <c r="B1184" s="183"/>
      <c r="C1184" s="184"/>
      <c r="D1184" s="187"/>
      <c r="E1184" s="188"/>
      <c r="F1184" s="189"/>
      <c r="G1184" s="189"/>
      <c r="H1184" s="189"/>
    </row>
    <row r="1185" spans="1:8" x14ac:dyDescent="0.3">
      <c r="A1185" s="165"/>
      <c r="B1185" s="190"/>
      <c r="C1185" s="191"/>
      <c r="D1185" s="192"/>
      <c r="E1185" s="193"/>
      <c r="F1185" s="194"/>
      <c r="G1185" s="194"/>
      <c r="H1185" s="194"/>
    </row>
    <row r="1186" spans="1:8" x14ac:dyDescent="0.3">
      <c r="A1186" s="172"/>
      <c r="B1186" s="162" t="s">
        <v>613</v>
      </c>
      <c r="C1186" s="43"/>
      <c r="D1186" s="232"/>
      <c r="E1186" s="11"/>
      <c r="F1186" s="272"/>
      <c r="G1186" s="272"/>
      <c r="H1186" s="272"/>
    </row>
    <row r="1187" spans="1:8" x14ac:dyDescent="0.3">
      <c r="A1187" s="172"/>
      <c r="B1187" s="231"/>
      <c r="C1187" s="167"/>
      <c r="D1187" s="232"/>
      <c r="E1187" s="11"/>
      <c r="F1187" s="272"/>
      <c r="G1187" s="272"/>
      <c r="H1187" s="44"/>
    </row>
    <row r="1188" spans="1:8" x14ac:dyDescent="0.3">
      <c r="A1188" s="172">
        <v>55.01</v>
      </c>
      <c r="B1188" s="206" t="s">
        <v>614</v>
      </c>
      <c r="C1188" s="167"/>
      <c r="D1188" s="232"/>
      <c r="E1188" s="11" t="s">
        <v>188</v>
      </c>
      <c r="F1188" s="48">
        <v>24</v>
      </c>
      <c r="G1188" s="50"/>
      <c r="H1188" s="275"/>
    </row>
    <row r="1189" spans="1:8" x14ac:dyDescent="0.3">
      <c r="A1189" s="172"/>
      <c r="B1189" s="206"/>
      <c r="C1189" s="167"/>
      <c r="D1189" s="232"/>
      <c r="E1189" s="11"/>
      <c r="F1189" s="48"/>
      <c r="G1189" s="50"/>
      <c r="H1189" s="275"/>
    </row>
    <row r="1190" spans="1:8" ht="37.5" customHeight="1" x14ac:dyDescent="0.3">
      <c r="A1190" s="172" t="s">
        <v>615</v>
      </c>
      <c r="B1190" s="518" t="s">
        <v>616</v>
      </c>
      <c r="C1190" s="519"/>
      <c r="D1190" s="520"/>
      <c r="E1190" s="354"/>
      <c r="F1190" s="48"/>
      <c r="G1190" s="50"/>
      <c r="H1190" s="275"/>
    </row>
    <row r="1191" spans="1:8" ht="28.5" customHeight="1" x14ac:dyDescent="0.3">
      <c r="A1191" s="172"/>
      <c r="B1191" s="524" t="s">
        <v>617</v>
      </c>
      <c r="C1191" s="510"/>
      <c r="D1191" s="511"/>
      <c r="E1191" s="11" t="s">
        <v>188</v>
      </c>
      <c r="F1191" s="49">
        <v>24</v>
      </c>
      <c r="G1191" s="50"/>
      <c r="H1191" s="275"/>
    </row>
    <row r="1192" spans="1:8" ht="27.75" customHeight="1" x14ac:dyDescent="0.3">
      <c r="A1192" s="432"/>
      <c r="B1192" s="524" t="s">
        <v>618</v>
      </c>
      <c r="C1192" s="510"/>
      <c r="D1192" s="511"/>
      <c r="E1192" s="11" t="s">
        <v>188</v>
      </c>
      <c r="F1192" s="49">
        <v>24</v>
      </c>
      <c r="G1192" s="50"/>
      <c r="H1192" s="275"/>
    </row>
    <row r="1193" spans="1:8" ht="30" customHeight="1" x14ac:dyDescent="0.3">
      <c r="A1193" s="432"/>
      <c r="B1193" s="524" t="s">
        <v>619</v>
      </c>
      <c r="C1193" s="510"/>
      <c r="D1193" s="511"/>
      <c r="E1193" s="11" t="s">
        <v>105</v>
      </c>
      <c r="F1193" s="51">
        <v>1200</v>
      </c>
      <c r="G1193" s="50"/>
      <c r="H1193" s="275"/>
    </row>
    <row r="1194" spans="1:8" x14ac:dyDescent="0.3">
      <c r="A1194" s="432"/>
      <c r="B1194" s="524" t="s">
        <v>620</v>
      </c>
      <c r="C1194" s="510"/>
      <c r="D1194" s="511"/>
      <c r="E1194" s="11" t="s">
        <v>116</v>
      </c>
      <c r="F1194" s="51">
        <v>12000</v>
      </c>
      <c r="G1194" s="50"/>
      <c r="H1194" s="275"/>
    </row>
    <row r="1195" spans="1:8" x14ac:dyDescent="0.3">
      <c r="A1195" s="432"/>
      <c r="B1195" s="524" t="s">
        <v>621</v>
      </c>
      <c r="C1195" s="510"/>
      <c r="D1195" s="511"/>
      <c r="E1195" s="11" t="s">
        <v>116</v>
      </c>
      <c r="F1195" s="51">
        <v>15964</v>
      </c>
      <c r="G1195" s="50"/>
      <c r="H1195" s="275"/>
    </row>
    <row r="1196" spans="1:8" x14ac:dyDescent="0.3">
      <c r="A1196" s="432"/>
      <c r="B1196" s="524" t="s">
        <v>622</v>
      </c>
      <c r="C1196" s="510"/>
      <c r="D1196" s="511"/>
      <c r="E1196" s="11"/>
      <c r="F1196" s="49"/>
      <c r="G1196" s="50"/>
      <c r="H1196" s="275"/>
    </row>
    <row r="1197" spans="1:8" x14ac:dyDescent="0.3">
      <c r="A1197" s="432"/>
      <c r="B1197" s="524" t="s">
        <v>623</v>
      </c>
      <c r="C1197" s="510"/>
      <c r="D1197" s="511"/>
      <c r="E1197" s="11"/>
      <c r="F1197" s="49"/>
      <c r="G1197" s="50"/>
      <c r="H1197" s="275"/>
    </row>
    <row r="1198" spans="1:8" ht="27.75" customHeight="1" x14ac:dyDescent="0.3">
      <c r="A1198" s="432"/>
      <c r="B1198" s="524" t="s">
        <v>624</v>
      </c>
      <c r="C1198" s="510"/>
      <c r="D1198" s="511"/>
      <c r="E1198" s="11" t="s">
        <v>116</v>
      </c>
      <c r="F1198" s="49">
        <v>86</v>
      </c>
      <c r="G1198" s="50"/>
      <c r="H1198" s="275"/>
    </row>
    <row r="1199" spans="1:8" x14ac:dyDescent="0.3">
      <c r="A1199" s="432"/>
      <c r="B1199" s="524" t="s">
        <v>625</v>
      </c>
      <c r="C1199" s="510"/>
      <c r="D1199" s="511"/>
      <c r="E1199" s="11"/>
      <c r="F1199" s="49"/>
      <c r="G1199" s="50"/>
      <c r="H1199" s="275"/>
    </row>
    <row r="1200" spans="1:8" ht="29.25" customHeight="1" x14ac:dyDescent="0.3">
      <c r="A1200" s="432"/>
      <c r="B1200" s="524" t="s">
        <v>626</v>
      </c>
      <c r="C1200" s="510"/>
      <c r="D1200" s="511"/>
      <c r="E1200" s="11" t="s">
        <v>116</v>
      </c>
      <c r="F1200" s="49">
        <v>187</v>
      </c>
      <c r="G1200" s="50"/>
      <c r="H1200" s="275"/>
    </row>
    <row r="1201" spans="1:8" x14ac:dyDescent="0.3">
      <c r="A1201" s="432"/>
      <c r="B1201" s="524" t="s">
        <v>627</v>
      </c>
      <c r="C1201" s="510"/>
      <c r="D1201" s="511"/>
      <c r="E1201" s="11"/>
      <c r="F1201" s="49"/>
      <c r="G1201" s="50"/>
      <c r="H1201" s="275"/>
    </row>
    <row r="1202" spans="1:8" ht="28.5" customHeight="1" x14ac:dyDescent="0.3">
      <c r="A1202" s="432"/>
      <c r="B1202" s="524" t="s">
        <v>628</v>
      </c>
      <c r="C1202" s="510"/>
      <c r="D1202" s="511"/>
      <c r="E1202" s="11" t="s">
        <v>116</v>
      </c>
      <c r="F1202" s="49">
        <v>6</v>
      </c>
      <c r="G1202" s="50"/>
      <c r="H1202" s="275"/>
    </row>
    <row r="1203" spans="1:8" ht="27" customHeight="1" x14ac:dyDescent="0.3">
      <c r="A1203" s="432"/>
      <c r="B1203" s="524" t="s">
        <v>629</v>
      </c>
      <c r="C1203" s="510"/>
      <c r="D1203" s="511"/>
      <c r="E1203" s="11" t="s">
        <v>116</v>
      </c>
      <c r="F1203" s="49">
        <v>6</v>
      </c>
      <c r="G1203" s="50"/>
      <c r="H1203" s="275"/>
    </row>
    <row r="1204" spans="1:8" x14ac:dyDescent="0.3">
      <c r="A1204" s="432"/>
      <c r="B1204" s="9"/>
      <c r="C1204" s="278"/>
      <c r="D1204" s="10"/>
      <c r="E1204" s="11"/>
      <c r="F1204" s="49"/>
      <c r="G1204" s="50"/>
      <c r="H1204" s="275"/>
    </row>
    <row r="1205" spans="1:8" x14ac:dyDescent="0.3">
      <c r="A1205" s="432">
        <v>55.03</v>
      </c>
      <c r="B1205" s="206" t="s">
        <v>630</v>
      </c>
      <c r="C1205" s="170"/>
      <c r="D1205" s="355"/>
      <c r="E1205" s="11"/>
      <c r="F1205" s="49"/>
      <c r="G1205" s="50"/>
      <c r="H1205" s="275"/>
    </row>
    <row r="1206" spans="1:8" x14ac:dyDescent="0.3">
      <c r="A1206" s="432"/>
      <c r="B1206" s="206"/>
      <c r="C1206" s="170"/>
      <c r="D1206" s="355"/>
      <c r="E1206" s="11"/>
      <c r="F1206" s="49"/>
      <c r="G1206" s="50"/>
      <c r="H1206" s="275"/>
    </row>
    <row r="1207" spans="1:8" x14ac:dyDescent="0.3">
      <c r="A1207" s="432"/>
      <c r="B1207" s="524" t="s">
        <v>631</v>
      </c>
      <c r="C1207" s="510"/>
      <c r="D1207" s="511"/>
      <c r="E1207" s="11"/>
      <c r="F1207" s="49"/>
      <c r="G1207" s="50"/>
      <c r="H1207" s="275"/>
    </row>
    <row r="1208" spans="1:8" ht="15" x14ac:dyDescent="0.3">
      <c r="A1208" s="432"/>
      <c r="B1208" s="231" t="s">
        <v>632</v>
      </c>
      <c r="C1208" s="356"/>
      <c r="D1208" s="357"/>
      <c r="E1208" s="11" t="s">
        <v>116</v>
      </c>
      <c r="F1208" s="49">
        <v>13</v>
      </c>
      <c r="G1208" s="50"/>
      <c r="H1208" s="275"/>
    </row>
    <row r="1209" spans="1:8" x14ac:dyDescent="0.3">
      <c r="A1209" s="432"/>
      <c r="B1209" s="206"/>
      <c r="C1209" s="170"/>
      <c r="D1209" s="355"/>
      <c r="E1209" s="11"/>
      <c r="F1209" s="49"/>
      <c r="G1209" s="50"/>
      <c r="H1209" s="275"/>
    </row>
    <row r="1210" spans="1:8" ht="15" x14ac:dyDescent="0.3">
      <c r="A1210" s="432">
        <v>55.04</v>
      </c>
      <c r="B1210" s="206" t="s">
        <v>633</v>
      </c>
      <c r="C1210" s="170"/>
      <c r="D1210" s="355"/>
      <c r="E1210" s="354"/>
      <c r="F1210" s="49"/>
      <c r="G1210" s="50"/>
      <c r="H1210" s="275"/>
    </row>
    <row r="1211" spans="1:8" ht="15" x14ac:dyDescent="0.3">
      <c r="A1211" s="432"/>
      <c r="B1211" s="206"/>
      <c r="C1211" s="170"/>
      <c r="D1211" s="355"/>
      <c r="E1211" s="354"/>
      <c r="F1211" s="49"/>
      <c r="G1211" s="50"/>
      <c r="H1211" s="275"/>
    </row>
    <row r="1212" spans="1:8" ht="15" x14ac:dyDescent="0.3">
      <c r="A1212" s="432"/>
      <c r="B1212" s="231" t="s">
        <v>634</v>
      </c>
      <c r="C1212" s="356"/>
      <c r="D1212" s="355"/>
      <c r="E1212" s="11"/>
      <c r="F1212" s="49"/>
      <c r="G1212" s="50"/>
      <c r="H1212" s="275"/>
    </row>
    <row r="1213" spans="1:8" ht="15" x14ac:dyDescent="0.3">
      <c r="A1213" s="432"/>
      <c r="B1213" s="231" t="s">
        <v>635</v>
      </c>
      <c r="C1213" s="356"/>
      <c r="D1213" s="355"/>
      <c r="E1213" s="11" t="s">
        <v>188</v>
      </c>
      <c r="F1213" s="49">
        <v>3</v>
      </c>
      <c r="G1213" s="50"/>
      <c r="H1213" s="275"/>
    </row>
    <row r="1214" spans="1:8" ht="15" x14ac:dyDescent="0.3">
      <c r="A1214" s="432"/>
      <c r="B1214" s="231" t="s">
        <v>636</v>
      </c>
      <c r="C1214" s="356"/>
      <c r="D1214" s="355"/>
      <c r="E1214" s="11" t="s">
        <v>188</v>
      </c>
      <c r="F1214" s="49">
        <v>3</v>
      </c>
      <c r="G1214" s="50"/>
      <c r="H1214" s="275"/>
    </row>
    <row r="1215" spans="1:8" ht="15" x14ac:dyDescent="0.3">
      <c r="A1215" s="432"/>
      <c r="B1215" s="231" t="s">
        <v>637</v>
      </c>
      <c r="C1215" s="356"/>
      <c r="D1215" s="355"/>
      <c r="E1215" s="11" t="s">
        <v>116</v>
      </c>
      <c r="F1215" s="49">
        <v>5</v>
      </c>
      <c r="G1215" s="50"/>
      <c r="H1215" s="275"/>
    </row>
    <row r="1216" spans="1:8" x14ac:dyDescent="0.3">
      <c r="A1216" s="432"/>
      <c r="B1216" s="206"/>
      <c r="C1216" s="170"/>
      <c r="D1216" s="355"/>
      <c r="E1216" s="11"/>
      <c r="F1216" s="49"/>
      <c r="G1216" s="50"/>
      <c r="H1216" s="275"/>
    </row>
    <row r="1217" spans="1:8" x14ac:dyDescent="0.3">
      <c r="A1217" s="432">
        <v>55.05</v>
      </c>
      <c r="B1217" s="206" t="s">
        <v>638</v>
      </c>
      <c r="C1217" s="170"/>
      <c r="D1217" s="355"/>
      <c r="E1217" s="11"/>
      <c r="F1217" s="49"/>
      <c r="G1217" s="50"/>
      <c r="H1217" s="275"/>
    </row>
    <row r="1218" spans="1:8" x14ac:dyDescent="0.3">
      <c r="A1218" s="432"/>
      <c r="B1218" s="206"/>
      <c r="C1218" s="170"/>
      <c r="D1218" s="355"/>
      <c r="E1218" s="11"/>
      <c r="F1218" s="49"/>
      <c r="G1218" s="50"/>
      <c r="H1218" s="275"/>
    </row>
    <row r="1219" spans="1:8" x14ac:dyDescent="0.3">
      <c r="A1219" s="432"/>
      <c r="B1219" s="231" t="s">
        <v>634</v>
      </c>
      <c r="C1219" s="170"/>
      <c r="D1219" s="355"/>
      <c r="E1219" s="11"/>
      <c r="F1219" s="49"/>
      <c r="G1219" s="50"/>
      <c r="H1219" s="275"/>
    </row>
    <row r="1220" spans="1:8" x14ac:dyDescent="0.3">
      <c r="A1220" s="432"/>
      <c r="B1220" s="231" t="s">
        <v>635</v>
      </c>
      <c r="C1220" s="170"/>
      <c r="D1220" s="355"/>
      <c r="E1220" s="11" t="s">
        <v>188</v>
      </c>
      <c r="F1220" s="49">
        <v>2</v>
      </c>
      <c r="G1220" s="50"/>
      <c r="H1220" s="275"/>
    </row>
    <row r="1221" spans="1:8" x14ac:dyDescent="0.3">
      <c r="A1221" s="432"/>
      <c r="B1221" s="231" t="s">
        <v>636</v>
      </c>
      <c r="C1221" s="170"/>
      <c r="D1221" s="355"/>
      <c r="E1221" s="11" t="s">
        <v>188</v>
      </c>
      <c r="F1221" s="49">
        <v>2</v>
      </c>
      <c r="G1221" s="50"/>
      <c r="H1221" s="275"/>
    </row>
    <row r="1222" spans="1:8" x14ac:dyDescent="0.3">
      <c r="A1222" s="432"/>
      <c r="B1222" s="206"/>
      <c r="C1222" s="170"/>
      <c r="D1222" s="355"/>
      <c r="E1222" s="11"/>
      <c r="F1222" s="49"/>
      <c r="G1222" s="50"/>
      <c r="H1222" s="275"/>
    </row>
    <row r="1223" spans="1:8" x14ac:dyDescent="0.3">
      <c r="A1223" s="432">
        <v>55.08</v>
      </c>
      <c r="B1223" s="206" t="s">
        <v>639</v>
      </c>
      <c r="C1223" s="170"/>
      <c r="D1223" s="355"/>
      <c r="E1223" s="11" t="s">
        <v>116</v>
      </c>
      <c r="F1223" s="49"/>
      <c r="G1223" s="50"/>
      <c r="H1223" s="275"/>
    </row>
    <row r="1224" spans="1:8" x14ac:dyDescent="0.3">
      <c r="A1224" s="432"/>
      <c r="B1224" s="206"/>
      <c r="C1224" s="170"/>
      <c r="D1224" s="355"/>
      <c r="E1224" s="11"/>
      <c r="F1224" s="49"/>
      <c r="G1224" s="50"/>
      <c r="H1224" s="275"/>
    </row>
    <row r="1225" spans="1:8" x14ac:dyDescent="0.3">
      <c r="A1225" s="432" t="s">
        <v>640</v>
      </c>
      <c r="B1225" s="206" t="s">
        <v>964</v>
      </c>
      <c r="C1225" s="170"/>
      <c r="D1225" s="355"/>
      <c r="E1225" s="11" t="s">
        <v>116</v>
      </c>
      <c r="F1225" s="49">
        <v>6</v>
      </c>
      <c r="G1225" s="50"/>
      <c r="H1225" s="275"/>
    </row>
    <row r="1226" spans="1:8" x14ac:dyDescent="0.3">
      <c r="A1226" s="432"/>
      <c r="B1226" s="206"/>
      <c r="C1226" s="170"/>
      <c r="D1226" s="355"/>
      <c r="E1226" s="11"/>
      <c r="F1226" s="49"/>
      <c r="G1226" s="50"/>
      <c r="H1226" s="275"/>
    </row>
    <row r="1227" spans="1:8" x14ac:dyDescent="0.3">
      <c r="A1227" s="432" t="s">
        <v>641</v>
      </c>
      <c r="B1227" s="206" t="s">
        <v>642</v>
      </c>
      <c r="C1227" s="170"/>
      <c r="D1227" s="355"/>
      <c r="E1227" s="11" t="s">
        <v>116</v>
      </c>
      <c r="F1227" s="49">
        <v>6</v>
      </c>
      <c r="G1227" s="50"/>
      <c r="H1227" s="275"/>
    </row>
    <row r="1228" spans="1:8" x14ac:dyDescent="0.3">
      <c r="A1228" s="432"/>
      <c r="B1228" s="206"/>
      <c r="C1228" s="170"/>
      <c r="D1228" s="355"/>
      <c r="E1228" s="11"/>
      <c r="F1228" s="49"/>
      <c r="G1228" s="50"/>
      <c r="H1228" s="275"/>
    </row>
    <row r="1229" spans="1:8" x14ac:dyDescent="0.3">
      <c r="A1229" s="432" t="s">
        <v>643</v>
      </c>
      <c r="B1229" s="206" t="s">
        <v>644</v>
      </c>
      <c r="C1229" s="170"/>
      <c r="D1229" s="355"/>
      <c r="E1229" s="11" t="s">
        <v>116</v>
      </c>
      <c r="F1229" s="49">
        <v>10</v>
      </c>
      <c r="G1229" s="50"/>
      <c r="H1229" s="275"/>
    </row>
    <row r="1230" spans="1:8" ht="15" x14ac:dyDescent="0.3">
      <c r="A1230" s="445"/>
      <c r="B1230" s="358"/>
      <c r="C1230" s="170"/>
      <c r="D1230" s="355"/>
      <c r="E1230" s="359"/>
      <c r="F1230" s="279"/>
      <c r="G1230" s="279"/>
      <c r="H1230" s="279"/>
    </row>
    <row r="1231" spans="1:8" x14ac:dyDescent="0.3">
      <c r="A1231" s="439"/>
      <c r="B1231" s="351"/>
      <c r="C1231" s="325"/>
      <c r="D1231" s="196"/>
      <c r="E1231" s="212"/>
      <c r="F1231" s="289"/>
      <c r="G1231" s="289"/>
      <c r="H1231" s="289"/>
    </row>
    <row r="1232" spans="1:8" s="216" customFormat="1" x14ac:dyDescent="0.3">
      <c r="A1232" s="172">
        <v>5500</v>
      </c>
      <c r="B1232" s="206" t="s">
        <v>71</v>
      </c>
      <c r="C1232" s="167"/>
      <c r="D1232" s="167"/>
      <c r="E1232" s="177"/>
      <c r="F1232" s="290"/>
      <c r="G1232" s="290"/>
      <c r="H1232" s="250"/>
    </row>
    <row r="1233" spans="1:8" ht="15" thickBot="1" x14ac:dyDescent="0.35">
      <c r="A1233" s="430"/>
      <c r="B1233" s="217"/>
      <c r="C1233" s="218"/>
      <c r="D1233" s="218"/>
      <c r="E1233" s="219"/>
      <c r="F1233" s="291"/>
      <c r="G1233" s="291"/>
      <c r="H1233" s="291"/>
    </row>
    <row r="1234" spans="1:8" x14ac:dyDescent="0.3">
      <c r="A1234" s="175"/>
      <c r="B1234" s="43"/>
      <c r="C1234" s="43"/>
      <c r="D1234" s="43"/>
      <c r="E1234" s="175"/>
      <c r="F1234" s="286"/>
      <c r="G1234" s="286"/>
      <c r="H1234" s="286"/>
    </row>
    <row r="1235" spans="1:8" x14ac:dyDescent="0.3">
      <c r="A1235" s="175"/>
      <c r="B1235" s="43"/>
      <c r="C1235" s="43"/>
      <c r="D1235" s="43"/>
      <c r="E1235" s="175"/>
      <c r="F1235" s="286"/>
      <c r="G1235" s="286"/>
      <c r="H1235" s="286"/>
    </row>
    <row r="1236" spans="1:8" ht="15" thickBot="1" x14ac:dyDescent="0.35">
      <c r="A1236" s="204" t="s">
        <v>0</v>
      </c>
      <c r="B1236" s="43"/>
      <c r="C1236" s="43"/>
      <c r="D1236" s="43"/>
      <c r="E1236" s="175"/>
      <c r="F1236" s="177"/>
      <c r="G1236" s="177"/>
      <c r="H1236" s="177" t="s">
        <v>645</v>
      </c>
    </row>
    <row r="1237" spans="1:8" x14ac:dyDescent="0.3">
      <c r="A1237" s="163"/>
      <c r="B1237" s="178"/>
      <c r="C1237" s="179"/>
      <c r="D1237" s="180"/>
      <c r="E1237" s="181"/>
      <c r="F1237" s="182"/>
      <c r="G1237" s="182"/>
      <c r="H1237" s="182"/>
    </row>
    <row r="1238" spans="1:8" x14ac:dyDescent="0.3">
      <c r="A1238" s="164" t="s">
        <v>2</v>
      </c>
      <c r="B1238" s="505" t="s">
        <v>3</v>
      </c>
      <c r="C1238" s="506"/>
      <c r="D1238" s="507"/>
      <c r="E1238" s="185" t="s">
        <v>4</v>
      </c>
      <c r="F1238" s="186" t="s">
        <v>6</v>
      </c>
      <c r="G1238" s="186" t="s">
        <v>5</v>
      </c>
      <c r="H1238" s="186" t="s">
        <v>7</v>
      </c>
    </row>
    <row r="1239" spans="1:8" x14ac:dyDescent="0.3">
      <c r="A1239" s="164" t="s">
        <v>8</v>
      </c>
      <c r="B1239" s="183"/>
      <c r="C1239" s="184"/>
      <c r="D1239" s="187"/>
      <c r="E1239" s="188"/>
      <c r="F1239" s="189"/>
      <c r="G1239" s="189"/>
      <c r="H1239" s="189"/>
    </row>
    <row r="1240" spans="1:8" x14ac:dyDescent="0.3">
      <c r="A1240" s="165"/>
      <c r="B1240" s="190"/>
      <c r="C1240" s="191"/>
      <c r="D1240" s="192"/>
      <c r="E1240" s="193"/>
      <c r="F1240" s="194"/>
      <c r="G1240" s="194"/>
      <c r="H1240" s="194"/>
    </row>
    <row r="1241" spans="1:8" x14ac:dyDescent="0.3">
      <c r="A1241" s="429"/>
      <c r="B1241" s="228" t="s">
        <v>646</v>
      </c>
      <c r="C1241" s="43"/>
      <c r="D1241" s="232"/>
      <c r="E1241" s="11"/>
      <c r="F1241" s="272"/>
      <c r="G1241" s="272"/>
      <c r="H1241" s="272"/>
    </row>
    <row r="1242" spans="1:8" x14ac:dyDescent="0.3">
      <c r="A1242" s="172"/>
      <c r="B1242" s="206"/>
      <c r="C1242" s="167"/>
      <c r="D1242" s="232"/>
      <c r="E1242" s="11"/>
      <c r="F1242" s="272"/>
      <c r="G1242" s="272"/>
      <c r="H1242" s="272"/>
    </row>
    <row r="1243" spans="1:8" x14ac:dyDescent="0.3">
      <c r="A1243" s="172" t="s">
        <v>647</v>
      </c>
      <c r="B1243" s="231" t="s">
        <v>952</v>
      </c>
      <c r="C1243" s="43"/>
      <c r="D1243" s="232"/>
      <c r="E1243" s="11"/>
      <c r="F1243" s="272"/>
      <c r="G1243" s="272"/>
      <c r="H1243" s="272"/>
    </row>
    <row r="1244" spans="1:8" x14ac:dyDescent="0.3">
      <c r="A1244" s="172"/>
      <c r="B1244" s="231" t="s">
        <v>953</v>
      </c>
      <c r="C1244" s="43"/>
      <c r="D1244" s="232"/>
      <c r="E1244" s="11"/>
      <c r="F1244" s="272"/>
      <c r="G1244" s="272"/>
      <c r="H1244" s="272"/>
    </row>
    <row r="1245" spans="1:8" x14ac:dyDescent="0.3">
      <c r="A1245" s="172"/>
      <c r="B1245" s="231" t="s">
        <v>954</v>
      </c>
      <c r="C1245" s="43"/>
      <c r="D1245" s="232"/>
      <c r="E1245" s="11"/>
      <c r="F1245" s="272"/>
      <c r="G1245" s="272"/>
      <c r="H1245" s="272"/>
    </row>
    <row r="1246" spans="1:8" x14ac:dyDescent="0.3">
      <c r="A1246" s="172"/>
      <c r="B1246" s="206"/>
      <c r="C1246" s="167"/>
      <c r="D1246" s="232"/>
      <c r="E1246" s="11"/>
      <c r="F1246" s="272"/>
      <c r="G1246" s="272"/>
      <c r="H1246" s="272"/>
    </row>
    <row r="1247" spans="1:8" x14ac:dyDescent="0.3">
      <c r="A1247" s="172"/>
      <c r="B1247" s="360" t="s">
        <v>648</v>
      </c>
      <c r="C1247" s="169"/>
      <c r="D1247" s="361"/>
      <c r="E1247" s="362"/>
      <c r="F1247" s="272"/>
      <c r="G1247" s="272"/>
      <c r="H1247" s="272"/>
    </row>
    <row r="1248" spans="1:8" x14ac:dyDescent="0.3">
      <c r="A1248" s="172"/>
      <c r="B1248" s="363"/>
      <c r="C1248" s="364" t="s">
        <v>649</v>
      </c>
      <c r="D1248" s="361"/>
      <c r="E1248" s="362"/>
      <c r="F1248" s="272"/>
      <c r="G1248" s="272"/>
      <c r="H1248" s="44"/>
    </row>
    <row r="1249" spans="1:8" x14ac:dyDescent="0.3">
      <c r="A1249" s="172"/>
      <c r="B1249" s="363"/>
      <c r="C1249" s="364" t="s">
        <v>650</v>
      </c>
      <c r="D1249" s="361"/>
      <c r="E1249" s="362"/>
      <c r="F1249" s="272"/>
      <c r="G1249" s="272"/>
      <c r="H1249" s="44"/>
    </row>
    <row r="1250" spans="1:8" x14ac:dyDescent="0.3">
      <c r="A1250" s="172"/>
      <c r="B1250" s="206"/>
      <c r="C1250" s="43"/>
      <c r="D1250" s="232"/>
      <c r="E1250" s="11"/>
      <c r="F1250" s="44"/>
      <c r="G1250" s="44"/>
      <c r="H1250" s="44"/>
    </row>
    <row r="1251" spans="1:8" x14ac:dyDescent="0.3">
      <c r="A1251" s="172"/>
      <c r="B1251" s="365" t="s">
        <v>180</v>
      </c>
      <c r="C1251" s="366" t="s">
        <v>651</v>
      </c>
      <c r="D1251" s="367"/>
      <c r="E1251" s="367"/>
      <c r="F1251" s="44"/>
      <c r="G1251" s="44"/>
      <c r="H1251" s="44"/>
    </row>
    <row r="1252" spans="1:8" x14ac:dyDescent="0.3">
      <c r="A1252" s="172"/>
      <c r="B1252" s="43"/>
      <c r="C1252" s="368" t="s">
        <v>652</v>
      </c>
      <c r="D1252" s="232" t="s">
        <v>955</v>
      </c>
      <c r="E1252" s="367" t="s">
        <v>328</v>
      </c>
      <c r="F1252" s="273">
        <v>10</v>
      </c>
      <c r="G1252" s="274"/>
      <c r="H1252" s="275"/>
    </row>
    <row r="1253" spans="1:8" x14ac:dyDescent="0.3">
      <c r="A1253" s="172"/>
      <c r="B1253" s="43"/>
      <c r="C1253" s="369" t="s">
        <v>653</v>
      </c>
      <c r="D1253" s="43"/>
      <c r="E1253" s="367" t="s">
        <v>328</v>
      </c>
      <c r="F1253" s="273">
        <v>4</v>
      </c>
      <c r="G1253" s="274"/>
      <c r="H1253" s="275"/>
    </row>
    <row r="1254" spans="1:8" x14ac:dyDescent="0.3">
      <c r="A1254" s="172"/>
      <c r="B1254" s="43"/>
      <c r="C1254" s="369" t="s">
        <v>654</v>
      </c>
      <c r="D1254" s="43"/>
      <c r="E1254" s="367" t="s">
        <v>328</v>
      </c>
      <c r="F1254" s="273">
        <v>8</v>
      </c>
      <c r="G1254" s="274"/>
      <c r="H1254" s="275"/>
    </row>
    <row r="1255" spans="1:8" x14ac:dyDescent="0.3">
      <c r="A1255" s="172"/>
      <c r="B1255" s="43"/>
      <c r="C1255" s="369" t="s">
        <v>655</v>
      </c>
      <c r="D1255" s="43"/>
      <c r="E1255" s="367" t="s">
        <v>328</v>
      </c>
      <c r="F1255" s="273">
        <v>6</v>
      </c>
      <c r="G1255" s="274"/>
      <c r="H1255" s="275"/>
    </row>
    <row r="1256" spans="1:8" x14ac:dyDescent="0.3">
      <c r="A1256" s="172"/>
      <c r="B1256" s="368"/>
      <c r="C1256" s="43"/>
      <c r="D1256" s="232"/>
      <c r="E1256" s="367"/>
      <c r="F1256" s="273"/>
      <c r="G1256" s="274"/>
      <c r="H1256" s="275"/>
    </row>
    <row r="1257" spans="1:8" x14ac:dyDescent="0.3">
      <c r="A1257" s="172"/>
      <c r="B1257" s="370" t="s">
        <v>181</v>
      </c>
      <c r="C1257" s="167" t="s">
        <v>656</v>
      </c>
      <c r="D1257" s="230"/>
      <c r="E1257" s="367"/>
      <c r="F1257" s="273"/>
      <c r="G1257" s="274"/>
      <c r="H1257" s="275"/>
    </row>
    <row r="1258" spans="1:8" x14ac:dyDescent="0.3">
      <c r="A1258" s="172"/>
      <c r="B1258" s="368"/>
      <c r="C1258" s="43" t="s">
        <v>657</v>
      </c>
      <c r="D1258" s="232" t="s">
        <v>658</v>
      </c>
      <c r="E1258" s="367" t="s">
        <v>328</v>
      </c>
      <c r="F1258" s="273">
        <v>8</v>
      </c>
      <c r="G1258" s="274"/>
      <c r="H1258" s="275"/>
    </row>
    <row r="1259" spans="1:8" x14ac:dyDescent="0.3">
      <c r="A1259" s="172"/>
      <c r="B1259" s="43"/>
      <c r="C1259" s="371" t="s">
        <v>659</v>
      </c>
      <c r="D1259" s="232" t="s">
        <v>660</v>
      </c>
      <c r="E1259" s="367" t="s">
        <v>328</v>
      </c>
      <c r="F1259" s="273">
        <v>4</v>
      </c>
      <c r="G1259" s="274"/>
      <c r="H1259" s="275"/>
    </row>
    <row r="1260" spans="1:8" x14ac:dyDescent="0.3">
      <c r="A1260" s="172"/>
      <c r="B1260" s="368"/>
      <c r="C1260" s="43" t="s">
        <v>661</v>
      </c>
      <c r="D1260" s="232" t="s">
        <v>662</v>
      </c>
      <c r="E1260" s="367" t="s">
        <v>328</v>
      </c>
      <c r="F1260" s="273">
        <v>2</v>
      </c>
      <c r="G1260" s="274"/>
      <c r="H1260" s="275"/>
    </row>
    <row r="1261" spans="1:8" x14ac:dyDescent="0.3">
      <c r="A1261" s="172"/>
      <c r="B1261" s="368"/>
      <c r="C1261" s="43" t="s">
        <v>663</v>
      </c>
      <c r="D1261" s="232" t="s">
        <v>664</v>
      </c>
      <c r="E1261" s="367" t="s">
        <v>328</v>
      </c>
      <c r="F1261" s="273">
        <v>8</v>
      </c>
      <c r="G1261" s="274"/>
      <c r="H1261" s="275"/>
    </row>
    <row r="1262" spans="1:8" x14ac:dyDescent="0.3">
      <c r="A1262" s="172"/>
      <c r="B1262" s="368"/>
      <c r="C1262" s="43" t="s">
        <v>665</v>
      </c>
      <c r="D1262" s="232" t="s">
        <v>666</v>
      </c>
      <c r="E1262" s="367" t="s">
        <v>328</v>
      </c>
      <c r="F1262" s="273">
        <v>5</v>
      </c>
      <c r="G1262" s="274"/>
      <c r="H1262" s="275"/>
    </row>
    <row r="1263" spans="1:8" x14ac:dyDescent="0.3">
      <c r="A1263" s="172"/>
      <c r="B1263" s="368"/>
      <c r="C1263" s="43" t="s">
        <v>667</v>
      </c>
      <c r="D1263" s="232" t="s">
        <v>666</v>
      </c>
      <c r="E1263" s="367" t="s">
        <v>328</v>
      </c>
      <c r="F1263" s="273">
        <v>5</v>
      </c>
      <c r="G1263" s="274"/>
      <c r="H1263" s="275"/>
    </row>
    <row r="1264" spans="1:8" x14ac:dyDescent="0.3">
      <c r="A1264" s="172"/>
      <c r="B1264" s="368"/>
      <c r="C1264" s="43" t="s">
        <v>668</v>
      </c>
      <c r="D1264" s="232" t="s">
        <v>669</v>
      </c>
      <c r="E1264" s="367" t="s">
        <v>328</v>
      </c>
      <c r="F1264" s="273">
        <v>2</v>
      </c>
      <c r="G1264" s="274"/>
      <c r="H1264" s="275"/>
    </row>
    <row r="1265" spans="1:8" x14ac:dyDescent="0.3">
      <c r="A1265" s="172"/>
      <c r="B1265" s="368"/>
      <c r="C1265" s="43" t="s">
        <v>670</v>
      </c>
      <c r="D1265" s="232" t="s">
        <v>671</v>
      </c>
      <c r="E1265" s="367" t="s">
        <v>328</v>
      </c>
      <c r="F1265" s="273">
        <v>2</v>
      </c>
      <c r="G1265" s="274"/>
      <c r="H1265" s="275"/>
    </row>
    <row r="1266" spans="1:8" x14ac:dyDescent="0.3">
      <c r="A1266" s="172"/>
      <c r="B1266" s="368"/>
      <c r="C1266" s="43" t="s">
        <v>672</v>
      </c>
      <c r="D1266" s="232" t="s">
        <v>673</v>
      </c>
      <c r="E1266" s="367" t="s">
        <v>328</v>
      </c>
      <c r="F1266" s="273">
        <v>5</v>
      </c>
      <c r="G1266" s="274"/>
      <c r="H1266" s="275"/>
    </row>
    <row r="1267" spans="1:8" x14ac:dyDescent="0.3">
      <c r="A1267" s="172"/>
      <c r="B1267" s="368"/>
      <c r="C1267" s="43" t="s">
        <v>674</v>
      </c>
      <c r="D1267" s="232" t="s">
        <v>675</v>
      </c>
      <c r="E1267" s="367" t="s">
        <v>328</v>
      </c>
      <c r="F1267" s="273">
        <v>5</v>
      </c>
      <c r="G1267" s="274"/>
      <c r="H1267" s="275"/>
    </row>
    <row r="1268" spans="1:8" x14ac:dyDescent="0.3">
      <c r="A1268" s="172"/>
      <c r="B1268" s="368"/>
      <c r="C1268" s="43" t="s">
        <v>676</v>
      </c>
      <c r="D1268" s="232" t="s">
        <v>677</v>
      </c>
      <c r="E1268" s="367" t="s">
        <v>328</v>
      </c>
      <c r="F1268" s="273">
        <v>2</v>
      </c>
      <c r="G1268" s="274"/>
      <c r="H1268" s="275"/>
    </row>
    <row r="1269" spans="1:8" x14ac:dyDescent="0.3">
      <c r="A1269" s="172"/>
      <c r="B1269" s="368"/>
      <c r="C1269" s="43" t="s">
        <v>678</v>
      </c>
      <c r="D1269" s="232" t="s">
        <v>679</v>
      </c>
      <c r="E1269" s="367" t="s">
        <v>328</v>
      </c>
      <c r="F1269" s="273">
        <v>2</v>
      </c>
      <c r="G1269" s="274"/>
      <c r="H1269" s="275"/>
    </row>
    <row r="1270" spans="1:8" x14ac:dyDescent="0.3">
      <c r="A1270" s="172"/>
      <c r="B1270" s="368"/>
      <c r="C1270" s="43" t="s">
        <v>680</v>
      </c>
      <c r="D1270" s="232" t="s">
        <v>681</v>
      </c>
      <c r="E1270" s="367" t="s">
        <v>328</v>
      </c>
      <c r="F1270" s="273">
        <v>12</v>
      </c>
      <c r="G1270" s="274"/>
      <c r="H1270" s="275"/>
    </row>
    <row r="1271" spans="1:8" x14ac:dyDescent="0.3">
      <c r="A1271" s="172"/>
      <c r="B1271" s="368"/>
      <c r="C1271" s="43" t="s">
        <v>682</v>
      </c>
      <c r="D1271" s="232" t="s">
        <v>683</v>
      </c>
      <c r="E1271" s="367" t="s">
        <v>328</v>
      </c>
      <c r="F1271" s="273">
        <v>12</v>
      </c>
      <c r="G1271" s="274"/>
      <c r="H1271" s="275"/>
    </row>
    <row r="1272" spans="1:8" x14ac:dyDescent="0.3">
      <c r="A1272" s="172"/>
      <c r="B1272" s="368"/>
      <c r="C1272" s="43" t="s">
        <v>684</v>
      </c>
      <c r="D1272" s="232" t="s">
        <v>685</v>
      </c>
      <c r="E1272" s="367" t="s">
        <v>328</v>
      </c>
      <c r="F1272" s="273">
        <v>2</v>
      </c>
      <c r="G1272" s="274"/>
      <c r="H1272" s="275"/>
    </row>
    <row r="1273" spans="1:8" x14ac:dyDescent="0.3">
      <c r="A1273" s="172"/>
      <c r="B1273" s="368"/>
      <c r="C1273" s="43" t="s">
        <v>686</v>
      </c>
      <c r="D1273" s="232" t="s">
        <v>687</v>
      </c>
      <c r="E1273" s="367" t="s">
        <v>328</v>
      </c>
      <c r="F1273" s="273">
        <v>2</v>
      </c>
      <c r="G1273" s="274"/>
      <c r="H1273" s="275"/>
    </row>
    <row r="1274" spans="1:8" x14ac:dyDescent="0.3">
      <c r="A1274" s="172"/>
      <c r="B1274" s="368"/>
      <c r="C1274" s="43" t="s">
        <v>688</v>
      </c>
      <c r="D1274" s="232" t="s">
        <v>689</v>
      </c>
      <c r="E1274" s="367" t="s">
        <v>328</v>
      </c>
      <c r="F1274" s="273">
        <v>4</v>
      </c>
      <c r="G1274" s="274"/>
      <c r="H1274" s="275"/>
    </row>
    <row r="1275" spans="1:8" x14ac:dyDescent="0.3">
      <c r="A1275" s="172"/>
      <c r="B1275" s="368"/>
      <c r="C1275" s="43" t="s">
        <v>690</v>
      </c>
      <c r="D1275" s="232" t="s">
        <v>691</v>
      </c>
      <c r="E1275" s="367" t="s">
        <v>328</v>
      </c>
      <c r="F1275" s="273">
        <v>4</v>
      </c>
      <c r="G1275" s="274"/>
      <c r="H1275" s="275"/>
    </row>
    <row r="1276" spans="1:8" x14ac:dyDescent="0.3">
      <c r="A1276" s="172"/>
      <c r="B1276" s="368"/>
      <c r="C1276" s="43" t="s">
        <v>692</v>
      </c>
      <c r="D1276" s="232" t="s">
        <v>693</v>
      </c>
      <c r="E1276" s="367" t="s">
        <v>328</v>
      </c>
      <c r="F1276" s="273">
        <v>6</v>
      </c>
      <c r="G1276" s="274"/>
      <c r="H1276" s="275"/>
    </row>
    <row r="1277" spans="1:8" x14ac:dyDescent="0.3">
      <c r="A1277" s="172"/>
      <c r="B1277" s="368"/>
      <c r="C1277" s="43" t="s">
        <v>694</v>
      </c>
      <c r="D1277" s="232" t="s">
        <v>695</v>
      </c>
      <c r="E1277" s="367" t="s">
        <v>328</v>
      </c>
      <c r="F1277" s="273">
        <v>80</v>
      </c>
      <c r="G1277" s="274"/>
      <c r="H1277" s="275"/>
    </row>
    <row r="1278" spans="1:8" x14ac:dyDescent="0.3">
      <c r="A1278" s="172"/>
      <c r="B1278" s="368"/>
      <c r="C1278" s="43" t="s">
        <v>696</v>
      </c>
      <c r="D1278" s="232" t="s">
        <v>695</v>
      </c>
      <c r="E1278" s="367" t="s">
        <v>328</v>
      </c>
      <c r="F1278" s="273">
        <v>80</v>
      </c>
      <c r="G1278" s="274"/>
      <c r="H1278" s="275"/>
    </row>
    <row r="1279" spans="1:8" x14ac:dyDescent="0.3">
      <c r="A1279" s="172"/>
      <c r="B1279" s="368"/>
      <c r="C1279" s="43" t="s">
        <v>697</v>
      </c>
      <c r="D1279" s="232" t="s">
        <v>698</v>
      </c>
      <c r="E1279" s="367" t="s">
        <v>328</v>
      </c>
      <c r="F1279" s="273">
        <v>60</v>
      </c>
      <c r="G1279" s="274"/>
      <c r="H1279" s="275"/>
    </row>
    <row r="1280" spans="1:8" x14ac:dyDescent="0.3">
      <c r="A1280" s="172"/>
      <c r="B1280" s="368"/>
      <c r="C1280" s="43" t="s">
        <v>699</v>
      </c>
      <c r="D1280" s="232" t="s">
        <v>700</v>
      </c>
      <c r="E1280" s="367" t="s">
        <v>328</v>
      </c>
      <c r="F1280" s="273">
        <v>60</v>
      </c>
      <c r="G1280" s="274"/>
      <c r="H1280" s="275"/>
    </row>
    <row r="1281" spans="1:8" x14ac:dyDescent="0.3">
      <c r="A1281" s="172"/>
      <c r="B1281" s="368"/>
      <c r="C1281" s="167"/>
      <c r="D1281" s="232"/>
      <c r="E1281" s="367"/>
      <c r="F1281" s="273"/>
      <c r="G1281" s="274"/>
      <c r="H1281" s="275"/>
    </row>
    <row r="1282" spans="1:8" x14ac:dyDescent="0.3">
      <c r="A1282" s="446">
        <v>56.03</v>
      </c>
      <c r="B1282" s="372"/>
      <c r="C1282" s="365" t="s">
        <v>701</v>
      </c>
      <c r="D1282" s="373"/>
      <c r="E1282" s="367"/>
      <c r="F1282" s="273"/>
      <c r="G1282" s="274"/>
      <c r="H1282" s="275"/>
    </row>
    <row r="1283" spans="1:8" x14ac:dyDescent="0.3">
      <c r="A1283" s="432"/>
      <c r="B1283" s="372"/>
      <c r="C1283" s="167"/>
      <c r="D1283" s="232"/>
      <c r="E1283" s="367"/>
      <c r="F1283" s="273"/>
      <c r="G1283" s="274"/>
      <c r="H1283" s="275"/>
    </row>
    <row r="1284" spans="1:8" x14ac:dyDescent="0.3">
      <c r="A1284" s="432"/>
      <c r="B1284" s="374" t="s">
        <v>17</v>
      </c>
      <c r="C1284" s="364" t="s">
        <v>607</v>
      </c>
      <c r="D1284" s="232"/>
      <c r="E1284" s="367"/>
      <c r="F1284" s="273"/>
      <c r="G1284" s="274"/>
      <c r="H1284" s="275"/>
    </row>
    <row r="1285" spans="1:8" x14ac:dyDescent="0.3">
      <c r="A1285" s="432"/>
      <c r="B1285" s="372"/>
      <c r="C1285" s="375" t="s">
        <v>702</v>
      </c>
      <c r="D1285" s="232"/>
      <c r="E1285" s="367" t="s">
        <v>328</v>
      </c>
      <c r="F1285" s="273">
        <f>60+160</f>
        <v>220</v>
      </c>
      <c r="G1285" s="274"/>
      <c r="H1285" s="275"/>
    </row>
    <row r="1286" spans="1:8" x14ac:dyDescent="0.3">
      <c r="A1286" s="432"/>
      <c r="B1286" s="372"/>
      <c r="C1286" s="375" t="s">
        <v>703</v>
      </c>
      <c r="D1286" s="232"/>
      <c r="E1286" s="367" t="s">
        <v>328</v>
      </c>
      <c r="F1286" s="273">
        <v>120</v>
      </c>
      <c r="G1286" s="274"/>
      <c r="H1286" s="275"/>
    </row>
    <row r="1287" spans="1:8" x14ac:dyDescent="0.3">
      <c r="A1287" s="432"/>
      <c r="B1287" s="372"/>
      <c r="C1287" s="376"/>
      <c r="D1287" s="232"/>
      <c r="E1287" s="367"/>
      <c r="F1287" s="273"/>
      <c r="G1287" s="274"/>
      <c r="H1287" s="275"/>
    </row>
    <row r="1288" spans="1:8" x14ac:dyDescent="0.3">
      <c r="A1288" s="446">
        <v>56.05</v>
      </c>
      <c r="B1288" s="372"/>
      <c r="C1288" s="365" t="s">
        <v>704</v>
      </c>
      <c r="D1288" s="373"/>
      <c r="E1288" s="362"/>
      <c r="F1288" s="273"/>
      <c r="G1288" s="274"/>
      <c r="H1288" s="275"/>
    </row>
    <row r="1289" spans="1:8" x14ac:dyDescent="0.3">
      <c r="A1289" s="432"/>
      <c r="B1289" s="372"/>
      <c r="C1289" s="376"/>
      <c r="D1289" s="232"/>
      <c r="E1289" s="367"/>
      <c r="F1289" s="273"/>
      <c r="G1289" s="274"/>
      <c r="H1289" s="275"/>
    </row>
    <row r="1290" spans="1:8" x14ac:dyDescent="0.3">
      <c r="A1290" s="432"/>
      <c r="B1290" s="377" t="s">
        <v>15</v>
      </c>
      <c r="C1290" s="375" t="s">
        <v>705</v>
      </c>
      <c r="D1290" s="232"/>
      <c r="E1290" s="367" t="s">
        <v>706</v>
      </c>
      <c r="F1290" s="378">
        <v>123</v>
      </c>
      <c r="G1290" s="274"/>
      <c r="H1290" s="275"/>
    </row>
    <row r="1291" spans="1:8" x14ac:dyDescent="0.3">
      <c r="A1291" s="432"/>
      <c r="B1291" s="231"/>
      <c r="C1291" s="43"/>
      <c r="D1291" s="232"/>
      <c r="E1291" s="11"/>
      <c r="F1291" s="378"/>
      <c r="G1291" s="274"/>
      <c r="H1291" s="275"/>
    </row>
    <row r="1292" spans="1:8" x14ac:dyDescent="0.3">
      <c r="A1292" s="446">
        <v>56.06</v>
      </c>
      <c r="B1292" s="231"/>
      <c r="C1292" s="365" t="s">
        <v>707</v>
      </c>
      <c r="D1292" s="373"/>
      <c r="E1292" s="362"/>
      <c r="F1292" s="378"/>
      <c r="G1292" s="274"/>
      <c r="H1292" s="275"/>
    </row>
    <row r="1293" spans="1:8" x14ac:dyDescent="0.3">
      <c r="A1293" s="172"/>
      <c r="B1293" s="231"/>
      <c r="C1293" s="43"/>
      <c r="D1293" s="232"/>
      <c r="E1293" s="367"/>
      <c r="F1293" s="378"/>
      <c r="G1293" s="274"/>
      <c r="H1293" s="275"/>
    </row>
    <row r="1294" spans="1:8" x14ac:dyDescent="0.3">
      <c r="A1294" s="172"/>
      <c r="B1294" s="266" t="s">
        <v>15</v>
      </c>
      <c r="C1294" s="375" t="s">
        <v>708</v>
      </c>
      <c r="D1294" s="232"/>
      <c r="E1294" s="367" t="s">
        <v>706</v>
      </c>
      <c r="F1294" s="378">
        <f>+F1290</f>
        <v>123</v>
      </c>
      <c r="G1294" s="274"/>
      <c r="H1294" s="275"/>
    </row>
    <row r="1295" spans="1:8" x14ac:dyDescent="0.3">
      <c r="A1295" s="172"/>
      <c r="B1295" s="206"/>
      <c r="C1295" s="43"/>
      <c r="D1295" s="232"/>
      <c r="E1295" s="11"/>
      <c r="F1295" s="44"/>
      <c r="G1295" s="44"/>
      <c r="H1295" s="44"/>
    </row>
    <row r="1296" spans="1:8" x14ac:dyDescent="0.3">
      <c r="A1296" s="439"/>
      <c r="B1296" s="351"/>
      <c r="C1296" s="325"/>
      <c r="D1296" s="196"/>
      <c r="E1296" s="212"/>
      <c r="F1296" s="289"/>
      <c r="G1296" s="289"/>
      <c r="H1296" s="289"/>
    </row>
    <row r="1297" spans="1:8" s="216" customFormat="1" x14ac:dyDescent="0.3">
      <c r="A1297" s="172" t="s">
        <v>709</v>
      </c>
      <c r="B1297" s="206" t="s">
        <v>71</v>
      </c>
      <c r="C1297" s="167"/>
      <c r="D1297" s="167"/>
      <c r="E1297" s="177"/>
      <c r="F1297" s="290"/>
      <c r="G1297" s="290"/>
      <c r="H1297" s="250"/>
    </row>
    <row r="1298" spans="1:8" ht="15" thickBot="1" x14ac:dyDescent="0.35">
      <c r="A1298" s="430"/>
      <c r="B1298" s="217"/>
      <c r="C1298" s="218"/>
      <c r="D1298" s="218"/>
      <c r="E1298" s="219"/>
      <c r="F1298" s="291"/>
      <c r="G1298" s="291"/>
      <c r="H1298" s="291"/>
    </row>
    <row r="1299" spans="1:8" x14ac:dyDescent="0.3">
      <c r="A1299" s="175"/>
      <c r="B1299" s="43"/>
      <c r="C1299" s="43"/>
      <c r="D1299" s="43"/>
      <c r="E1299" s="175"/>
      <c r="F1299" s="286"/>
      <c r="G1299" s="286"/>
      <c r="H1299" s="286"/>
    </row>
    <row r="1300" spans="1:8" x14ac:dyDescent="0.3">
      <c r="A1300" s="175"/>
      <c r="B1300" s="43"/>
      <c r="C1300" s="43"/>
      <c r="D1300" s="43"/>
      <c r="E1300" s="175"/>
      <c r="F1300" s="286"/>
      <c r="G1300" s="286"/>
      <c r="H1300" s="286"/>
    </row>
    <row r="1301" spans="1:8" ht="15" thickBot="1" x14ac:dyDescent="0.35">
      <c r="A1301" s="204" t="s">
        <v>0</v>
      </c>
      <c r="B1301" s="43"/>
      <c r="C1301" s="43"/>
      <c r="D1301" s="43"/>
      <c r="E1301" s="175"/>
      <c r="F1301" s="177"/>
      <c r="G1301" s="177"/>
      <c r="H1301" s="177" t="s">
        <v>710</v>
      </c>
    </row>
    <row r="1302" spans="1:8" x14ac:dyDescent="0.3">
      <c r="A1302" s="163"/>
      <c r="B1302" s="178"/>
      <c r="C1302" s="179"/>
      <c r="D1302" s="180"/>
      <c r="E1302" s="181"/>
      <c r="F1302" s="182"/>
      <c r="G1302" s="182"/>
      <c r="H1302" s="182"/>
    </row>
    <row r="1303" spans="1:8" x14ac:dyDescent="0.3">
      <c r="A1303" s="164" t="s">
        <v>2</v>
      </c>
      <c r="B1303" s="505" t="s">
        <v>3</v>
      </c>
      <c r="C1303" s="506"/>
      <c r="D1303" s="507"/>
      <c r="E1303" s="185" t="s">
        <v>4</v>
      </c>
      <c r="F1303" s="186" t="s">
        <v>6</v>
      </c>
      <c r="G1303" s="186" t="s">
        <v>5</v>
      </c>
      <c r="H1303" s="186" t="s">
        <v>7</v>
      </c>
    </row>
    <row r="1304" spans="1:8" x14ac:dyDescent="0.3">
      <c r="A1304" s="164" t="s">
        <v>8</v>
      </c>
      <c r="B1304" s="183"/>
      <c r="C1304" s="184"/>
      <c r="D1304" s="187"/>
      <c r="E1304" s="188"/>
      <c r="F1304" s="189"/>
      <c r="G1304" s="189"/>
      <c r="H1304" s="189"/>
    </row>
    <row r="1305" spans="1:8" x14ac:dyDescent="0.3">
      <c r="A1305" s="165"/>
      <c r="B1305" s="190"/>
      <c r="C1305" s="191"/>
      <c r="D1305" s="192"/>
      <c r="E1305" s="193"/>
      <c r="F1305" s="194"/>
      <c r="G1305" s="194"/>
      <c r="H1305" s="194"/>
    </row>
    <row r="1306" spans="1:8" x14ac:dyDescent="0.3">
      <c r="A1306" s="428"/>
      <c r="B1306" s="195"/>
      <c r="C1306" s="196"/>
      <c r="D1306" s="197"/>
      <c r="E1306" s="198"/>
      <c r="F1306" s="272"/>
      <c r="G1306" s="272"/>
      <c r="H1306" s="272"/>
    </row>
    <row r="1307" spans="1:8" x14ac:dyDescent="0.3">
      <c r="A1307" s="172"/>
      <c r="B1307" s="228" t="s">
        <v>711</v>
      </c>
      <c r="C1307" s="162"/>
      <c r="D1307" s="232"/>
      <c r="E1307" s="11"/>
      <c r="F1307" s="44"/>
      <c r="G1307" s="44"/>
      <c r="H1307" s="44"/>
    </row>
    <row r="1308" spans="1:8" x14ac:dyDescent="0.3">
      <c r="A1308" s="172"/>
      <c r="B1308" s="206"/>
      <c r="C1308" s="167"/>
      <c r="D1308" s="232"/>
      <c r="E1308" s="11"/>
      <c r="F1308" s="44"/>
      <c r="G1308" s="44"/>
      <c r="H1308" s="44"/>
    </row>
    <row r="1309" spans="1:8" x14ac:dyDescent="0.3">
      <c r="A1309" s="172">
        <v>57.02</v>
      </c>
      <c r="B1309" s="206" t="s">
        <v>712</v>
      </c>
      <c r="C1309" s="167"/>
      <c r="D1309" s="232"/>
      <c r="E1309" s="11"/>
      <c r="F1309" s="44"/>
      <c r="G1309" s="44"/>
      <c r="H1309" s="44"/>
    </row>
    <row r="1310" spans="1:8" x14ac:dyDescent="0.3">
      <c r="A1310" s="172"/>
      <c r="B1310" s="206"/>
      <c r="C1310" s="167"/>
      <c r="D1310" s="232"/>
      <c r="E1310" s="11"/>
      <c r="F1310" s="44"/>
      <c r="G1310" s="44"/>
      <c r="H1310" s="44"/>
    </row>
    <row r="1311" spans="1:8" x14ac:dyDescent="0.3">
      <c r="A1311" s="172"/>
      <c r="B1311" s="231" t="s">
        <v>15</v>
      </c>
      <c r="C1311" s="43" t="s">
        <v>713</v>
      </c>
      <c r="D1311" s="232"/>
      <c r="E1311" s="11"/>
      <c r="F1311" s="44"/>
      <c r="G1311" s="44"/>
      <c r="H1311" s="44"/>
    </row>
    <row r="1312" spans="1:8" x14ac:dyDescent="0.3">
      <c r="A1312" s="172"/>
      <c r="B1312" s="206"/>
      <c r="C1312" s="167"/>
      <c r="D1312" s="232"/>
      <c r="E1312" s="11"/>
      <c r="F1312" s="44"/>
      <c r="G1312" s="44"/>
      <c r="H1312" s="44"/>
    </row>
    <row r="1313" spans="1:8" x14ac:dyDescent="0.3">
      <c r="A1313" s="172"/>
      <c r="B1313" s="206"/>
      <c r="C1313" s="43" t="s">
        <v>180</v>
      </c>
      <c r="D1313" s="232" t="s">
        <v>714</v>
      </c>
      <c r="E1313" s="11" t="s">
        <v>188</v>
      </c>
      <c r="F1313" s="274">
        <v>30</v>
      </c>
      <c r="G1313" s="274"/>
      <c r="H1313" s="275"/>
    </row>
    <row r="1314" spans="1:8" x14ac:dyDescent="0.3">
      <c r="A1314" s="172"/>
      <c r="B1314" s="206"/>
      <c r="C1314" s="167"/>
      <c r="D1314" s="232"/>
      <c r="E1314" s="11"/>
      <c r="F1314" s="274"/>
      <c r="G1314" s="274"/>
      <c r="H1314" s="275"/>
    </row>
    <row r="1315" spans="1:8" x14ac:dyDescent="0.3">
      <c r="A1315" s="172"/>
      <c r="B1315" s="206"/>
      <c r="C1315" s="43" t="s">
        <v>146</v>
      </c>
      <c r="D1315" s="232" t="s">
        <v>715</v>
      </c>
      <c r="E1315" s="209" t="s">
        <v>188</v>
      </c>
      <c r="F1315" s="274">
        <v>4</v>
      </c>
      <c r="G1315" s="274"/>
      <c r="H1315" s="275"/>
    </row>
    <row r="1316" spans="1:8" x14ac:dyDescent="0.3">
      <c r="A1316" s="172"/>
      <c r="B1316" s="206"/>
      <c r="C1316" s="167"/>
      <c r="D1316" s="232"/>
      <c r="E1316" s="11"/>
      <c r="F1316" s="273"/>
      <c r="G1316" s="274"/>
      <c r="H1316" s="275"/>
    </row>
    <row r="1317" spans="1:8" x14ac:dyDescent="0.3">
      <c r="A1317" s="172"/>
      <c r="B1317" s="231" t="s">
        <v>17</v>
      </c>
      <c r="C1317" s="43" t="s">
        <v>716</v>
      </c>
      <c r="D1317" s="232"/>
      <c r="E1317" s="11"/>
      <c r="F1317" s="273"/>
      <c r="G1317" s="274"/>
      <c r="H1317" s="275"/>
    </row>
    <row r="1318" spans="1:8" x14ac:dyDescent="0.3">
      <c r="A1318" s="172"/>
      <c r="B1318" s="206"/>
      <c r="C1318" s="167"/>
      <c r="D1318" s="232"/>
      <c r="E1318" s="11"/>
      <c r="F1318" s="273"/>
      <c r="G1318" s="274"/>
      <c r="H1318" s="275"/>
    </row>
    <row r="1319" spans="1:8" x14ac:dyDescent="0.3">
      <c r="A1319" s="172"/>
      <c r="B1319" s="206"/>
      <c r="C1319" s="43" t="s">
        <v>180</v>
      </c>
      <c r="D1319" s="232" t="s">
        <v>714</v>
      </c>
      <c r="E1319" s="11" t="s">
        <v>188</v>
      </c>
      <c r="F1319" s="274">
        <v>24</v>
      </c>
      <c r="G1319" s="274"/>
      <c r="H1319" s="275"/>
    </row>
    <row r="1320" spans="1:8" x14ac:dyDescent="0.3">
      <c r="A1320" s="172"/>
      <c r="B1320" s="206"/>
      <c r="C1320" s="167"/>
      <c r="D1320" s="232"/>
      <c r="E1320" s="11"/>
      <c r="F1320" s="273"/>
      <c r="G1320" s="274"/>
      <c r="H1320" s="275"/>
    </row>
    <row r="1321" spans="1:8" x14ac:dyDescent="0.3">
      <c r="A1321" s="172"/>
      <c r="B1321" s="231" t="s">
        <v>38</v>
      </c>
      <c r="C1321" s="43" t="s">
        <v>717</v>
      </c>
      <c r="D1321" s="232"/>
      <c r="E1321" s="11"/>
      <c r="F1321" s="273"/>
      <c r="G1321" s="274"/>
      <c r="H1321" s="275"/>
    </row>
    <row r="1322" spans="1:8" x14ac:dyDescent="0.3">
      <c r="A1322" s="172"/>
      <c r="B1322" s="206"/>
      <c r="C1322" s="167"/>
      <c r="D1322" s="232"/>
      <c r="E1322" s="11"/>
      <c r="F1322" s="273"/>
      <c r="G1322" s="274"/>
      <c r="H1322" s="275"/>
    </row>
    <row r="1323" spans="1:8" x14ac:dyDescent="0.3">
      <c r="A1323" s="172"/>
      <c r="B1323" s="206"/>
      <c r="C1323" s="43" t="s">
        <v>180</v>
      </c>
      <c r="D1323" s="232" t="s">
        <v>714</v>
      </c>
      <c r="E1323" s="11" t="s">
        <v>188</v>
      </c>
      <c r="F1323" s="273">
        <v>4</v>
      </c>
      <c r="G1323" s="274"/>
      <c r="H1323" s="275"/>
    </row>
    <row r="1324" spans="1:8" x14ac:dyDescent="0.3">
      <c r="A1324" s="172"/>
      <c r="B1324" s="206"/>
      <c r="C1324" s="167"/>
      <c r="D1324" s="232"/>
      <c r="E1324" s="11"/>
      <c r="F1324" s="273"/>
      <c r="G1324" s="274"/>
      <c r="H1324" s="275"/>
    </row>
    <row r="1325" spans="1:8" x14ac:dyDescent="0.3">
      <c r="A1325" s="172"/>
      <c r="B1325" s="231" t="s">
        <v>89</v>
      </c>
      <c r="C1325" s="43" t="s">
        <v>718</v>
      </c>
      <c r="D1325" s="232"/>
      <c r="E1325" s="11" t="s">
        <v>105</v>
      </c>
      <c r="F1325" s="273">
        <v>300</v>
      </c>
      <c r="G1325" s="274"/>
      <c r="H1325" s="275"/>
    </row>
    <row r="1326" spans="1:8" x14ac:dyDescent="0.3">
      <c r="A1326" s="172"/>
      <c r="B1326" s="206"/>
      <c r="C1326" s="43"/>
      <c r="D1326" s="232"/>
      <c r="E1326" s="11"/>
      <c r="F1326" s="273"/>
      <c r="G1326" s="274"/>
      <c r="H1326" s="275"/>
    </row>
    <row r="1327" spans="1:8" x14ac:dyDescent="0.3">
      <c r="A1327" s="172"/>
      <c r="B1327" s="231" t="s">
        <v>106</v>
      </c>
      <c r="C1327" s="43" t="s">
        <v>719</v>
      </c>
      <c r="D1327" s="232"/>
      <c r="E1327" s="11" t="s">
        <v>105</v>
      </c>
      <c r="F1327" s="273">
        <v>600</v>
      </c>
      <c r="G1327" s="274"/>
      <c r="H1327" s="275"/>
    </row>
    <row r="1328" spans="1:8" x14ac:dyDescent="0.3">
      <c r="A1328" s="172"/>
      <c r="B1328" s="247"/>
      <c r="C1328" s="167"/>
      <c r="D1328" s="245"/>
      <c r="E1328" s="11"/>
      <c r="F1328" s="273"/>
      <c r="G1328" s="274"/>
      <c r="H1328" s="275"/>
    </row>
    <row r="1329" spans="1:8" x14ac:dyDescent="0.3">
      <c r="A1329" s="172">
        <v>57.05</v>
      </c>
      <c r="B1329" s="206" t="s">
        <v>1100</v>
      </c>
      <c r="C1329" s="43"/>
      <c r="D1329" s="232"/>
      <c r="E1329" s="11" t="s">
        <v>168</v>
      </c>
      <c r="F1329" s="273">
        <f>((12000*3)/24)+200</f>
        <v>1700</v>
      </c>
      <c r="G1329" s="274"/>
      <c r="H1329" s="275"/>
    </row>
    <row r="1330" spans="1:8" x14ac:dyDescent="0.3">
      <c r="A1330" s="172"/>
      <c r="B1330" s="206"/>
      <c r="C1330" s="43"/>
      <c r="D1330" s="232"/>
      <c r="E1330" s="11"/>
      <c r="F1330" s="273"/>
      <c r="G1330" s="274"/>
      <c r="H1330" s="275"/>
    </row>
    <row r="1331" spans="1:8" x14ac:dyDescent="0.3">
      <c r="A1331" s="172" t="s">
        <v>720</v>
      </c>
      <c r="B1331" s="206" t="s">
        <v>721</v>
      </c>
      <c r="C1331" s="43"/>
      <c r="D1331" s="232"/>
      <c r="E1331" s="11"/>
      <c r="F1331" s="273"/>
      <c r="G1331" s="274"/>
      <c r="H1331" s="275"/>
    </row>
    <row r="1332" spans="1:8" x14ac:dyDescent="0.3">
      <c r="A1332" s="172"/>
      <c r="B1332" s="206" t="s">
        <v>722</v>
      </c>
      <c r="C1332" s="43"/>
      <c r="D1332" s="232"/>
      <c r="E1332" s="11"/>
      <c r="F1332" s="273"/>
      <c r="G1332" s="274"/>
      <c r="H1332" s="275"/>
    </row>
    <row r="1333" spans="1:8" x14ac:dyDescent="0.3">
      <c r="A1333" s="172"/>
      <c r="B1333" s="206" t="s">
        <v>723</v>
      </c>
      <c r="C1333" s="43"/>
      <c r="D1333" s="232"/>
      <c r="E1333" s="209" t="s">
        <v>188</v>
      </c>
      <c r="F1333" s="273">
        <v>36</v>
      </c>
      <c r="G1333" s="274"/>
      <c r="H1333" s="275"/>
    </row>
    <row r="1334" spans="1:8" x14ac:dyDescent="0.3">
      <c r="A1334" s="172"/>
      <c r="B1334" s="206"/>
      <c r="C1334" s="43"/>
      <c r="D1334" s="232"/>
      <c r="E1334" s="11"/>
      <c r="F1334" s="273"/>
      <c r="G1334" s="274"/>
      <c r="H1334" s="275"/>
    </row>
    <row r="1335" spans="1:8" x14ac:dyDescent="0.3">
      <c r="A1335" s="172" t="s">
        <v>724</v>
      </c>
      <c r="B1335" s="206" t="s">
        <v>725</v>
      </c>
      <c r="C1335" s="43"/>
      <c r="D1335" s="232"/>
      <c r="E1335" s="11"/>
      <c r="F1335" s="273"/>
      <c r="G1335" s="274"/>
      <c r="H1335" s="275"/>
    </row>
    <row r="1336" spans="1:8" x14ac:dyDescent="0.3">
      <c r="A1336" s="172"/>
      <c r="B1336" s="206" t="s">
        <v>726</v>
      </c>
      <c r="C1336" s="43"/>
      <c r="D1336" s="232"/>
      <c r="E1336" s="11" t="s">
        <v>168</v>
      </c>
      <c r="F1336" s="273">
        <v>1</v>
      </c>
      <c r="G1336" s="274"/>
      <c r="H1336" s="275"/>
    </row>
    <row r="1337" spans="1:8" x14ac:dyDescent="0.3">
      <c r="A1337" s="172"/>
      <c r="B1337" s="206"/>
      <c r="C1337" s="43"/>
      <c r="D1337" s="245"/>
      <c r="E1337" s="11"/>
      <c r="F1337" s="275"/>
      <c r="G1337" s="275"/>
      <c r="H1337" s="275"/>
    </row>
    <row r="1338" spans="1:8" x14ac:dyDescent="0.3">
      <c r="A1338" s="172"/>
      <c r="B1338" s="206"/>
      <c r="C1338" s="43"/>
      <c r="D1338" s="232"/>
      <c r="E1338" s="11"/>
      <c r="F1338" s="275"/>
      <c r="G1338" s="275"/>
      <c r="H1338" s="275"/>
    </row>
    <row r="1339" spans="1:8" x14ac:dyDescent="0.3">
      <c r="A1339" s="439"/>
      <c r="B1339" s="351"/>
      <c r="C1339" s="325"/>
      <c r="D1339" s="196"/>
      <c r="E1339" s="212"/>
      <c r="F1339" s="289"/>
      <c r="G1339" s="289"/>
      <c r="H1339" s="289"/>
    </row>
    <row r="1340" spans="1:8" s="216" customFormat="1" x14ac:dyDescent="0.3">
      <c r="A1340" s="172" t="s">
        <v>727</v>
      </c>
      <c r="B1340" s="206" t="s">
        <v>71</v>
      </c>
      <c r="C1340" s="167"/>
      <c r="D1340" s="167"/>
      <c r="E1340" s="177"/>
      <c r="F1340" s="290"/>
      <c r="G1340" s="290"/>
      <c r="H1340" s="250"/>
    </row>
    <row r="1341" spans="1:8" ht="15" thickBot="1" x14ac:dyDescent="0.35">
      <c r="A1341" s="433"/>
      <c r="B1341" s="308"/>
      <c r="C1341" s="264"/>
      <c r="D1341" s="218"/>
      <c r="E1341" s="219"/>
      <c r="F1341" s="291"/>
      <c r="G1341" s="291"/>
      <c r="H1341" s="291"/>
    </row>
    <row r="1342" spans="1:8" x14ac:dyDescent="0.3">
      <c r="A1342" s="177"/>
      <c r="B1342" s="167"/>
      <c r="C1342" s="167"/>
      <c r="D1342" s="43"/>
      <c r="E1342" s="175"/>
      <c r="F1342" s="286"/>
      <c r="G1342" s="286"/>
      <c r="H1342" s="286"/>
    </row>
    <row r="1343" spans="1:8" x14ac:dyDescent="0.3">
      <c r="A1343" s="177"/>
      <c r="B1343" s="167"/>
      <c r="C1343" s="167"/>
      <c r="D1343" s="43"/>
      <c r="E1343" s="175"/>
      <c r="F1343" s="286"/>
      <c r="G1343" s="286"/>
      <c r="H1343" s="286"/>
    </row>
    <row r="1344" spans="1:8" ht="15" thickBot="1" x14ac:dyDescent="0.35">
      <c r="A1344" s="204" t="s">
        <v>0</v>
      </c>
      <c r="B1344" s="43"/>
      <c r="C1344" s="43"/>
      <c r="D1344" s="43"/>
      <c r="E1344" s="175"/>
      <c r="F1344" s="177"/>
      <c r="G1344" s="177"/>
      <c r="H1344" s="177" t="s">
        <v>728</v>
      </c>
    </row>
    <row r="1345" spans="1:8" x14ac:dyDescent="0.3">
      <c r="A1345" s="163"/>
      <c r="B1345" s="178"/>
      <c r="C1345" s="179"/>
      <c r="D1345" s="180"/>
      <c r="E1345" s="181"/>
      <c r="F1345" s="182"/>
      <c r="G1345" s="182"/>
      <c r="H1345" s="182"/>
    </row>
    <row r="1346" spans="1:8" x14ac:dyDescent="0.3">
      <c r="A1346" s="164" t="s">
        <v>2</v>
      </c>
      <c r="B1346" s="505" t="s">
        <v>3</v>
      </c>
      <c r="C1346" s="506"/>
      <c r="D1346" s="507"/>
      <c r="E1346" s="185" t="s">
        <v>4</v>
      </c>
      <c r="F1346" s="186" t="s">
        <v>6</v>
      </c>
      <c r="G1346" s="186" t="s">
        <v>5</v>
      </c>
      <c r="H1346" s="186" t="s">
        <v>7</v>
      </c>
    </row>
    <row r="1347" spans="1:8" x14ac:dyDescent="0.3">
      <c r="A1347" s="164" t="s">
        <v>8</v>
      </c>
      <c r="B1347" s="183"/>
      <c r="C1347" s="184"/>
      <c r="D1347" s="187"/>
      <c r="E1347" s="188"/>
      <c r="F1347" s="189"/>
      <c r="G1347" s="189"/>
      <c r="H1347" s="189"/>
    </row>
    <row r="1348" spans="1:8" x14ac:dyDescent="0.3">
      <c r="A1348" s="165"/>
      <c r="B1348" s="190"/>
      <c r="C1348" s="191"/>
      <c r="D1348" s="192"/>
      <c r="E1348" s="193"/>
      <c r="F1348" s="194"/>
      <c r="G1348" s="194"/>
      <c r="H1348" s="194"/>
    </row>
    <row r="1349" spans="1:8" x14ac:dyDescent="0.3">
      <c r="A1349" s="428"/>
      <c r="B1349" s="195"/>
      <c r="C1349" s="196"/>
      <c r="D1349" s="197"/>
      <c r="E1349" s="198"/>
      <c r="F1349" s="272"/>
      <c r="G1349" s="272"/>
      <c r="H1349" s="272"/>
    </row>
    <row r="1350" spans="1:8" x14ac:dyDescent="0.3">
      <c r="A1350" s="172"/>
      <c r="B1350" s="228" t="s">
        <v>729</v>
      </c>
      <c r="C1350" s="167"/>
      <c r="D1350" s="232"/>
      <c r="E1350" s="11"/>
      <c r="F1350" s="272"/>
      <c r="G1350" s="272"/>
      <c r="H1350" s="272"/>
    </row>
    <row r="1351" spans="1:8" x14ac:dyDescent="0.3">
      <c r="A1351" s="172"/>
      <c r="B1351" s="206"/>
      <c r="C1351" s="167"/>
      <c r="D1351" s="232"/>
      <c r="E1351" s="11"/>
      <c r="F1351" s="272"/>
      <c r="G1351" s="272"/>
      <c r="H1351" s="44"/>
    </row>
    <row r="1352" spans="1:8" x14ac:dyDescent="0.3">
      <c r="A1352" s="172" t="s">
        <v>730</v>
      </c>
      <c r="B1352" s="206" t="s">
        <v>731</v>
      </c>
      <c r="C1352" s="167"/>
      <c r="D1352" s="232"/>
      <c r="E1352" s="11"/>
      <c r="F1352" s="272"/>
      <c r="G1352" s="272"/>
      <c r="H1352" s="44"/>
    </row>
    <row r="1353" spans="1:8" x14ac:dyDescent="0.3">
      <c r="A1353" s="172"/>
      <c r="B1353" s="206"/>
      <c r="C1353" s="167"/>
      <c r="D1353" s="232"/>
      <c r="E1353" s="11"/>
      <c r="F1353" s="272"/>
      <c r="G1353" s="272"/>
      <c r="H1353" s="44"/>
    </row>
    <row r="1354" spans="1:8" x14ac:dyDescent="0.3">
      <c r="A1354" s="172"/>
      <c r="B1354" s="231" t="s">
        <v>15</v>
      </c>
      <c r="C1354" s="43" t="s">
        <v>732</v>
      </c>
      <c r="D1354" s="232"/>
      <c r="E1354" s="11" t="s">
        <v>105</v>
      </c>
      <c r="F1354" s="273">
        <v>51300</v>
      </c>
      <c r="G1354" s="274"/>
      <c r="H1354" s="275"/>
    </row>
    <row r="1355" spans="1:8" x14ac:dyDescent="0.3">
      <c r="A1355" s="172"/>
      <c r="B1355" s="206"/>
      <c r="C1355" s="43"/>
      <c r="D1355" s="232"/>
      <c r="E1355" s="11"/>
      <c r="F1355" s="273"/>
      <c r="G1355" s="274"/>
      <c r="H1355" s="275"/>
    </row>
    <row r="1356" spans="1:8" x14ac:dyDescent="0.3">
      <c r="A1356" s="172"/>
      <c r="B1356" s="231" t="s">
        <v>17</v>
      </c>
      <c r="C1356" s="43" t="s">
        <v>733</v>
      </c>
      <c r="D1356" s="232"/>
      <c r="E1356" s="11" t="s">
        <v>105</v>
      </c>
      <c r="F1356" s="273">
        <v>5700</v>
      </c>
      <c r="G1356" s="274"/>
      <c r="H1356" s="275"/>
    </row>
    <row r="1357" spans="1:8" x14ac:dyDescent="0.3">
      <c r="A1357" s="172"/>
      <c r="B1357" s="206"/>
      <c r="C1357" s="167"/>
      <c r="D1357" s="232"/>
      <c r="E1357" s="11"/>
      <c r="F1357" s="273"/>
      <c r="G1357" s="274"/>
      <c r="H1357" s="275"/>
    </row>
    <row r="1358" spans="1:8" x14ac:dyDescent="0.3">
      <c r="A1358" s="172"/>
      <c r="B1358" s="206"/>
      <c r="C1358" s="167"/>
      <c r="D1358" s="232"/>
      <c r="E1358" s="11"/>
      <c r="F1358" s="273"/>
      <c r="G1358" s="274"/>
      <c r="H1358" s="275"/>
    </row>
    <row r="1359" spans="1:8" x14ac:dyDescent="0.3">
      <c r="A1359" s="172" t="s">
        <v>734</v>
      </c>
      <c r="B1359" s="206" t="s">
        <v>735</v>
      </c>
      <c r="C1359" s="167"/>
      <c r="D1359" s="232"/>
      <c r="E1359" s="11"/>
      <c r="F1359" s="273"/>
      <c r="G1359" s="274"/>
      <c r="H1359" s="275"/>
    </row>
    <row r="1360" spans="1:8" x14ac:dyDescent="0.3">
      <c r="A1360" s="172"/>
      <c r="B1360" s="206" t="s">
        <v>736</v>
      </c>
      <c r="C1360" s="167"/>
      <c r="D1360" s="232"/>
      <c r="E1360" s="11"/>
      <c r="F1360" s="273"/>
      <c r="G1360" s="274"/>
      <c r="H1360" s="275"/>
    </row>
    <row r="1361" spans="1:8" x14ac:dyDescent="0.3">
      <c r="A1361" s="172"/>
      <c r="B1361" s="206"/>
      <c r="C1361" s="167"/>
      <c r="D1361" s="232"/>
      <c r="E1361" s="11"/>
      <c r="F1361" s="273"/>
      <c r="G1361" s="274"/>
      <c r="H1361" s="275"/>
    </row>
    <row r="1362" spans="1:8" x14ac:dyDescent="0.3">
      <c r="A1362" s="172"/>
      <c r="B1362" s="231" t="s">
        <v>15</v>
      </c>
      <c r="C1362" s="43" t="s">
        <v>737</v>
      </c>
      <c r="D1362" s="232"/>
      <c r="E1362" s="11" t="s">
        <v>738</v>
      </c>
      <c r="F1362" s="273">
        <v>80</v>
      </c>
      <c r="G1362" s="274"/>
      <c r="H1362" s="275"/>
    </row>
    <row r="1363" spans="1:8" x14ac:dyDescent="0.3">
      <c r="A1363" s="172"/>
      <c r="B1363" s="206"/>
      <c r="C1363" s="43"/>
      <c r="D1363" s="232"/>
      <c r="E1363" s="11"/>
      <c r="F1363" s="273"/>
      <c r="G1363" s="274"/>
      <c r="H1363" s="275"/>
    </row>
    <row r="1364" spans="1:8" x14ac:dyDescent="0.3">
      <c r="A1364" s="172"/>
      <c r="B1364" s="231" t="s">
        <v>17</v>
      </c>
      <c r="C1364" s="43" t="s">
        <v>739</v>
      </c>
      <c r="D1364" s="232"/>
      <c r="E1364" s="11" t="s">
        <v>738</v>
      </c>
      <c r="F1364" s="273">
        <v>100</v>
      </c>
      <c r="G1364" s="274"/>
      <c r="H1364" s="275"/>
    </row>
    <row r="1365" spans="1:8" x14ac:dyDescent="0.3">
      <c r="A1365" s="172"/>
      <c r="B1365" s="206"/>
      <c r="C1365" s="167"/>
      <c r="D1365" s="232"/>
      <c r="E1365" s="11"/>
      <c r="F1365" s="273"/>
      <c r="G1365" s="274"/>
      <c r="H1365" s="275"/>
    </row>
    <row r="1366" spans="1:8" x14ac:dyDescent="0.3">
      <c r="A1366" s="172"/>
      <c r="B1366" s="206"/>
      <c r="C1366" s="167"/>
      <c r="D1366" s="232"/>
      <c r="E1366" s="11"/>
      <c r="F1366" s="273"/>
      <c r="G1366" s="274"/>
      <c r="H1366" s="275"/>
    </row>
    <row r="1367" spans="1:8" x14ac:dyDescent="0.3">
      <c r="A1367" s="172" t="s">
        <v>740</v>
      </c>
      <c r="B1367" s="206" t="s">
        <v>741</v>
      </c>
      <c r="C1367" s="167"/>
      <c r="D1367" s="232"/>
      <c r="E1367" s="11"/>
      <c r="F1367" s="273"/>
      <c r="G1367" s="274"/>
      <c r="H1367" s="275"/>
    </row>
    <row r="1368" spans="1:8" x14ac:dyDescent="0.3">
      <c r="A1368" s="172"/>
      <c r="B1368" s="206"/>
      <c r="C1368" s="167"/>
      <c r="D1368" s="232"/>
      <c r="E1368" s="11"/>
      <c r="F1368" s="273"/>
      <c r="G1368" s="274"/>
      <c r="H1368" s="275"/>
    </row>
    <row r="1369" spans="1:8" x14ac:dyDescent="0.3">
      <c r="A1369" s="172"/>
      <c r="B1369" s="231" t="s">
        <v>15</v>
      </c>
      <c r="C1369" s="43" t="s">
        <v>742</v>
      </c>
      <c r="D1369" s="232"/>
      <c r="E1369" s="11" t="s">
        <v>249</v>
      </c>
      <c r="F1369" s="273">
        <v>8</v>
      </c>
      <c r="G1369" s="274"/>
      <c r="H1369" s="275"/>
    </row>
    <row r="1370" spans="1:8" x14ac:dyDescent="0.3">
      <c r="A1370" s="172"/>
      <c r="B1370" s="206"/>
      <c r="C1370" s="43"/>
      <c r="D1370" s="232"/>
      <c r="E1370" s="11"/>
      <c r="F1370" s="273"/>
      <c r="G1370" s="274"/>
      <c r="H1370" s="275"/>
    </row>
    <row r="1371" spans="1:8" x14ac:dyDescent="0.3">
      <c r="A1371" s="172"/>
      <c r="B1371" s="231" t="s">
        <v>17</v>
      </c>
      <c r="C1371" s="43" t="s">
        <v>743</v>
      </c>
      <c r="D1371" s="232"/>
      <c r="E1371" s="11" t="s">
        <v>249</v>
      </c>
      <c r="F1371" s="273">
        <v>8</v>
      </c>
      <c r="G1371" s="274"/>
      <c r="H1371" s="275"/>
    </row>
    <row r="1372" spans="1:8" x14ac:dyDescent="0.3">
      <c r="A1372" s="172"/>
      <c r="B1372" s="206"/>
      <c r="C1372" s="43"/>
      <c r="D1372" s="232"/>
      <c r="E1372" s="11"/>
      <c r="F1372" s="273"/>
      <c r="G1372" s="274"/>
      <c r="H1372" s="275"/>
    </row>
    <row r="1373" spans="1:8" x14ac:dyDescent="0.3">
      <c r="A1373" s="172"/>
      <c r="B1373" s="231" t="s">
        <v>38</v>
      </c>
      <c r="C1373" s="43" t="s">
        <v>744</v>
      </c>
      <c r="D1373" s="232"/>
      <c r="E1373" s="11"/>
      <c r="F1373" s="273"/>
      <c r="G1373" s="274"/>
      <c r="H1373" s="275"/>
    </row>
    <row r="1374" spans="1:8" x14ac:dyDescent="0.3">
      <c r="A1374" s="172"/>
      <c r="B1374" s="206"/>
      <c r="C1374" s="43" t="s">
        <v>745</v>
      </c>
      <c r="D1374" s="232"/>
      <c r="E1374" s="11"/>
      <c r="F1374" s="273"/>
      <c r="G1374" s="274"/>
      <c r="H1374" s="275"/>
    </row>
    <row r="1375" spans="1:8" x14ac:dyDescent="0.3">
      <c r="A1375" s="172"/>
      <c r="B1375" s="206"/>
      <c r="C1375" s="167"/>
      <c r="D1375" s="232"/>
      <c r="E1375" s="11"/>
      <c r="F1375" s="273"/>
      <c r="G1375" s="274"/>
      <c r="H1375" s="275"/>
    </row>
    <row r="1376" spans="1:8" x14ac:dyDescent="0.3">
      <c r="A1376" s="172"/>
      <c r="B1376" s="206"/>
      <c r="C1376" s="43" t="s">
        <v>180</v>
      </c>
      <c r="D1376" s="232" t="s">
        <v>746</v>
      </c>
      <c r="E1376" s="11"/>
      <c r="F1376" s="273"/>
      <c r="G1376" s="274"/>
      <c r="H1376" s="275"/>
    </row>
    <row r="1377" spans="1:8" x14ac:dyDescent="0.3">
      <c r="A1377" s="172"/>
      <c r="B1377" s="206"/>
      <c r="C1377" s="167"/>
      <c r="D1377" s="232" t="s">
        <v>747</v>
      </c>
      <c r="E1377" s="11"/>
      <c r="F1377" s="273"/>
      <c r="G1377" s="274"/>
      <c r="H1377" s="275"/>
    </row>
    <row r="1378" spans="1:8" x14ac:dyDescent="0.3">
      <c r="A1378" s="172"/>
      <c r="B1378" s="206"/>
      <c r="C1378" s="167"/>
      <c r="D1378" s="232" t="s">
        <v>748</v>
      </c>
      <c r="E1378" s="11" t="s">
        <v>193</v>
      </c>
      <c r="F1378" s="273">
        <v>4275</v>
      </c>
      <c r="G1378" s="274"/>
      <c r="H1378" s="275"/>
    </row>
    <row r="1379" spans="1:8" x14ac:dyDescent="0.3">
      <c r="A1379" s="172"/>
      <c r="B1379" s="206"/>
      <c r="C1379" s="167"/>
      <c r="D1379" s="232"/>
      <c r="E1379" s="11"/>
      <c r="F1379" s="273"/>
      <c r="G1379" s="274"/>
      <c r="H1379" s="275"/>
    </row>
    <row r="1380" spans="1:8" x14ac:dyDescent="0.3">
      <c r="A1380" s="172"/>
      <c r="B1380" s="206"/>
      <c r="C1380" s="43" t="s">
        <v>181</v>
      </c>
      <c r="D1380" s="232" t="s">
        <v>749</v>
      </c>
      <c r="E1380" s="11"/>
      <c r="F1380" s="273"/>
      <c r="G1380" s="274"/>
      <c r="H1380" s="275"/>
    </row>
    <row r="1381" spans="1:8" x14ac:dyDescent="0.3">
      <c r="A1381" s="172"/>
      <c r="B1381" s="206"/>
      <c r="C1381" s="167"/>
      <c r="D1381" s="232" t="s">
        <v>750</v>
      </c>
      <c r="E1381" s="11" t="s">
        <v>193</v>
      </c>
      <c r="F1381" s="273">
        <v>4275</v>
      </c>
      <c r="G1381" s="274"/>
      <c r="H1381" s="275"/>
    </row>
    <row r="1382" spans="1:8" x14ac:dyDescent="0.3">
      <c r="A1382" s="172"/>
      <c r="B1382" s="206"/>
      <c r="C1382" s="167"/>
      <c r="D1382" s="232"/>
      <c r="E1382" s="11"/>
      <c r="F1382" s="273"/>
      <c r="G1382" s="274"/>
      <c r="H1382" s="275"/>
    </row>
    <row r="1383" spans="1:8" x14ac:dyDescent="0.3">
      <c r="A1383" s="172"/>
      <c r="B1383" s="231" t="s">
        <v>89</v>
      </c>
      <c r="C1383" s="43" t="s">
        <v>751</v>
      </c>
      <c r="D1383" s="232"/>
      <c r="E1383" s="11"/>
      <c r="F1383" s="273"/>
      <c r="G1383" s="274"/>
      <c r="H1383" s="275"/>
    </row>
    <row r="1384" spans="1:8" x14ac:dyDescent="0.3">
      <c r="A1384" s="172"/>
      <c r="B1384" s="206"/>
      <c r="C1384" s="43" t="s">
        <v>752</v>
      </c>
      <c r="D1384" s="232"/>
      <c r="E1384" s="11"/>
      <c r="F1384" s="273"/>
      <c r="G1384" s="274"/>
      <c r="H1384" s="275"/>
    </row>
    <row r="1385" spans="1:8" x14ac:dyDescent="0.3">
      <c r="A1385" s="172"/>
      <c r="B1385" s="206"/>
      <c r="C1385" s="43" t="s">
        <v>753</v>
      </c>
      <c r="D1385" s="232"/>
      <c r="E1385" s="11" t="s">
        <v>193</v>
      </c>
      <c r="F1385" s="273">
        <v>4500</v>
      </c>
      <c r="G1385" s="274"/>
      <c r="H1385" s="275"/>
    </row>
    <row r="1386" spans="1:8" x14ac:dyDescent="0.3">
      <c r="A1386" s="172"/>
      <c r="B1386" s="206"/>
      <c r="C1386" s="167"/>
      <c r="D1386" s="232"/>
      <c r="E1386" s="11"/>
      <c r="F1386" s="273"/>
      <c r="G1386" s="274"/>
      <c r="H1386" s="275"/>
    </row>
    <row r="1387" spans="1:8" x14ac:dyDescent="0.3">
      <c r="A1387" s="172"/>
      <c r="B1387" s="231" t="s">
        <v>106</v>
      </c>
      <c r="C1387" s="43" t="s">
        <v>754</v>
      </c>
      <c r="D1387" s="232"/>
      <c r="E1387" s="11"/>
      <c r="F1387" s="273"/>
      <c r="G1387" s="274"/>
      <c r="H1387" s="275"/>
    </row>
    <row r="1388" spans="1:8" x14ac:dyDescent="0.3">
      <c r="A1388" s="172"/>
      <c r="B1388" s="206"/>
      <c r="C1388" s="43" t="s">
        <v>755</v>
      </c>
      <c r="D1388" s="232"/>
      <c r="E1388" s="11"/>
      <c r="F1388" s="273"/>
      <c r="G1388" s="274"/>
      <c r="H1388" s="275"/>
    </row>
    <row r="1389" spans="1:8" x14ac:dyDescent="0.3">
      <c r="A1389" s="172"/>
      <c r="B1389" s="206"/>
      <c r="C1389" s="167"/>
      <c r="D1389" s="232"/>
      <c r="E1389" s="11"/>
      <c r="F1389" s="273"/>
      <c r="G1389" s="274"/>
      <c r="H1389" s="275"/>
    </row>
    <row r="1390" spans="1:8" x14ac:dyDescent="0.3">
      <c r="A1390" s="172"/>
      <c r="B1390" s="206"/>
      <c r="C1390" s="43" t="s">
        <v>180</v>
      </c>
      <c r="D1390" s="232" t="s">
        <v>756</v>
      </c>
      <c r="E1390" s="11" t="s">
        <v>410</v>
      </c>
      <c r="F1390" s="273">
        <v>7</v>
      </c>
      <c r="G1390" s="274"/>
      <c r="H1390" s="275"/>
    </row>
    <row r="1391" spans="1:8" x14ac:dyDescent="0.3">
      <c r="A1391" s="172"/>
      <c r="B1391" s="206"/>
      <c r="C1391" s="167"/>
      <c r="D1391" s="232"/>
      <c r="E1391" s="11"/>
      <c r="F1391" s="273"/>
      <c r="G1391" s="274"/>
      <c r="H1391" s="275"/>
    </row>
    <row r="1392" spans="1:8" x14ac:dyDescent="0.3">
      <c r="A1392" s="172"/>
      <c r="B1392" s="206"/>
      <c r="C1392" s="43" t="s">
        <v>181</v>
      </c>
      <c r="D1392" s="232" t="s">
        <v>757</v>
      </c>
      <c r="E1392" s="11" t="s">
        <v>410</v>
      </c>
      <c r="F1392" s="273">
        <v>1</v>
      </c>
      <c r="G1392" s="274"/>
      <c r="H1392" s="275"/>
    </row>
    <row r="1393" spans="1:8" x14ac:dyDescent="0.3">
      <c r="A1393" s="172"/>
      <c r="B1393" s="206"/>
      <c r="C1393" s="167"/>
      <c r="D1393" s="232"/>
      <c r="E1393" s="11"/>
      <c r="F1393" s="273"/>
      <c r="G1393" s="274"/>
      <c r="H1393" s="275"/>
    </row>
    <row r="1394" spans="1:8" x14ac:dyDescent="0.3">
      <c r="A1394" s="172"/>
      <c r="B1394" s="206"/>
      <c r="C1394" s="43" t="s">
        <v>141</v>
      </c>
      <c r="D1394" s="232" t="s">
        <v>758</v>
      </c>
      <c r="E1394" s="11" t="s">
        <v>410</v>
      </c>
      <c r="F1394" s="273"/>
      <c r="G1394" s="274"/>
      <c r="H1394" s="275"/>
    </row>
    <row r="1395" spans="1:8" x14ac:dyDescent="0.3">
      <c r="A1395" s="172"/>
      <c r="B1395" s="206"/>
      <c r="C1395" s="167"/>
      <c r="D1395" s="232"/>
      <c r="E1395" s="11"/>
      <c r="F1395" s="273"/>
      <c r="G1395" s="274"/>
      <c r="H1395" s="275"/>
    </row>
    <row r="1396" spans="1:8" x14ac:dyDescent="0.3">
      <c r="A1396" s="172"/>
      <c r="B1396" s="206"/>
      <c r="C1396" s="43" t="s">
        <v>146</v>
      </c>
      <c r="D1396" s="232" t="s">
        <v>759</v>
      </c>
      <c r="E1396" s="11" t="s">
        <v>410</v>
      </c>
      <c r="F1396" s="273"/>
      <c r="G1396" s="274"/>
      <c r="H1396" s="275"/>
    </row>
    <row r="1397" spans="1:8" x14ac:dyDescent="0.3">
      <c r="A1397" s="172"/>
      <c r="B1397" s="206"/>
      <c r="C1397" s="167"/>
      <c r="D1397" s="232"/>
      <c r="E1397" s="11"/>
      <c r="F1397" s="273"/>
      <c r="G1397" s="274"/>
      <c r="H1397" s="275"/>
    </row>
    <row r="1398" spans="1:8" x14ac:dyDescent="0.3">
      <c r="A1398" s="172"/>
      <c r="B1398" s="206"/>
      <c r="C1398" s="43" t="s">
        <v>149</v>
      </c>
      <c r="D1398" s="232" t="s">
        <v>760</v>
      </c>
      <c r="E1398" s="11" t="s">
        <v>410</v>
      </c>
      <c r="F1398" s="273"/>
      <c r="G1398" s="274"/>
      <c r="H1398" s="275"/>
    </row>
    <row r="1399" spans="1:8" x14ac:dyDescent="0.3">
      <c r="A1399" s="172"/>
      <c r="B1399" s="206"/>
      <c r="C1399" s="167"/>
      <c r="D1399" s="232"/>
      <c r="E1399" s="11"/>
      <c r="F1399" s="273"/>
      <c r="G1399" s="274"/>
      <c r="H1399" s="275"/>
    </row>
    <row r="1400" spans="1:8" x14ac:dyDescent="0.3">
      <c r="A1400" s="172"/>
      <c r="B1400" s="206"/>
      <c r="C1400" s="43" t="s">
        <v>123</v>
      </c>
      <c r="D1400" s="232" t="s">
        <v>761</v>
      </c>
      <c r="E1400" s="11" t="s">
        <v>410</v>
      </c>
      <c r="F1400" s="273"/>
      <c r="G1400" s="274"/>
      <c r="H1400" s="275"/>
    </row>
    <row r="1401" spans="1:8" x14ac:dyDescent="0.3">
      <c r="A1401" s="444"/>
      <c r="B1401" s="353"/>
      <c r="C1401" s="257"/>
      <c r="D1401" s="243"/>
      <c r="E1401" s="225"/>
      <c r="F1401" s="48"/>
      <c r="G1401" s="50"/>
      <c r="H1401" s="275"/>
    </row>
    <row r="1402" spans="1:8" x14ac:dyDescent="0.3">
      <c r="A1402" s="439"/>
      <c r="B1402" s="351"/>
      <c r="C1402" s="325"/>
      <c r="D1402" s="196"/>
      <c r="E1402" s="212"/>
      <c r="F1402" s="289"/>
      <c r="G1402" s="289"/>
      <c r="H1402" s="289"/>
    </row>
    <row r="1403" spans="1:8" s="216" customFormat="1" x14ac:dyDescent="0.3">
      <c r="A1403" s="172" t="s">
        <v>762</v>
      </c>
      <c r="B1403" s="206" t="s">
        <v>44</v>
      </c>
      <c r="C1403" s="167"/>
      <c r="D1403" s="167"/>
      <c r="E1403" s="177"/>
      <c r="F1403" s="290"/>
      <c r="G1403" s="290"/>
      <c r="H1403" s="250"/>
    </row>
    <row r="1404" spans="1:8" ht="15" thickBot="1" x14ac:dyDescent="0.35">
      <c r="A1404" s="430"/>
      <c r="B1404" s="217"/>
      <c r="C1404" s="218"/>
      <c r="D1404" s="218"/>
      <c r="E1404" s="219"/>
      <c r="F1404" s="291"/>
      <c r="G1404" s="291"/>
      <c r="H1404" s="291"/>
    </row>
    <row r="1405" spans="1:8" x14ac:dyDescent="0.3">
      <c r="A1405" s="175"/>
      <c r="B1405" s="43"/>
      <c r="C1405" s="43"/>
      <c r="D1405" s="43"/>
      <c r="E1405" s="175"/>
      <c r="F1405" s="286"/>
      <c r="G1405" s="286"/>
      <c r="H1405" s="286"/>
    </row>
    <row r="1406" spans="1:8" x14ac:dyDescent="0.3">
      <c r="A1406" s="175"/>
      <c r="B1406" s="43"/>
      <c r="C1406" s="43"/>
      <c r="D1406" s="43"/>
      <c r="E1406" s="175"/>
      <c r="F1406" s="286"/>
      <c r="G1406" s="286"/>
      <c r="H1406" s="286"/>
    </row>
    <row r="1407" spans="1:8" ht="15" thickBot="1" x14ac:dyDescent="0.35">
      <c r="A1407" s="204" t="s">
        <v>0</v>
      </c>
      <c r="B1407" s="167"/>
      <c r="C1407" s="167"/>
      <c r="D1407" s="43"/>
      <c r="E1407" s="175"/>
      <c r="F1407" s="379"/>
      <c r="G1407" s="379"/>
      <c r="H1407" s="379" t="s">
        <v>728</v>
      </c>
    </row>
    <row r="1408" spans="1:8" x14ac:dyDescent="0.3">
      <c r="A1408" s="163"/>
      <c r="B1408" s="178"/>
      <c r="C1408" s="179"/>
      <c r="D1408" s="180"/>
      <c r="E1408" s="181"/>
      <c r="F1408" s="182"/>
      <c r="G1408" s="182"/>
      <c r="H1408" s="182"/>
    </row>
    <row r="1409" spans="1:8" x14ac:dyDescent="0.3">
      <c r="A1409" s="164" t="s">
        <v>2</v>
      </c>
      <c r="B1409" s="505" t="s">
        <v>3</v>
      </c>
      <c r="C1409" s="506"/>
      <c r="D1409" s="507"/>
      <c r="E1409" s="185" t="s">
        <v>4</v>
      </c>
      <c r="F1409" s="186" t="s">
        <v>6</v>
      </c>
      <c r="G1409" s="186" t="s">
        <v>5</v>
      </c>
      <c r="H1409" s="186" t="s">
        <v>7</v>
      </c>
    </row>
    <row r="1410" spans="1:8" x14ac:dyDescent="0.3">
      <c r="A1410" s="164" t="s">
        <v>8</v>
      </c>
      <c r="B1410" s="183"/>
      <c r="C1410" s="184"/>
      <c r="D1410" s="187"/>
      <c r="E1410" s="188"/>
      <c r="F1410" s="189"/>
      <c r="G1410" s="189"/>
      <c r="H1410" s="189"/>
    </row>
    <row r="1411" spans="1:8" x14ac:dyDescent="0.3">
      <c r="A1411" s="165"/>
      <c r="B1411" s="190"/>
      <c r="C1411" s="191"/>
      <c r="D1411" s="192"/>
      <c r="E1411" s="193"/>
      <c r="F1411" s="194"/>
      <c r="G1411" s="194"/>
      <c r="H1411" s="194"/>
    </row>
    <row r="1412" spans="1:8" x14ac:dyDescent="0.3">
      <c r="A1412" s="428"/>
      <c r="B1412" s="195"/>
      <c r="C1412" s="196"/>
      <c r="D1412" s="196"/>
      <c r="E1412" s="212"/>
      <c r="F1412" s="289"/>
      <c r="G1412" s="289"/>
      <c r="H1412" s="289"/>
    </row>
    <row r="1413" spans="1:8" x14ac:dyDescent="0.3">
      <c r="A1413" s="429"/>
      <c r="B1413" s="231" t="s">
        <v>45</v>
      </c>
      <c r="C1413" s="43"/>
      <c r="D1413" s="43"/>
      <c r="E1413" s="175"/>
      <c r="F1413" s="292"/>
      <c r="G1413" s="292"/>
      <c r="H1413" s="44"/>
    </row>
    <row r="1414" spans="1:8" x14ac:dyDescent="0.3">
      <c r="A1414" s="431"/>
      <c r="B1414" s="222"/>
      <c r="C1414" s="223"/>
      <c r="D1414" s="223"/>
      <c r="E1414" s="293"/>
      <c r="F1414" s="294"/>
      <c r="G1414" s="294"/>
      <c r="H1414" s="258"/>
    </row>
    <row r="1415" spans="1:8" x14ac:dyDescent="0.3">
      <c r="A1415" s="428"/>
      <c r="B1415" s="195"/>
      <c r="C1415" s="196"/>
      <c r="D1415" s="197"/>
      <c r="E1415" s="198"/>
      <c r="F1415" s="272"/>
      <c r="G1415" s="272"/>
      <c r="H1415" s="44"/>
    </row>
    <row r="1416" spans="1:8" x14ac:dyDescent="0.3">
      <c r="A1416" s="172"/>
      <c r="B1416" s="206"/>
      <c r="C1416" s="167"/>
      <c r="D1416" s="232"/>
      <c r="E1416" s="11"/>
      <c r="F1416" s="44"/>
      <c r="G1416" s="44"/>
      <c r="H1416" s="44"/>
    </row>
    <row r="1417" spans="1:8" x14ac:dyDescent="0.3">
      <c r="A1417" s="172"/>
      <c r="B1417" s="231" t="s">
        <v>108</v>
      </c>
      <c r="C1417" s="43" t="s">
        <v>763</v>
      </c>
      <c r="D1417" s="232"/>
      <c r="E1417" s="11" t="s">
        <v>193</v>
      </c>
      <c r="F1417" s="273">
        <v>4275</v>
      </c>
      <c r="G1417" s="274"/>
      <c r="H1417" s="275"/>
    </row>
    <row r="1418" spans="1:8" x14ac:dyDescent="0.3">
      <c r="A1418" s="172"/>
      <c r="B1418" s="206"/>
      <c r="C1418" s="167"/>
      <c r="D1418" s="232"/>
      <c r="E1418" s="11"/>
      <c r="F1418" s="352"/>
      <c r="G1418" s="380"/>
      <c r="H1418" s="44"/>
    </row>
    <row r="1419" spans="1:8" x14ac:dyDescent="0.3">
      <c r="A1419" s="172"/>
      <c r="B1419" s="206"/>
      <c r="C1419" s="167"/>
      <c r="D1419" s="232"/>
      <c r="E1419" s="11"/>
      <c r="F1419" s="352"/>
      <c r="G1419" s="380"/>
      <c r="H1419" s="44"/>
    </row>
    <row r="1420" spans="1:8" x14ac:dyDescent="0.3">
      <c r="A1420" s="172" t="s">
        <v>764</v>
      </c>
      <c r="B1420" s="206" t="s">
        <v>765</v>
      </c>
      <c r="C1420" s="167"/>
      <c r="D1420" s="232"/>
      <c r="E1420" s="11"/>
      <c r="F1420" s="352"/>
      <c r="G1420" s="380"/>
      <c r="H1420" s="44"/>
    </row>
    <row r="1421" spans="1:8" x14ac:dyDescent="0.3">
      <c r="A1421" s="172"/>
      <c r="B1421" s="206"/>
      <c r="C1421" s="167"/>
      <c r="D1421" s="232"/>
      <c r="E1421" s="11"/>
      <c r="F1421" s="352"/>
      <c r="G1421" s="380"/>
      <c r="H1421" s="44"/>
    </row>
    <row r="1422" spans="1:8" x14ac:dyDescent="0.3">
      <c r="A1422" s="172"/>
      <c r="B1422" s="231" t="s">
        <v>38</v>
      </c>
      <c r="C1422" s="43" t="s">
        <v>766</v>
      </c>
      <c r="D1422" s="232"/>
      <c r="E1422" s="11"/>
      <c r="F1422" s="352"/>
      <c r="G1422" s="380"/>
      <c r="H1422" s="44"/>
    </row>
    <row r="1423" spans="1:8" x14ac:dyDescent="0.3">
      <c r="A1423" s="172"/>
      <c r="B1423" s="206"/>
      <c r="C1423" s="167"/>
      <c r="D1423" s="232"/>
      <c r="E1423" s="11"/>
      <c r="F1423" s="352"/>
      <c r="G1423" s="380"/>
      <c r="H1423" s="44"/>
    </row>
    <row r="1424" spans="1:8" x14ac:dyDescent="0.3">
      <c r="A1424" s="172"/>
      <c r="B1424" s="206"/>
      <c r="C1424" s="43" t="s">
        <v>180</v>
      </c>
      <c r="D1424" s="232" t="s">
        <v>767</v>
      </c>
      <c r="E1424" s="11"/>
      <c r="F1424" s="352"/>
      <c r="G1424" s="380"/>
      <c r="H1424" s="44"/>
    </row>
    <row r="1425" spans="1:8" x14ac:dyDescent="0.3">
      <c r="A1425" s="172"/>
      <c r="B1425" s="206"/>
      <c r="C1425" s="167"/>
      <c r="D1425" s="232" t="s">
        <v>768</v>
      </c>
      <c r="E1425" s="11" t="s">
        <v>356</v>
      </c>
      <c r="F1425" s="273">
        <v>400</v>
      </c>
      <c r="G1425" s="274"/>
      <c r="H1425" s="275"/>
    </row>
    <row r="1426" spans="1:8" x14ac:dyDescent="0.3">
      <c r="A1426" s="172"/>
      <c r="B1426" s="206"/>
      <c r="C1426" s="167"/>
      <c r="D1426" s="232"/>
      <c r="E1426" s="11"/>
      <c r="F1426" s="273"/>
      <c r="G1426" s="274"/>
      <c r="H1426" s="275"/>
    </row>
    <row r="1427" spans="1:8" x14ac:dyDescent="0.3">
      <c r="A1427" s="172"/>
      <c r="B1427" s="206"/>
      <c r="C1427" s="43" t="s">
        <v>181</v>
      </c>
      <c r="D1427" s="232" t="s">
        <v>769</v>
      </c>
      <c r="E1427" s="11" t="s">
        <v>356</v>
      </c>
      <c r="F1427" s="273"/>
      <c r="G1427" s="274"/>
      <c r="H1427" s="275"/>
    </row>
    <row r="1428" spans="1:8" x14ac:dyDescent="0.3">
      <c r="A1428" s="172"/>
      <c r="B1428" s="206"/>
      <c r="C1428" s="167"/>
      <c r="D1428" s="232"/>
      <c r="E1428" s="11"/>
      <c r="F1428" s="273"/>
      <c r="G1428" s="274"/>
      <c r="H1428" s="275"/>
    </row>
    <row r="1429" spans="1:8" x14ac:dyDescent="0.3">
      <c r="A1429" s="172"/>
      <c r="B1429" s="206"/>
      <c r="C1429" s="43" t="s">
        <v>141</v>
      </c>
      <c r="D1429" s="232" t="s">
        <v>770</v>
      </c>
      <c r="E1429" s="11" t="s">
        <v>249</v>
      </c>
      <c r="F1429" s="273">
        <v>8</v>
      </c>
      <c r="G1429" s="274"/>
      <c r="H1429" s="275"/>
    </row>
    <row r="1430" spans="1:8" x14ac:dyDescent="0.3">
      <c r="A1430" s="172"/>
      <c r="B1430" s="206"/>
      <c r="C1430" s="167"/>
      <c r="D1430" s="232"/>
      <c r="E1430" s="11"/>
      <c r="F1430" s="273"/>
      <c r="G1430" s="274"/>
      <c r="H1430" s="275"/>
    </row>
    <row r="1431" spans="1:8" x14ac:dyDescent="0.3">
      <c r="A1431" s="172"/>
      <c r="B1431" s="206"/>
      <c r="C1431" s="167"/>
      <c r="D1431" s="232"/>
      <c r="E1431" s="11"/>
      <c r="F1431" s="48"/>
      <c r="G1431" s="50"/>
      <c r="H1431" s="275"/>
    </row>
    <row r="1432" spans="1:8" x14ac:dyDescent="0.3">
      <c r="A1432" s="172" t="s">
        <v>771</v>
      </c>
      <c r="B1432" s="206" t="s">
        <v>1101</v>
      </c>
      <c r="C1432" s="43"/>
      <c r="D1432" s="232"/>
      <c r="E1432" s="11" t="s">
        <v>530</v>
      </c>
      <c r="F1432" s="48">
        <v>1</v>
      </c>
      <c r="G1432" s="50">
        <v>300000</v>
      </c>
      <c r="H1432" s="275">
        <f>+G1432</f>
        <v>300000</v>
      </c>
    </row>
    <row r="1433" spans="1:8" x14ac:dyDescent="0.3">
      <c r="A1433" s="172"/>
      <c r="B1433" s="265"/>
      <c r="C1433" s="43"/>
      <c r="D1433" s="232"/>
      <c r="E1433" s="11"/>
      <c r="F1433" s="275"/>
      <c r="G1433" s="275"/>
      <c r="H1433" s="275"/>
    </row>
    <row r="1434" spans="1:8" x14ac:dyDescent="0.3">
      <c r="A1434" s="172">
        <v>58.11</v>
      </c>
      <c r="B1434" s="43" t="s">
        <v>772</v>
      </c>
      <c r="C1434" s="43"/>
      <c r="D1434" s="232"/>
      <c r="E1434" s="11" t="s">
        <v>20</v>
      </c>
      <c r="F1434" s="211">
        <f>+H1432</f>
        <v>300000</v>
      </c>
      <c r="G1434" s="211"/>
      <c r="H1434" s="275"/>
    </row>
    <row r="1435" spans="1:8" x14ac:dyDescent="0.3">
      <c r="A1435" s="172"/>
      <c r="B1435" s="265"/>
      <c r="C1435" s="3"/>
      <c r="D1435" s="204"/>
      <c r="E1435" s="175"/>
      <c r="F1435" s="381"/>
      <c r="G1435" s="381"/>
      <c r="H1435" s="381"/>
    </row>
    <row r="1436" spans="1:8" x14ac:dyDescent="0.3">
      <c r="A1436" s="439"/>
      <c r="B1436" s="351"/>
      <c r="C1436" s="325"/>
      <c r="D1436" s="196"/>
      <c r="E1436" s="212"/>
      <c r="F1436" s="289"/>
      <c r="G1436" s="289"/>
      <c r="H1436" s="289"/>
    </row>
    <row r="1437" spans="1:8" s="216" customFormat="1" x14ac:dyDescent="0.3">
      <c r="A1437" s="172" t="s">
        <v>762</v>
      </c>
      <c r="B1437" s="206" t="s">
        <v>71</v>
      </c>
      <c r="C1437" s="167"/>
      <c r="D1437" s="167"/>
      <c r="E1437" s="177"/>
      <c r="F1437" s="290"/>
      <c r="G1437" s="290"/>
      <c r="H1437" s="250"/>
    </row>
    <row r="1438" spans="1:8" ht="15" thickBot="1" x14ac:dyDescent="0.35">
      <c r="A1438" s="430"/>
      <c r="B1438" s="217"/>
      <c r="C1438" s="218"/>
      <c r="D1438" s="218"/>
      <c r="E1438" s="219"/>
      <c r="F1438" s="291"/>
      <c r="G1438" s="291"/>
      <c r="H1438" s="291"/>
    </row>
    <row r="1439" spans="1:8" x14ac:dyDescent="0.3">
      <c r="A1439" s="175"/>
      <c r="B1439" s="43"/>
      <c r="C1439" s="43"/>
      <c r="D1439" s="43"/>
      <c r="E1439" s="175"/>
      <c r="F1439" s="286"/>
      <c r="G1439" s="286"/>
      <c r="H1439" s="286"/>
    </row>
    <row r="1440" spans="1:8" x14ac:dyDescent="0.3">
      <c r="A1440" s="175"/>
      <c r="B1440" s="43"/>
      <c r="C1440" s="43"/>
      <c r="D1440" s="43"/>
      <c r="E1440" s="175"/>
      <c r="F1440" s="286"/>
      <c r="G1440" s="286"/>
      <c r="H1440" s="286"/>
    </row>
    <row r="1441" spans="1:8" ht="15" thickBot="1" x14ac:dyDescent="0.35">
      <c r="A1441" s="204" t="s">
        <v>0</v>
      </c>
      <c r="B1441" s="43"/>
      <c r="C1441" s="43"/>
      <c r="D1441" s="43"/>
      <c r="E1441" s="175"/>
      <c r="F1441" s="177"/>
      <c r="G1441" s="177"/>
      <c r="H1441" s="177" t="s">
        <v>773</v>
      </c>
    </row>
    <row r="1442" spans="1:8" x14ac:dyDescent="0.3">
      <c r="A1442" s="163"/>
      <c r="B1442" s="178"/>
      <c r="C1442" s="179"/>
      <c r="D1442" s="180"/>
      <c r="E1442" s="181"/>
      <c r="F1442" s="182"/>
      <c r="G1442" s="182"/>
      <c r="H1442" s="182"/>
    </row>
    <row r="1443" spans="1:8" x14ac:dyDescent="0.3">
      <c r="A1443" s="164" t="s">
        <v>2</v>
      </c>
      <c r="B1443" s="505" t="s">
        <v>3</v>
      </c>
      <c r="C1443" s="506"/>
      <c r="D1443" s="507"/>
      <c r="E1443" s="185" t="s">
        <v>4</v>
      </c>
      <c r="F1443" s="186" t="s">
        <v>6</v>
      </c>
      <c r="G1443" s="186" t="s">
        <v>5</v>
      </c>
      <c r="H1443" s="186" t="s">
        <v>7</v>
      </c>
    </row>
    <row r="1444" spans="1:8" x14ac:dyDescent="0.3">
      <c r="A1444" s="164" t="s">
        <v>8</v>
      </c>
      <c r="B1444" s="183"/>
      <c r="C1444" s="184"/>
      <c r="D1444" s="187"/>
      <c r="E1444" s="188"/>
      <c r="F1444" s="189"/>
      <c r="G1444" s="189"/>
      <c r="H1444" s="189"/>
    </row>
    <row r="1445" spans="1:8" x14ac:dyDescent="0.3">
      <c r="A1445" s="165"/>
      <c r="B1445" s="190"/>
      <c r="C1445" s="191"/>
      <c r="D1445" s="192"/>
      <c r="E1445" s="193"/>
      <c r="F1445" s="194"/>
      <c r="G1445" s="194"/>
      <c r="H1445" s="194"/>
    </row>
    <row r="1446" spans="1:8" x14ac:dyDescent="0.3">
      <c r="A1446" s="428"/>
      <c r="B1446" s="195"/>
      <c r="C1446" s="196"/>
      <c r="D1446" s="197"/>
      <c r="E1446" s="198"/>
      <c r="F1446" s="272"/>
      <c r="G1446" s="272"/>
      <c r="H1446" s="272"/>
    </row>
    <row r="1447" spans="1:8" x14ac:dyDescent="0.3">
      <c r="A1447" s="429"/>
      <c r="B1447" s="228" t="s">
        <v>774</v>
      </c>
      <c r="C1447" s="43"/>
      <c r="D1447" s="232"/>
      <c r="E1447" s="11"/>
      <c r="F1447" s="272"/>
      <c r="G1447" s="272"/>
      <c r="H1447" s="272"/>
    </row>
    <row r="1448" spans="1:8" x14ac:dyDescent="0.3">
      <c r="A1448" s="429"/>
      <c r="B1448" s="228" t="s">
        <v>775</v>
      </c>
      <c r="C1448" s="43"/>
      <c r="D1448" s="232"/>
      <c r="E1448" s="11"/>
      <c r="F1448" s="272"/>
      <c r="G1448" s="272"/>
      <c r="H1448" s="272"/>
    </row>
    <row r="1449" spans="1:8" x14ac:dyDescent="0.3">
      <c r="A1449" s="429"/>
      <c r="B1449" s="231"/>
      <c r="C1449" s="43"/>
      <c r="D1449" s="229"/>
      <c r="E1449" s="11"/>
      <c r="F1449" s="272"/>
      <c r="G1449" s="272"/>
      <c r="H1449" s="272"/>
    </row>
    <row r="1450" spans="1:8" x14ac:dyDescent="0.3">
      <c r="A1450" s="172" t="s">
        <v>776</v>
      </c>
      <c r="B1450" s="206" t="s">
        <v>777</v>
      </c>
      <c r="C1450" s="167"/>
      <c r="D1450" s="230"/>
      <c r="E1450" s="11"/>
      <c r="F1450" s="44"/>
      <c r="G1450" s="44"/>
      <c r="H1450" s="44"/>
    </row>
    <row r="1451" spans="1:8" x14ac:dyDescent="0.3">
      <c r="A1451" s="172"/>
      <c r="B1451" s="206"/>
      <c r="C1451" s="167"/>
      <c r="D1451" s="232"/>
      <c r="E1451" s="11"/>
      <c r="F1451" s="44"/>
      <c r="G1451" s="44"/>
      <c r="H1451" s="44"/>
    </row>
    <row r="1452" spans="1:8" x14ac:dyDescent="0.3">
      <c r="A1452" s="172"/>
      <c r="B1452" s="231" t="s">
        <v>17</v>
      </c>
      <c r="C1452" s="43" t="s">
        <v>778</v>
      </c>
      <c r="D1452" s="232"/>
      <c r="E1452" s="11"/>
      <c r="F1452" s="44"/>
      <c r="G1452" s="44"/>
      <c r="H1452" s="44"/>
    </row>
    <row r="1453" spans="1:8" x14ac:dyDescent="0.3">
      <c r="A1453" s="172"/>
      <c r="B1453" s="206"/>
      <c r="C1453" s="167"/>
      <c r="D1453" s="232"/>
      <c r="E1453" s="11"/>
      <c r="F1453" s="44"/>
      <c r="G1453" s="44"/>
      <c r="H1453" s="44"/>
    </row>
    <row r="1454" spans="1:8" x14ac:dyDescent="0.3">
      <c r="A1454" s="172"/>
      <c r="B1454" s="206"/>
      <c r="C1454" s="43" t="s">
        <v>180</v>
      </c>
      <c r="D1454" s="232" t="s">
        <v>779</v>
      </c>
      <c r="E1454" s="11" t="s">
        <v>188</v>
      </c>
      <c r="F1454" s="274">
        <v>12</v>
      </c>
      <c r="G1454" s="274"/>
      <c r="H1454" s="275"/>
    </row>
    <row r="1455" spans="1:8" x14ac:dyDescent="0.3">
      <c r="A1455" s="172"/>
      <c r="B1455" s="206"/>
      <c r="C1455" s="43"/>
      <c r="D1455" s="232"/>
      <c r="E1455" s="11"/>
      <c r="F1455" s="274"/>
      <c r="G1455" s="274"/>
      <c r="H1455" s="275"/>
    </row>
    <row r="1456" spans="1:8" x14ac:dyDescent="0.3">
      <c r="A1456" s="172"/>
      <c r="B1456" s="206"/>
      <c r="C1456" s="43" t="s">
        <v>181</v>
      </c>
      <c r="D1456" s="232" t="s">
        <v>780</v>
      </c>
      <c r="E1456" s="11"/>
      <c r="F1456" s="274"/>
      <c r="G1456" s="274"/>
      <c r="H1456" s="275"/>
    </row>
    <row r="1457" spans="1:8" x14ac:dyDescent="0.3">
      <c r="A1457" s="172"/>
      <c r="B1457" s="206"/>
      <c r="C1457" s="167"/>
      <c r="D1457" s="232" t="s">
        <v>781</v>
      </c>
      <c r="E1457" s="209" t="s">
        <v>188</v>
      </c>
      <c r="F1457" s="274">
        <v>4</v>
      </c>
      <c r="G1457" s="274"/>
      <c r="H1457" s="275"/>
    </row>
    <row r="1458" spans="1:8" x14ac:dyDescent="0.3">
      <c r="A1458" s="172"/>
      <c r="B1458" s="206"/>
      <c r="C1458" s="43"/>
      <c r="D1458" s="245"/>
      <c r="E1458" s="11"/>
      <c r="F1458" s="382"/>
      <c r="G1458" s="383"/>
      <c r="H1458" s="275"/>
    </row>
    <row r="1459" spans="1:8" ht="15" x14ac:dyDescent="0.3">
      <c r="A1459" s="172" t="s">
        <v>782</v>
      </c>
      <c r="B1459" s="245" t="s">
        <v>783</v>
      </c>
      <c r="C1459" s="43"/>
      <c r="D1459" s="356"/>
      <c r="E1459" s="11" t="s">
        <v>188</v>
      </c>
      <c r="F1459" s="382">
        <v>12</v>
      </c>
      <c r="G1459" s="383"/>
      <c r="H1459" s="275"/>
    </row>
    <row r="1460" spans="1:8" x14ac:dyDescent="0.3">
      <c r="A1460" s="172"/>
      <c r="B1460" s="206"/>
      <c r="C1460" s="43"/>
      <c r="D1460" s="245"/>
      <c r="E1460" s="11"/>
      <c r="F1460" s="382"/>
      <c r="G1460" s="383"/>
      <c r="H1460" s="275"/>
    </row>
    <row r="1461" spans="1:8" ht="15" customHeight="1" x14ac:dyDescent="0.3">
      <c r="A1461" s="172" t="s">
        <v>784</v>
      </c>
      <c r="B1461" s="384" t="s">
        <v>15</v>
      </c>
      <c r="C1461" s="510" t="s">
        <v>1071</v>
      </c>
      <c r="D1461" s="511"/>
      <c r="E1461" s="385" t="s">
        <v>56</v>
      </c>
      <c r="F1461" s="382">
        <v>1</v>
      </c>
      <c r="G1461" s="383">
        <v>300000</v>
      </c>
      <c r="H1461" s="275">
        <f>+F1461*G1461</f>
        <v>300000</v>
      </c>
    </row>
    <row r="1462" spans="1:8" x14ac:dyDescent="0.3">
      <c r="A1462" s="172"/>
      <c r="B1462" s="206"/>
      <c r="C1462" s="386"/>
      <c r="D1462" s="386"/>
      <c r="E1462" s="385"/>
      <c r="F1462" s="48"/>
      <c r="G1462" s="48"/>
      <c r="H1462" s="275"/>
    </row>
    <row r="1463" spans="1:8" ht="15" customHeight="1" x14ac:dyDescent="0.3">
      <c r="A1463" s="172"/>
      <c r="B1463" s="231" t="s">
        <v>17</v>
      </c>
      <c r="C1463" s="510" t="s">
        <v>234</v>
      </c>
      <c r="D1463" s="511"/>
      <c r="E1463" s="11" t="s">
        <v>20</v>
      </c>
      <c r="F1463" s="275">
        <f>+H1461</f>
        <v>300000</v>
      </c>
      <c r="G1463" s="275"/>
      <c r="H1463" s="275"/>
    </row>
    <row r="1464" spans="1:8" x14ac:dyDescent="0.3">
      <c r="A1464" s="172"/>
      <c r="B1464" s="206"/>
      <c r="C1464" s="167"/>
      <c r="D1464" s="232"/>
      <c r="E1464" s="11"/>
      <c r="F1464" s="272"/>
      <c r="G1464" s="272"/>
      <c r="H1464" s="272"/>
    </row>
    <row r="1465" spans="1:8" x14ac:dyDescent="0.3">
      <c r="A1465" s="444"/>
      <c r="B1465" s="353"/>
      <c r="C1465" s="257"/>
      <c r="D1465" s="243"/>
      <c r="E1465" s="225"/>
      <c r="F1465" s="272"/>
      <c r="G1465" s="272"/>
      <c r="H1465" s="272"/>
    </row>
    <row r="1466" spans="1:8" x14ac:dyDescent="0.3">
      <c r="A1466" s="439"/>
      <c r="B1466" s="351"/>
      <c r="C1466" s="325"/>
      <c r="D1466" s="196"/>
      <c r="E1466" s="212"/>
      <c r="F1466" s="289"/>
      <c r="G1466" s="289"/>
      <c r="H1466" s="289"/>
    </row>
    <row r="1467" spans="1:8" s="216" customFormat="1" x14ac:dyDescent="0.3">
      <c r="A1467" s="172" t="s">
        <v>785</v>
      </c>
      <c r="B1467" s="206" t="s">
        <v>71</v>
      </c>
      <c r="C1467" s="167"/>
      <c r="D1467" s="167"/>
      <c r="E1467" s="177"/>
      <c r="F1467" s="290"/>
      <c r="G1467" s="290"/>
      <c r="H1467" s="250"/>
    </row>
    <row r="1468" spans="1:8" ht="15" thickBot="1" x14ac:dyDescent="0.35">
      <c r="A1468" s="430"/>
      <c r="B1468" s="217"/>
      <c r="C1468" s="218"/>
      <c r="D1468" s="218"/>
      <c r="E1468" s="219"/>
      <c r="F1468" s="291"/>
      <c r="G1468" s="291"/>
      <c r="H1468" s="291"/>
    </row>
    <row r="1469" spans="1:8" x14ac:dyDescent="0.3">
      <c r="A1469" s="175"/>
      <c r="B1469" s="43"/>
      <c r="C1469" s="43"/>
      <c r="D1469" s="43"/>
      <c r="E1469" s="175"/>
      <c r="F1469" s="286"/>
      <c r="G1469" s="286"/>
      <c r="H1469" s="286"/>
    </row>
    <row r="1470" spans="1:8" x14ac:dyDescent="0.3">
      <c r="A1470" s="175"/>
      <c r="B1470" s="43"/>
      <c r="C1470" s="43"/>
      <c r="D1470" s="43"/>
      <c r="E1470" s="175"/>
      <c r="F1470" s="286"/>
      <c r="G1470" s="286"/>
      <c r="H1470" s="286"/>
    </row>
    <row r="1471" spans="1:8" ht="15" thickBot="1" x14ac:dyDescent="0.35">
      <c r="A1471" s="204" t="s">
        <v>0</v>
      </c>
      <c r="B1471" s="43"/>
      <c r="C1471" s="43"/>
      <c r="D1471" s="43"/>
      <c r="E1471" s="175"/>
      <c r="F1471" s="177"/>
      <c r="G1471" s="177"/>
      <c r="H1471" s="177" t="s">
        <v>786</v>
      </c>
    </row>
    <row r="1472" spans="1:8" x14ac:dyDescent="0.3">
      <c r="A1472" s="163"/>
      <c r="B1472" s="178"/>
      <c r="C1472" s="179"/>
      <c r="D1472" s="180"/>
      <c r="E1472" s="181"/>
      <c r="F1472" s="182"/>
      <c r="G1472" s="182"/>
      <c r="H1472" s="182"/>
    </row>
    <row r="1473" spans="1:8" x14ac:dyDescent="0.3">
      <c r="A1473" s="164" t="s">
        <v>2</v>
      </c>
      <c r="B1473" s="505" t="s">
        <v>3</v>
      </c>
      <c r="C1473" s="506"/>
      <c r="D1473" s="507"/>
      <c r="E1473" s="185" t="s">
        <v>4</v>
      </c>
      <c r="F1473" s="186" t="s">
        <v>6</v>
      </c>
      <c r="G1473" s="186" t="s">
        <v>5</v>
      </c>
      <c r="H1473" s="186" t="s">
        <v>7</v>
      </c>
    </row>
    <row r="1474" spans="1:8" x14ac:dyDescent="0.3">
      <c r="A1474" s="164" t="s">
        <v>8</v>
      </c>
      <c r="B1474" s="183"/>
      <c r="C1474" s="184"/>
      <c r="D1474" s="187"/>
      <c r="E1474" s="188"/>
      <c r="F1474" s="189"/>
      <c r="G1474" s="189"/>
      <c r="H1474" s="189"/>
    </row>
    <row r="1475" spans="1:8" x14ac:dyDescent="0.3">
      <c r="A1475" s="165"/>
      <c r="B1475" s="190"/>
      <c r="C1475" s="191"/>
      <c r="D1475" s="192"/>
      <c r="E1475" s="193"/>
      <c r="F1475" s="194"/>
      <c r="G1475" s="194"/>
      <c r="H1475" s="194"/>
    </row>
    <row r="1476" spans="1:8" x14ac:dyDescent="0.3">
      <c r="A1476" s="439"/>
      <c r="B1476" s="351"/>
      <c r="C1476" s="325"/>
      <c r="D1476" s="197"/>
      <c r="E1476" s="198"/>
      <c r="F1476" s="272"/>
      <c r="G1476" s="272"/>
      <c r="H1476" s="272"/>
    </row>
    <row r="1477" spans="1:8" x14ac:dyDescent="0.3">
      <c r="A1477" s="172"/>
      <c r="B1477" s="228" t="s">
        <v>1072</v>
      </c>
      <c r="C1477" s="167"/>
      <c r="D1477" s="245"/>
      <c r="E1477" s="11"/>
      <c r="F1477" s="272"/>
      <c r="G1477" s="272"/>
      <c r="H1477" s="272"/>
    </row>
    <row r="1478" spans="1:8" x14ac:dyDescent="0.3">
      <c r="A1478" s="172"/>
      <c r="B1478" s="265"/>
      <c r="C1478" s="167"/>
      <c r="D1478" s="245"/>
      <c r="E1478" s="11"/>
      <c r="F1478" s="272"/>
      <c r="G1478" s="272"/>
      <c r="H1478" s="272"/>
    </row>
    <row r="1479" spans="1:8" x14ac:dyDescent="0.3">
      <c r="A1479" s="172">
        <v>73.010000000000005</v>
      </c>
      <c r="B1479" s="5" t="s">
        <v>787</v>
      </c>
      <c r="C1479" s="167"/>
      <c r="D1479" s="232"/>
      <c r="E1479" s="11" t="s">
        <v>788</v>
      </c>
      <c r="F1479" s="44">
        <f>1.8*2000</f>
        <v>3600</v>
      </c>
      <c r="G1479" s="44"/>
      <c r="H1479" s="44"/>
    </row>
    <row r="1480" spans="1:8" x14ac:dyDescent="0.3">
      <c r="A1480" s="172"/>
      <c r="B1480" s="206"/>
      <c r="C1480" s="167"/>
      <c r="D1480" s="43"/>
      <c r="E1480" s="11"/>
      <c r="F1480" s="387"/>
      <c r="G1480" s="387"/>
      <c r="H1480" s="387"/>
    </row>
    <row r="1481" spans="1:8" x14ac:dyDescent="0.3">
      <c r="A1481" s="172" t="s">
        <v>789</v>
      </c>
      <c r="B1481" s="206" t="s">
        <v>996</v>
      </c>
      <c r="C1481" s="167"/>
      <c r="D1481" s="232"/>
      <c r="E1481" s="11" t="s">
        <v>788</v>
      </c>
      <c r="F1481" s="44">
        <v>10000</v>
      </c>
      <c r="G1481" s="44"/>
      <c r="H1481" s="44"/>
    </row>
    <row r="1482" spans="1:8" x14ac:dyDescent="0.3">
      <c r="A1482" s="172"/>
      <c r="B1482" s="206"/>
      <c r="C1482" s="167"/>
      <c r="D1482" s="43"/>
      <c r="E1482" s="11"/>
      <c r="F1482" s="387"/>
      <c r="G1482" s="387"/>
      <c r="H1482" s="387"/>
    </row>
    <row r="1483" spans="1:8" x14ac:dyDescent="0.3">
      <c r="A1483" s="172"/>
      <c r="B1483" s="206"/>
      <c r="C1483" s="167"/>
      <c r="D1483" s="43"/>
      <c r="E1483" s="11"/>
      <c r="F1483" s="387"/>
      <c r="G1483" s="387"/>
      <c r="H1483" s="387"/>
    </row>
    <row r="1484" spans="1:8" x14ac:dyDescent="0.3">
      <c r="A1484" s="172"/>
      <c r="B1484" s="206"/>
      <c r="C1484" s="167"/>
      <c r="D1484" s="43"/>
      <c r="E1484" s="11"/>
      <c r="F1484" s="387"/>
      <c r="G1484" s="387"/>
      <c r="H1484" s="387"/>
    </row>
    <row r="1485" spans="1:8" x14ac:dyDescent="0.3">
      <c r="A1485" s="172"/>
      <c r="B1485" s="206"/>
      <c r="C1485" s="167"/>
      <c r="D1485" s="43"/>
      <c r="E1485" s="11"/>
      <c r="F1485" s="387"/>
      <c r="G1485" s="387"/>
      <c r="H1485" s="387"/>
    </row>
    <row r="1486" spans="1:8" x14ac:dyDescent="0.3">
      <c r="A1486" s="172"/>
      <c r="B1486" s="206"/>
      <c r="C1486" s="167"/>
      <c r="D1486" s="43"/>
      <c r="E1486" s="11"/>
      <c r="F1486" s="387"/>
      <c r="G1486" s="387"/>
      <c r="H1486" s="387"/>
    </row>
    <row r="1487" spans="1:8" x14ac:dyDescent="0.3">
      <c r="A1487" s="172"/>
      <c r="B1487" s="206"/>
      <c r="C1487" s="167"/>
      <c r="D1487" s="43"/>
      <c r="E1487" s="225"/>
      <c r="F1487" s="387"/>
      <c r="G1487" s="387"/>
      <c r="H1487" s="387"/>
    </row>
    <row r="1488" spans="1:8" x14ac:dyDescent="0.3">
      <c r="A1488" s="439"/>
      <c r="B1488" s="351"/>
      <c r="C1488" s="325"/>
      <c r="D1488" s="196"/>
      <c r="E1488" s="212"/>
      <c r="F1488" s="289"/>
      <c r="G1488" s="289"/>
      <c r="H1488" s="289"/>
    </row>
    <row r="1489" spans="1:8" s="216" customFormat="1" x14ac:dyDescent="0.3">
      <c r="A1489" s="172">
        <v>7300</v>
      </c>
      <c r="B1489" s="206" t="s">
        <v>71</v>
      </c>
      <c r="C1489" s="167"/>
      <c r="D1489" s="301"/>
      <c r="E1489" s="177"/>
      <c r="F1489" s="290"/>
      <c r="G1489" s="290"/>
      <c r="H1489" s="250"/>
    </row>
    <row r="1490" spans="1:8" ht="15" thickBot="1" x14ac:dyDescent="0.35">
      <c r="A1490" s="430"/>
      <c r="B1490" s="217"/>
      <c r="C1490" s="218"/>
      <c r="D1490" s="218"/>
      <c r="E1490" s="219"/>
      <c r="F1490" s="291"/>
      <c r="G1490" s="291"/>
      <c r="H1490" s="291"/>
    </row>
    <row r="1491" spans="1:8" x14ac:dyDescent="0.3">
      <c r="A1491" s="175"/>
      <c r="B1491" s="43"/>
      <c r="C1491" s="43"/>
      <c r="D1491" s="43"/>
      <c r="E1491" s="175"/>
      <c r="F1491" s="286"/>
      <c r="G1491" s="286"/>
      <c r="H1491" s="286"/>
    </row>
    <row r="1492" spans="1:8" x14ac:dyDescent="0.3">
      <c r="A1492" s="175"/>
      <c r="B1492" s="43"/>
      <c r="C1492" s="43"/>
      <c r="D1492" s="43"/>
      <c r="E1492" s="175"/>
      <c r="F1492" s="286"/>
      <c r="G1492" s="286"/>
      <c r="H1492" s="286"/>
    </row>
    <row r="1493" spans="1:8" ht="15" thickBot="1" x14ac:dyDescent="0.35">
      <c r="A1493" s="204" t="s">
        <v>0</v>
      </c>
      <c r="B1493" s="43"/>
      <c r="C1493" s="43"/>
      <c r="D1493" s="43"/>
      <c r="E1493" s="175"/>
      <c r="F1493" s="177"/>
      <c r="G1493" s="177"/>
      <c r="H1493" s="177" t="s">
        <v>790</v>
      </c>
    </row>
    <row r="1494" spans="1:8" x14ac:dyDescent="0.3">
      <c r="A1494" s="163"/>
      <c r="B1494" s="178"/>
      <c r="C1494" s="179"/>
      <c r="D1494" s="180"/>
      <c r="E1494" s="181"/>
      <c r="F1494" s="182"/>
      <c r="G1494" s="182"/>
      <c r="H1494" s="182"/>
    </row>
    <row r="1495" spans="1:8" x14ac:dyDescent="0.3">
      <c r="A1495" s="164" t="s">
        <v>2</v>
      </c>
      <c r="B1495" s="505" t="s">
        <v>3</v>
      </c>
      <c r="C1495" s="506"/>
      <c r="D1495" s="507"/>
      <c r="E1495" s="185" t="s">
        <v>4</v>
      </c>
      <c r="F1495" s="186" t="s">
        <v>6</v>
      </c>
      <c r="G1495" s="186" t="s">
        <v>5</v>
      </c>
      <c r="H1495" s="186" t="s">
        <v>7</v>
      </c>
    </row>
    <row r="1496" spans="1:8" x14ac:dyDescent="0.3">
      <c r="A1496" s="164" t="s">
        <v>8</v>
      </c>
      <c r="B1496" s="183"/>
      <c r="C1496" s="184"/>
      <c r="D1496" s="187"/>
      <c r="E1496" s="188"/>
      <c r="F1496" s="189"/>
      <c r="G1496" s="189"/>
      <c r="H1496" s="189"/>
    </row>
    <row r="1497" spans="1:8" x14ac:dyDescent="0.3">
      <c r="A1497" s="165"/>
      <c r="B1497" s="190"/>
      <c r="C1497" s="191"/>
      <c r="D1497" s="192"/>
      <c r="E1497" s="193"/>
      <c r="F1497" s="194"/>
      <c r="G1497" s="194"/>
      <c r="H1497" s="194"/>
    </row>
    <row r="1498" spans="1:8" x14ac:dyDescent="0.3">
      <c r="A1498" s="439"/>
      <c r="B1498" s="351"/>
      <c r="C1498" s="325"/>
      <c r="D1498" s="388"/>
      <c r="E1498" s="389"/>
      <c r="F1498" s="390"/>
      <c r="G1498" s="390"/>
      <c r="H1498" s="390"/>
    </row>
    <row r="1499" spans="1:8" x14ac:dyDescent="0.3">
      <c r="A1499" s="429"/>
      <c r="B1499" s="228" t="s">
        <v>791</v>
      </c>
      <c r="C1499" s="43"/>
      <c r="D1499" s="232"/>
      <c r="E1499" s="11"/>
      <c r="F1499" s="272"/>
      <c r="G1499" s="272"/>
      <c r="H1499" s="272"/>
    </row>
    <row r="1500" spans="1:8" x14ac:dyDescent="0.3">
      <c r="A1500" s="429"/>
      <c r="B1500" s="231"/>
      <c r="C1500" s="43"/>
      <c r="D1500" s="232"/>
      <c r="E1500" s="11"/>
      <c r="F1500" s="272"/>
      <c r="G1500" s="272"/>
      <c r="H1500" s="272"/>
    </row>
    <row r="1501" spans="1:8" x14ac:dyDescent="0.3">
      <c r="A1501" s="429"/>
      <c r="B1501" s="231"/>
      <c r="C1501" s="43"/>
      <c r="D1501" s="232"/>
      <c r="E1501" s="11"/>
      <c r="F1501" s="272"/>
      <c r="G1501" s="272"/>
      <c r="H1501" s="272"/>
    </row>
    <row r="1502" spans="1:8" x14ac:dyDescent="0.3">
      <c r="A1502" s="172" t="s">
        <v>792</v>
      </c>
      <c r="B1502" s="231" t="s">
        <v>1073</v>
      </c>
      <c r="C1502" s="43"/>
      <c r="D1502" s="232"/>
      <c r="E1502" s="11"/>
      <c r="F1502" s="272"/>
      <c r="G1502" s="272"/>
      <c r="H1502" s="272"/>
    </row>
    <row r="1503" spans="1:8" x14ac:dyDescent="0.3">
      <c r="A1503" s="429"/>
      <c r="B1503" s="231"/>
      <c r="C1503" s="43"/>
      <c r="D1503" s="232"/>
      <c r="E1503" s="11"/>
      <c r="F1503" s="272"/>
      <c r="G1503" s="272"/>
      <c r="H1503" s="272"/>
    </row>
    <row r="1504" spans="1:8" x14ac:dyDescent="0.3">
      <c r="A1504" s="429"/>
      <c r="B1504" s="231" t="s">
        <v>15</v>
      </c>
      <c r="C1504" s="43" t="s">
        <v>793</v>
      </c>
      <c r="D1504" s="232"/>
      <c r="E1504" s="11" t="s">
        <v>68</v>
      </c>
      <c r="F1504" s="387">
        <v>1</v>
      </c>
      <c r="G1504" s="387">
        <v>800000</v>
      </c>
      <c r="H1504" s="387">
        <f>+F1504*G1504</f>
        <v>800000</v>
      </c>
    </row>
    <row r="1505" spans="1:8" x14ac:dyDescent="0.3">
      <c r="A1505" s="429"/>
      <c r="B1505" s="231"/>
      <c r="C1505" s="43"/>
      <c r="D1505" s="232"/>
      <c r="E1505" s="11"/>
      <c r="F1505" s="387"/>
      <c r="G1505" s="387"/>
      <c r="H1505" s="387"/>
    </row>
    <row r="1506" spans="1:8" x14ac:dyDescent="0.3">
      <c r="A1506" s="429"/>
      <c r="B1506" s="231" t="s">
        <v>17</v>
      </c>
      <c r="C1506" s="43" t="s">
        <v>1023</v>
      </c>
      <c r="D1506" s="232"/>
      <c r="E1506" s="11" t="s">
        <v>68</v>
      </c>
      <c r="F1506" s="387">
        <v>1</v>
      </c>
      <c r="G1506" s="387">
        <v>400000</v>
      </c>
      <c r="H1506" s="387">
        <f>+F1506*G1506</f>
        <v>400000</v>
      </c>
    </row>
    <row r="1507" spans="1:8" x14ac:dyDescent="0.3">
      <c r="A1507" s="429"/>
      <c r="B1507" s="231"/>
      <c r="C1507" s="43"/>
      <c r="D1507" s="232"/>
      <c r="E1507" s="11"/>
      <c r="F1507" s="387"/>
      <c r="G1507" s="387"/>
      <c r="H1507" s="387"/>
    </row>
    <row r="1508" spans="1:8" x14ac:dyDescent="0.3">
      <c r="A1508" s="429"/>
      <c r="B1508" s="231" t="s">
        <v>38</v>
      </c>
      <c r="C1508" s="43" t="s">
        <v>794</v>
      </c>
      <c r="D1508" s="232"/>
      <c r="E1508" s="209" t="s">
        <v>20</v>
      </c>
      <c r="F1508" s="44">
        <f>H1504+H1506</f>
        <v>1200000</v>
      </c>
      <c r="G1508" s="44"/>
      <c r="H1508" s="44"/>
    </row>
    <row r="1509" spans="1:8" x14ac:dyDescent="0.3">
      <c r="A1509" s="429"/>
      <c r="B1509" s="231"/>
      <c r="C1509" s="43"/>
      <c r="D1509" s="232"/>
      <c r="E1509" s="11"/>
      <c r="F1509" s="391"/>
      <c r="G1509" s="391"/>
      <c r="H1509" s="391"/>
    </row>
    <row r="1510" spans="1:8" x14ac:dyDescent="0.3">
      <c r="A1510" s="172"/>
      <c r="B1510" s="206"/>
      <c r="C1510" s="167"/>
      <c r="D1510" s="230"/>
      <c r="E1510" s="249"/>
      <c r="F1510" s="390"/>
      <c r="G1510" s="390"/>
      <c r="H1510" s="390"/>
    </row>
    <row r="1511" spans="1:8" x14ac:dyDescent="0.3">
      <c r="A1511" s="172"/>
      <c r="B1511" s="206"/>
      <c r="C1511" s="167"/>
      <c r="D1511" s="230"/>
      <c r="E1511" s="249"/>
      <c r="F1511" s="390"/>
      <c r="G1511" s="390"/>
      <c r="H1511" s="390"/>
    </row>
    <row r="1512" spans="1:8" x14ac:dyDescent="0.3">
      <c r="A1512" s="172"/>
      <c r="B1512" s="206"/>
      <c r="C1512" s="167"/>
      <c r="D1512" s="230"/>
      <c r="E1512" s="249"/>
      <c r="F1512" s="390"/>
      <c r="G1512" s="390"/>
      <c r="H1512" s="390"/>
    </row>
    <row r="1513" spans="1:8" x14ac:dyDescent="0.3">
      <c r="A1513" s="444"/>
      <c r="B1513" s="353"/>
      <c r="C1513" s="257"/>
      <c r="D1513" s="392"/>
      <c r="E1513" s="393"/>
      <c r="F1513" s="390"/>
      <c r="G1513" s="390"/>
      <c r="H1513" s="390"/>
    </row>
    <row r="1514" spans="1:8" x14ac:dyDescent="0.3">
      <c r="A1514" s="439"/>
      <c r="B1514" s="351"/>
      <c r="C1514" s="325"/>
      <c r="D1514" s="325"/>
      <c r="E1514" s="324"/>
      <c r="F1514" s="394"/>
      <c r="G1514" s="394"/>
      <c r="H1514" s="394"/>
    </row>
    <row r="1515" spans="1:8" s="216" customFormat="1" x14ac:dyDescent="0.3">
      <c r="A1515" s="172" t="s">
        <v>795</v>
      </c>
      <c r="B1515" s="206" t="s">
        <v>71</v>
      </c>
      <c r="C1515" s="167"/>
      <c r="D1515" s="167"/>
      <c r="E1515" s="177"/>
      <c r="F1515" s="290"/>
      <c r="G1515" s="290"/>
      <c r="H1515" s="250"/>
    </row>
    <row r="1516" spans="1:8" ht="15" thickBot="1" x14ac:dyDescent="0.35">
      <c r="A1516" s="433"/>
      <c r="B1516" s="308"/>
      <c r="C1516" s="264"/>
      <c r="D1516" s="264"/>
      <c r="E1516" s="320"/>
      <c r="F1516" s="321"/>
      <c r="G1516" s="321"/>
      <c r="H1516" s="321"/>
    </row>
    <row r="1517" spans="1:8" x14ac:dyDescent="0.3">
      <c r="A1517" s="175"/>
      <c r="B1517" s="43"/>
      <c r="C1517" s="43"/>
      <c r="D1517" s="43"/>
      <c r="E1517" s="175"/>
      <c r="F1517" s="286"/>
      <c r="G1517" s="286"/>
      <c r="H1517" s="286"/>
    </row>
    <row r="1518" spans="1:8" ht="15" thickBot="1" x14ac:dyDescent="0.35">
      <c r="A1518" s="204" t="s">
        <v>0</v>
      </c>
      <c r="B1518" s="43"/>
      <c r="C1518" s="43"/>
      <c r="D1518" s="43"/>
      <c r="E1518" s="175"/>
      <c r="F1518" s="177"/>
      <c r="G1518" s="177"/>
      <c r="H1518" s="177" t="s">
        <v>923</v>
      </c>
    </row>
    <row r="1519" spans="1:8" x14ac:dyDescent="0.3">
      <c r="A1519" s="163"/>
      <c r="B1519" s="178"/>
      <c r="C1519" s="179"/>
      <c r="D1519" s="180"/>
      <c r="E1519" s="181"/>
      <c r="F1519" s="182"/>
      <c r="G1519" s="182"/>
      <c r="H1519" s="182"/>
    </row>
    <row r="1520" spans="1:8" x14ac:dyDescent="0.3">
      <c r="A1520" s="164" t="s">
        <v>2</v>
      </c>
      <c r="B1520" s="505" t="s">
        <v>3</v>
      </c>
      <c r="C1520" s="506"/>
      <c r="D1520" s="507"/>
      <c r="E1520" s="185" t="s">
        <v>4</v>
      </c>
      <c r="F1520" s="186" t="s">
        <v>6</v>
      </c>
      <c r="G1520" s="186" t="s">
        <v>5</v>
      </c>
      <c r="H1520" s="186" t="s">
        <v>7</v>
      </c>
    </row>
    <row r="1521" spans="1:8" x14ac:dyDescent="0.3">
      <c r="A1521" s="164" t="s">
        <v>8</v>
      </c>
      <c r="B1521" s="183"/>
      <c r="C1521" s="184"/>
      <c r="D1521" s="187"/>
      <c r="E1521" s="188"/>
      <c r="F1521" s="189"/>
      <c r="G1521" s="189"/>
      <c r="H1521" s="189"/>
    </row>
    <row r="1522" spans="1:8" x14ac:dyDescent="0.3">
      <c r="A1522" s="165"/>
      <c r="B1522" s="190"/>
      <c r="C1522" s="191"/>
      <c r="D1522" s="192"/>
      <c r="E1522" s="193"/>
      <c r="F1522" s="194"/>
      <c r="G1522" s="194"/>
      <c r="H1522" s="194"/>
    </row>
    <row r="1523" spans="1:8" x14ac:dyDescent="0.3">
      <c r="A1523" s="429"/>
      <c r="B1523" s="228"/>
      <c r="C1523" s="43"/>
      <c r="D1523" s="232"/>
      <c r="E1523" s="11"/>
      <c r="F1523" s="272"/>
      <c r="G1523" s="272"/>
      <c r="H1523" s="272"/>
    </row>
    <row r="1524" spans="1:8" x14ac:dyDescent="0.3">
      <c r="A1524" s="172" t="s">
        <v>922</v>
      </c>
      <c r="B1524" s="228"/>
      <c r="C1524" s="12" t="s">
        <v>943</v>
      </c>
      <c r="D1524" s="232"/>
      <c r="E1524" s="11"/>
      <c r="F1524" s="272"/>
      <c r="G1524" s="272"/>
      <c r="H1524" s="44"/>
    </row>
    <row r="1525" spans="1:8" x14ac:dyDescent="0.3">
      <c r="A1525" s="429"/>
      <c r="B1525" s="228"/>
      <c r="C1525" s="43"/>
      <c r="D1525" s="232"/>
      <c r="E1525" s="11"/>
      <c r="F1525" s="272"/>
      <c r="G1525" s="272"/>
      <c r="H1525" s="44"/>
    </row>
    <row r="1526" spans="1:8" x14ac:dyDescent="0.3">
      <c r="A1526" s="429" t="s">
        <v>921</v>
      </c>
      <c r="B1526" s="231" t="s">
        <v>15</v>
      </c>
      <c r="C1526" s="43" t="s">
        <v>84</v>
      </c>
      <c r="D1526" s="232"/>
      <c r="E1526" s="11" t="s">
        <v>158</v>
      </c>
      <c r="F1526" s="50">
        <v>1</v>
      </c>
      <c r="G1526" s="50"/>
      <c r="H1526" s="275"/>
    </row>
    <row r="1527" spans="1:8" x14ac:dyDescent="0.3">
      <c r="A1527" s="429"/>
      <c r="B1527" s="169"/>
      <c r="C1527" s="43" t="s">
        <v>85</v>
      </c>
      <c r="D1527" s="232"/>
      <c r="E1527" s="11"/>
      <c r="F1527" s="50"/>
      <c r="G1527" s="50"/>
      <c r="H1527" s="275"/>
    </row>
    <row r="1528" spans="1:8" x14ac:dyDescent="0.3">
      <c r="A1528" s="429"/>
      <c r="B1528" s="169"/>
      <c r="C1528" s="43" t="s">
        <v>86</v>
      </c>
      <c r="D1528" s="232"/>
      <c r="E1528" s="11"/>
      <c r="F1528" s="50"/>
      <c r="G1528" s="50"/>
      <c r="H1528" s="275"/>
    </row>
    <row r="1529" spans="1:8" x14ac:dyDescent="0.3">
      <c r="A1529" s="429"/>
      <c r="B1529" s="231"/>
      <c r="C1529" s="43"/>
      <c r="D1529" s="232"/>
      <c r="E1529" s="11"/>
      <c r="F1529" s="50"/>
      <c r="G1529" s="50"/>
      <c r="H1529" s="275"/>
    </row>
    <row r="1530" spans="1:8" x14ac:dyDescent="0.3">
      <c r="A1530" s="447"/>
      <c r="B1530" s="43" t="s">
        <v>17</v>
      </c>
      <c r="C1530" s="43" t="s">
        <v>87</v>
      </c>
      <c r="D1530" s="232"/>
      <c r="E1530" s="11" t="s">
        <v>80</v>
      </c>
      <c r="F1530" s="50">
        <v>15</v>
      </c>
      <c r="G1530" s="50"/>
      <c r="H1530" s="275"/>
    </row>
    <row r="1531" spans="1:8" x14ac:dyDescent="0.3">
      <c r="A1531" s="447"/>
      <c r="B1531" s="169"/>
      <c r="C1531" s="43" t="s">
        <v>85</v>
      </c>
      <c r="D1531" s="232"/>
      <c r="E1531" s="11"/>
      <c r="F1531" s="50"/>
      <c r="G1531" s="50"/>
      <c r="H1531" s="275"/>
    </row>
    <row r="1532" spans="1:8" x14ac:dyDescent="0.3">
      <c r="A1532" s="447"/>
      <c r="B1532" s="169"/>
      <c r="C1532" s="43" t="s">
        <v>86</v>
      </c>
      <c r="D1532" s="232"/>
      <c r="E1532" s="11"/>
      <c r="F1532" s="50"/>
      <c r="G1532" s="50"/>
      <c r="H1532" s="275"/>
    </row>
    <row r="1533" spans="1:8" x14ac:dyDescent="0.3">
      <c r="A1533" s="429"/>
      <c r="B1533" s="231"/>
      <c r="C1533" s="43"/>
      <c r="D1533" s="232"/>
      <c r="E1533" s="11"/>
      <c r="F1533" s="50"/>
      <c r="G1533" s="50"/>
      <c r="H1533" s="275"/>
    </row>
    <row r="1534" spans="1:8" x14ac:dyDescent="0.3">
      <c r="A1534" s="429"/>
      <c r="B1534" s="231" t="s">
        <v>38</v>
      </c>
      <c r="C1534" s="43" t="s">
        <v>88</v>
      </c>
      <c r="D1534" s="232"/>
      <c r="E1534" s="11" t="s">
        <v>80</v>
      </c>
      <c r="F1534" s="50">
        <v>15</v>
      </c>
      <c r="G1534" s="50"/>
      <c r="H1534" s="275"/>
    </row>
    <row r="1535" spans="1:8" x14ac:dyDescent="0.3">
      <c r="A1535" s="429"/>
      <c r="B1535" s="169"/>
      <c r="C1535" s="43"/>
      <c r="D1535" s="232"/>
      <c r="E1535" s="11"/>
      <c r="F1535" s="50"/>
      <c r="G1535" s="50"/>
      <c r="H1535" s="275"/>
    </row>
    <row r="1536" spans="1:8" x14ac:dyDescent="0.3">
      <c r="A1536" s="429"/>
      <c r="B1536" s="43" t="s">
        <v>89</v>
      </c>
      <c r="C1536" s="43" t="s">
        <v>924</v>
      </c>
      <c r="D1536" s="232"/>
      <c r="E1536" s="11" t="s">
        <v>158</v>
      </c>
      <c r="F1536" s="50">
        <v>1</v>
      </c>
      <c r="G1536" s="50"/>
      <c r="H1536" s="275"/>
    </row>
    <row r="1537" spans="1:8" x14ac:dyDescent="0.3">
      <c r="A1537" s="429"/>
      <c r="B1537" s="43"/>
      <c r="C1537" s="43"/>
      <c r="D1537" s="232"/>
      <c r="E1537" s="11"/>
      <c r="F1537" s="50"/>
      <c r="G1537" s="50"/>
      <c r="H1537" s="275"/>
    </row>
    <row r="1538" spans="1:8" x14ac:dyDescent="0.3">
      <c r="A1538" s="429" t="s">
        <v>925</v>
      </c>
      <c r="B1538" s="43"/>
      <c r="C1538" s="43" t="s">
        <v>926</v>
      </c>
      <c r="D1538" s="232"/>
      <c r="E1538" s="11"/>
      <c r="F1538" s="50"/>
      <c r="G1538" s="50"/>
      <c r="H1538" s="275"/>
    </row>
    <row r="1539" spans="1:8" x14ac:dyDescent="0.3">
      <c r="A1539" s="429"/>
      <c r="B1539" s="43"/>
      <c r="C1539" s="43"/>
      <c r="D1539" s="232"/>
      <c r="E1539" s="11"/>
      <c r="F1539" s="50"/>
      <c r="G1539" s="50"/>
      <c r="H1539" s="275"/>
    </row>
    <row r="1540" spans="1:8" x14ac:dyDescent="0.3">
      <c r="A1540" s="429"/>
      <c r="B1540" s="43" t="s">
        <v>15</v>
      </c>
      <c r="C1540" s="43" t="s">
        <v>927</v>
      </c>
      <c r="D1540" s="232"/>
      <c r="E1540" s="11" t="s">
        <v>116</v>
      </c>
      <c r="F1540" s="50">
        <v>500</v>
      </c>
      <c r="G1540" s="50"/>
      <c r="H1540" s="275"/>
    </row>
    <row r="1541" spans="1:8" x14ac:dyDescent="0.3">
      <c r="A1541" s="429"/>
      <c r="B1541" s="43" t="s">
        <v>17</v>
      </c>
      <c r="C1541" s="43" t="s">
        <v>928</v>
      </c>
      <c r="D1541" s="232"/>
      <c r="E1541" s="11" t="s">
        <v>116</v>
      </c>
      <c r="F1541" s="50">
        <v>500</v>
      </c>
      <c r="G1541" s="50"/>
      <c r="H1541" s="275"/>
    </row>
    <row r="1542" spans="1:8" x14ac:dyDescent="0.3">
      <c r="A1542" s="429"/>
      <c r="B1542" s="231" t="s">
        <v>38</v>
      </c>
      <c r="C1542" s="43" t="s">
        <v>929</v>
      </c>
      <c r="D1542" s="232"/>
      <c r="E1542" s="11" t="s">
        <v>116</v>
      </c>
      <c r="F1542" s="50">
        <v>150</v>
      </c>
      <c r="G1542" s="50"/>
      <c r="H1542" s="275"/>
    </row>
    <row r="1543" spans="1:8" x14ac:dyDescent="0.3">
      <c r="A1543" s="429"/>
      <c r="B1543" s="43" t="s">
        <v>89</v>
      </c>
      <c r="C1543" s="43" t="s">
        <v>930</v>
      </c>
      <c r="D1543" s="232"/>
      <c r="E1543" s="11" t="s">
        <v>116</v>
      </c>
      <c r="F1543" s="50">
        <v>500</v>
      </c>
      <c r="G1543" s="50"/>
      <c r="H1543" s="275"/>
    </row>
    <row r="1544" spans="1:8" x14ac:dyDescent="0.3">
      <c r="A1544" s="429"/>
      <c r="B1544" s="43" t="s">
        <v>106</v>
      </c>
      <c r="C1544" s="43" t="s">
        <v>931</v>
      </c>
      <c r="D1544" s="232"/>
      <c r="E1544" s="11" t="s">
        <v>116</v>
      </c>
      <c r="F1544" s="50">
        <v>250</v>
      </c>
      <c r="G1544" s="50"/>
      <c r="H1544" s="275"/>
    </row>
    <row r="1545" spans="1:8" x14ac:dyDescent="0.3">
      <c r="A1545" s="429"/>
      <c r="B1545" s="43" t="s">
        <v>108</v>
      </c>
      <c r="C1545" s="43" t="s">
        <v>932</v>
      </c>
      <c r="D1545" s="232"/>
      <c r="E1545" s="11" t="s">
        <v>116</v>
      </c>
      <c r="F1545" s="50">
        <v>500</v>
      </c>
      <c r="G1545" s="50"/>
      <c r="H1545" s="275"/>
    </row>
    <row r="1546" spans="1:8" x14ac:dyDescent="0.3">
      <c r="A1546" s="429"/>
      <c r="B1546" s="43" t="s">
        <v>111</v>
      </c>
      <c r="C1546" s="43" t="s">
        <v>933</v>
      </c>
      <c r="D1546" s="232"/>
      <c r="E1546" s="11" t="s">
        <v>116</v>
      </c>
      <c r="F1546" s="50">
        <v>250</v>
      </c>
      <c r="G1546" s="50"/>
      <c r="H1546" s="275"/>
    </row>
    <row r="1547" spans="1:8" x14ac:dyDescent="0.3">
      <c r="A1547" s="429"/>
      <c r="B1547" s="43" t="s">
        <v>209</v>
      </c>
      <c r="C1547" s="43" t="s">
        <v>934</v>
      </c>
      <c r="D1547" s="232"/>
      <c r="E1547" s="11" t="s">
        <v>116</v>
      </c>
      <c r="F1547" s="50">
        <v>150</v>
      </c>
      <c r="G1547" s="50"/>
      <c r="H1547" s="275"/>
    </row>
    <row r="1548" spans="1:8" x14ac:dyDescent="0.3">
      <c r="A1548" s="429"/>
      <c r="B1548" s="43" t="s">
        <v>180</v>
      </c>
      <c r="C1548" s="43" t="s">
        <v>935</v>
      </c>
      <c r="D1548" s="232"/>
      <c r="E1548" s="11" t="s">
        <v>116</v>
      </c>
      <c r="F1548" s="50">
        <v>100</v>
      </c>
      <c r="G1548" s="50"/>
      <c r="H1548" s="275"/>
    </row>
    <row r="1549" spans="1:8" x14ac:dyDescent="0.3">
      <c r="A1549" s="429"/>
      <c r="B1549" s="43"/>
      <c r="C1549" s="43"/>
      <c r="D1549" s="232"/>
      <c r="E1549" s="11"/>
      <c r="F1549" s="50"/>
      <c r="G1549" s="50"/>
      <c r="H1549" s="275"/>
    </row>
    <row r="1550" spans="1:8" x14ac:dyDescent="0.3">
      <c r="A1550" s="429" t="s">
        <v>937</v>
      </c>
      <c r="B1550" s="43"/>
      <c r="C1550" s="395" t="s">
        <v>936</v>
      </c>
      <c r="D1550" s="232"/>
      <c r="E1550" s="11"/>
      <c r="F1550" s="50"/>
      <c r="G1550" s="50"/>
      <c r="H1550" s="275"/>
    </row>
    <row r="1551" spans="1:8" x14ac:dyDescent="0.3">
      <c r="A1551" s="429"/>
      <c r="B1551" s="43"/>
      <c r="C1551" s="43"/>
      <c r="D1551" s="232"/>
      <c r="E1551" s="11"/>
      <c r="F1551" s="50"/>
      <c r="G1551" s="50"/>
      <c r="H1551" s="275"/>
    </row>
    <row r="1552" spans="1:8" x14ac:dyDescent="0.3">
      <c r="A1552" s="429"/>
      <c r="B1552" s="43" t="s">
        <v>15</v>
      </c>
      <c r="C1552" s="43" t="s">
        <v>938</v>
      </c>
      <c r="D1552" s="232"/>
      <c r="E1552" s="11" t="s">
        <v>116</v>
      </c>
      <c r="F1552" s="50">
        <v>550</v>
      </c>
      <c r="G1552" s="50"/>
      <c r="H1552" s="275"/>
    </row>
    <row r="1553" spans="1:8" x14ac:dyDescent="0.3">
      <c r="A1553" s="429"/>
      <c r="B1553" s="43"/>
      <c r="C1553" s="43" t="s">
        <v>939</v>
      </c>
      <c r="D1553" s="232"/>
      <c r="E1553" s="11"/>
      <c r="F1553" s="50"/>
      <c r="G1553" s="50"/>
      <c r="H1553" s="275"/>
    </row>
    <row r="1554" spans="1:8" x14ac:dyDescent="0.3">
      <c r="A1554" s="429"/>
      <c r="B1554" s="43" t="s">
        <v>17</v>
      </c>
      <c r="C1554" s="395" t="s">
        <v>940</v>
      </c>
      <c r="D1554" s="232"/>
      <c r="E1554" s="11" t="s">
        <v>116</v>
      </c>
      <c r="F1554" s="50">
        <v>300</v>
      </c>
      <c r="G1554" s="50"/>
      <c r="H1554" s="275"/>
    </row>
    <row r="1555" spans="1:8" x14ac:dyDescent="0.3">
      <c r="A1555" s="429"/>
      <c r="B1555" s="231" t="s">
        <v>38</v>
      </c>
      <c r="C1555" s="43" t="s">
        <v>941</v>
      </c>
      <c r="D1555" s="232"/>
      <c r="E1555" s="11" t="s">
        <v>116</v>
      </c>
      <c r="F1555" s="50">
        <v>550</v>
      </c>
      <c r="G1555" s="50"/>
      <c r="H1555" s="275"/>
    </row>
    <row r="1556" spans="1:8" x14ac:dyDescent="0.3">
      <c r="A1556" s="429"/>
      <c r="B1556" s="43" t="s">
        <v>89</v>
      </c>
      <c r="C1556" s="43" t="s">
        <v>942</v>
      </c>
      <c r="D1556" s="232"/>
      <c r="E1556" s="11" t="s">
        <v>116</v>
      </c>
      <c r="F1556" s="50">
        <v>10</v>
      </c>
      <c r="G1556" s="50"/>
      <c r="H1556" s="275"/>
    </row>
    <row r="1557" spans="1:8" x14ac:dyDescent="0.3">
      <c r="A1557" s="429"/>
      <c r="B1557" s="43"/>
      <c r="C1557" s="43"/>
      <c r="D1557" s="232"/>
      <c r="E1557" s="11"/>
      <c r="F1557" s="50"/>
      <c r="G1557" s="50"/>
      <c r="H1557" s="275"/>
    </row>
    <row r="1558" spans="1:8" x14ac:dyDescent="0.3">
      <c r="A1558" s="439"/>
      <c r="B1558" s="351"/>
      <c r="C1558" s="325"/>
      <c r="D1558" s="196"/>
      <c r="E1558" s="212"/>
      <c r="F1558" s="289"/>
      <c r="G1558" s="289"/>
      <c r="H1558" s="289"/>
    </row>
    <row r="1559" spans="1:8" s="216" customFormat="1" x14ac:dyDescent="0.3">
      <c r="A1559" s="172" t="s">
        <v>922</v>
      </c>
      <c r="B1559" s="206" t="s">
        <v>71</v>
      </c>
      <c r="C1559" s="167"/>
      <c r="D1559" s="167"/>
      <c r="E1559" s="177"/>
      <c r="F1559" s="290"/>
      <c r="G1559" s="290"/>
      <c r="H1559" s="250"/>
    </row>
    <row r="1560" spans="1:8" ht="15" thickBot="1" x14ac:dyDescent="0.35">
      <c r="A1560" s="430"/>
      <c r="B1560" s="217"/>
      <c r="C1560" s="218"/>
      <c r="D1560" s="218"/>
      <c r="E1560" s="219"/>
      <c r="F1560" s="291"/>
      <c r="G1560" s="291"/>
      <c r="H1560" s="291"/>
    </row>
    <row r="1561" spans="1:8" x14ac:dyDescent="0.3">
      <c r="A1561" s="175"/>
      <c r="B1561" s="43"/>
      <c r="C1561" s="43"/>
      <c r="D1561" s="43"/>
      <c r="E1561" s="175"/>
      <c r="F1561" s="286"/>
      <c r="G1561" s="286"/>
      <c r="H1561" s="286"/>
    </row>
    <row r="1562" spans="1:8" ht="15" thickBot="1" x14ac:dyDescent="0.35">
      <c r="A1562" s="204" t="s">
        <v>0</v>
      </c>
      <c r="B1562" s="43"/>
      <c r="C1562" s="43"/>
      <c r="D1562" s="43"/>
      <c r="E1562" s="175"/>
      <c r="F1562" s="379"/>
      <c r="G1562" s="379"/>
      <c r="H1562" s="379" t="s">
        <v>920</v>
      </c>
    </row>
    <row r="1563" spans="1:8" x14ac:dyDescent="0.3">
      <c r="A1563" s="163"/>
      <c r="B1563" s="178"/>
      <c r="C1563" s="179"/>
      <c r="D1563" s="180"/>
      <c r="E1563" s="181"/>
      <c r="F1563" s="182"/>
      <c r="G1563" s="182"/>
      <c r="H1563" s="182"/>
    </row>
    <row r="1564" spans="1:8" x14ac:dyDescent="0.3">
      <c r="A1564" s="164" t="s">
        <v>2</v>
      </c>
      <c r="B1564" s="505" t="s">
        <v>3</v>
      </c>
      <c r="C1564" s="506"/>
      <c r="D1564" s="507"/>
      <c r="E1564" s="185" t="s">
        <v>4</v>
      </c>
      <c r="F1564" s="186" t="s">
        <v>6</v>
      </c>
      <c r="G1564" s="186" t="s">
        <v>5</v>
      </c>
      <c r="H1564" s="186" t="s">
        <v>7</v>
      </c>
    </row>
    <row r="1565" spans="1:8" x14ac:dyDescent="0.3">
      <c r="A1565" s="164" t="s">
        <v>8</v>
      </c>
      <c r="B1565" s="183"/>
      <c r="C1565" s="184"/>
      <c r="D1565" s="187"/>
      <c r="E1565" s="188"/>
      <c r="F1565" s="189"/>
      <c r="G1565" s="189"/>
      <c r="H1565" s="189"/>
    </row>
    <row r="1566" spans="1:8" x14ac:dyDescent="0.3">
      <c r="A1566" s="165"/>
      <c r="B1566" s="190"/>
      <c r="C1566" s="191"/>
      <c r="D1566" s="192"/>
      <c r="E1566" s="193"/>
      <c r="F1566" s="194"/>
      <c r="G1566" s="194"/>
      <c r="H1566" s="194"/>
    </row>
    <row r="1567" spans="1:8" x14ac:dyDescent="0.3">
      <c r="A1567" s="172"/>
      <c r="B1567" s="210"/>
      <c r="C1567" s="177"/>
      <c r="D1567" s="307"/>
      <c r="E1567" s="249"/>
      <c r="F1567" s="390"/>
      <c r="G1567" s="390"/>
      <c r="H1567" s="390"/>
    </row>
    <row r="1568" spans="1:8" ht="20.25" customHeight="1" x14ac:dyDescent="0.3">
      <c r="A1568" s="172"/>
      <c r="B1568" s="528" t="s">
        <v>1074</v>
      </c>
      <c r="C1568" s="529"/>
      <c r="D1568" s="530"/>
      <c r="E1568" s="11"/>
      <c r="F1568" s="272"/>
      <c r="G1568" s="272"/>
      <c r="H1568" s="272"/>
    </row>
    <row r="1569" spans="1:8" ht="12" customHeight="1" x14ac:dyDescent="0.3">
      <c r="A1569" s="172"/>
      <c r="B1569" s="125"/>
      <c r="C1569" s="126"/>
      <c r="D1569" s="127"/>
      <c r="E1569" s="11"/>
      <c r="F1569" s="272"/>
      <c r="G1569" s="272"/>
      <c r="H1569" s="272"/>
    </row>
    <row r="1570" spans="1:8" x14ac:dyDescent="0.3">
      <c r="A1570" s="172" t="s">
        <v>797</v>
      </c>
      <c r="B1570" s="231" t="s">
        <v>1075</v>
      </c>
      <c r="C1570" s="167"/>
      <c r="D1570" s="232"/>
      <c r="E1570" s="11"/>
      <c r="F1570" s="272"/>
      <c r="G1570" s="272"/>
      <c r="H1570" s="44"/>
    </row>
    <row r="1571" spans="1:8" ht="24" customHeight="1" x14ac:dyDescent="0.3">
      <c r="A1571" s="429"/>
      <c r="B1571" s="524" t="s">
        <v>1076</v>
      </c>
      <c r="C1571" s="510"/>
      <c r="D1571" s="511"/>
      <c r="E1571" s="11" t="s">
        <v>68</v>
      </c>
      <c r="F1571" s="50">
        <v>960000</v>
      </c>
      <c r="G1571" s="50"/>
      <c r="H1571" s="275"/>
    </row>
    <row r="1572" spans="1:8" x14ac:dyDescent="0.3">
      <c r="A1572" s="429"/>
      <c r="B1572" s="231" t="s">
        <v>1090</v>
      </c>
      <c r="C1572" s="43"/>
      <c r="D1572" s="232"/>
      <c r="E1572" s="11" t="s">
        <v>20</v>
      </c>
      <c r="F1572" s="49"/>
      <c r="G1572" s="50"/>
      <c r="H1572" s="275"/>
    </row>
    <row r="1573" spans="1:8" x14ac:dyDescent="0.3">
      <c r="A1573" s="429"/>
      <c r="B1573" s="231" t="s">
        <v>1089</v>
      </c>
      <c r="C1573" s="43"/>
      <c r="D1573" s="232"/>
      <c r="E1573" s="11" t="s">
        <v>80</v>
      </c>
      <c r="F1573" s="49">
        <v>8</v>
      </c>
      <c r="G1573" s="50"/>
      <c r="H1573" s="275"/>
    </row>
    <row r="1574" spans="1:8" x14ac:dyDescent="0.3">
      <c r="A1574" s="429"/>
      <c r="B1574" s="231"/>
      <c r="C1574" s="43"/>
      <c r="D1574" s="232"/>
      <c r="E1574" s="11"/>
      <c r="F1574" s="49"/>
      <c r="G1574" s="50"/>
      <c r="H1574" s="275"/>
    </row>
    <row r="1575" spans="1:8" x14ac:dyDescent="0.3">
      <c r="A1575" s="172" t="s">
        <v>798</v>
      </c>
      <c r="B1575" s="231" t="s">
        <v>1085</v>
      </c>
      <c r="C1575" s="43"/>
      <c r="D1575" s="232"/>
      <c r="E1575" s="11"/>
      <c r="F1575" s="50"/>
      <c r="G1575" s="50"/>
      <c r="H1575" s="275"/>
    </row>
    <row r="1576" spans="1:8" x14ac:dyDescent="0.3">
      <c r="A1576" s="429"/>
      <c r="B1576" s="231" t="s">
        <v>1086</v>
      </c>
      <c r="C1576" s="43"/>
      <c r="D1576" s="232"/>
      <c r="E1576" s="11" t="s">
        <v>68</v>
      </c>
      <c r="F1576" s="50">
        <v>500000</v>
      </c>
      <c r="G1576" s="50"/>
      <c r="H1576" s="275"/>
    </row>
    <row r="1577" spans="1:8" x14ac:dyDescent="0.3">
      <c r="A1577" s="429"/>
      <c r="B1577" s="231" t="s">
        <v>1087</v>
      </c>
      <c r="C1577" s="43"/>
      <c r="D1577" s="232"/>
      <c r="E1577" s="11" t="s">
        <v>68</v>
      </c>
      <c r="F1577" s="50">
        <v>50000</v>
      </c>
      <c r="G1577" s="50"/>
      <c r="H1577" s="275"/>
    </row>
    <row r="1578" spans="1:8" x14ac:dyDescent="0.3">
      <c r="A1578" s="429"/>
      <c r="B1578" s="231" t="s">
        <v>1088</v>
      </c>
      <c r="C1578" s="43"/>
      <c r="D1578" s="232"/>
      <c r="E1578" s="11" t="s">
        <v>20</v>
      </c>
      <c r="F1578" s="49"/>
      <c r="G1578" s="50"/>
      <c r="H1578" s="275"/>
    </row>
    <row r="1579" spans="1:8" x14ac:dyDescent="0.3">
      <c r="A1579" s="429"/>
      <c r="B1579" s="231"/>
      <c r="C1579" s="43"/>
      <c r="D1579" s="232"/>
      <c r="E1579" s="11"/>
      <c r="F1579" s="49"/>
      <c r="G1579" s="50"/>
      <c r="H1579" s="275"/>
    </row>
    <row r="1580" spans="1:8" x14ac:dyDescent="0.3">
      <c r="A1580" s="172" t="s">
        <v>801</v>
      </c>
      <c r="B1580" s="231" t="s">
        <v>1077</v>
      </c>
      <c r="C1580" s="43"/>
      <c r="D1580" s="232"/>
      <c r="E1580" s="11"/>
      <c r="F1580" s="49"/>
      <c r="G1580" s="50"/>
      <c r="H1580" s="275"/>
    </row>
    <row r="1581" spans="1:8" x14ac:dyDescent="0.3">
      <c r="A1581" s="429"/>
      <c r="B1581" s="231" t="s">
        <v>1078</v>
      </c>
      <c r="C1581" s="43"/>
      <c r="D1581" s="232"/>
      <c r="E1581" s="11"/>
      <c r="F1581" s="49"/>
      <c r="G1581" s="50"/>
      <c r="H1581" s="275"/>
    </row>
    <row r="1582" spans="1:8" ht="28.2" customHeight="1" x14ac:dyDescent="0.3">
      <c r="A1582" s="429"/>
      <c r="B1582" s="524" t="s">
        <v>1079</v>
      </c>
      <c r="C1582" s="510"/>
      <c r="D1582" s="511"/>
      <c r="E1582" s="11" t="s">
        <v>68</v>
      </c>
      <c r="F1582" s="50">
        <v>420000</v>
      </c>
      <c r="G1582" s="50"/>
      <c r="H1582" s="275"/>
    </row>
    <row r="1583" spans="1:8" x14ac:dyDescent="0.3">
      <c r="A1583" s="429"/>
      <c r="B1583" s="231" t="s">
        <v>1092</v>
      </c>
      <c r="C1583" s="43"/>
      <c r="D1583" s="232"/>
      <c r="E1583" s="11" t="s">
        <v>68</v>
      </c>
      <c r="F1583" s="50">
        <v>378000</v>
      </c>
      <c r="G1583" s="50"/>
      <c r="H1583" s="275"/>
    </row>
    <row r="1584" spans="1:8" x14ac:dyDescent="0.3">
      <c r="A1584" s="429"/>
      <c r="B1584" s="231" t="s">
        <v>1094</v>
      </c>
      <c r="C1584" s="123"/>
      <c r="D1584" s="124"/>
      <c r="E1584" s="11" t="s">
        <v>20</v>
      </c>
      <c r="F1584" s="49"/>
      <c r="G1584" s="50"/>
      <c r="H1584" s="275"/>
    </row>
    <row r="1585" spans="1:8" ht="22.8" customHeight="1" x14ac:dyDescent="0.3">
      <c r="A1585" s="429"/>
      <c r="B1585" s="524" t="s">
        <v>1080</v>
      </c>
      <c r="C1585" s="510"/>
      <c r="D1585" s="511"/>
      <c r="E1585" s="11" t="s">
        <v>1093</v>
      </c>
      <c r="F1585" s="49"/>
      <c r="G1585" s="50"/>
      <c r="H1585" s="275"/>
    </row>
    <row r="1586" spans="1:8" x14ac:dyDescent="0.3">
      <c r="A1586" s="429"/>
      <c r="B1586" s="231" t="s">
        <v>1081</v>
      </c>
      <c r="C1586" s="123"/>
      <c r="D1586" s="124"/>
      <c r="E1586" s="11" t="s">
        <v>20</v>
      </c>
      <c r="F1586" s="49"/>
      <c r="G1586" s="50"/>
      <c r="H1586" s="275"/>
    </row>
    <row r="1587" spans="1:8" x14ac:dyDescent="0.3">
      <c r="A1587" s="429"/>
      <c r="B1587" s="231"/>
      <c r="C1587" s="123"/>
      <c r="D1587" s="124"/>
      <c r="E1587" s="11"/>
      <c r="F1587" s="49"/>
      <c r="G1587" s="50"/>
      <c r="H1587" s="275"/>
    </row>
    <row r="1588" spans="1:8" x14ac:dyDescent="0.3">
      <c r="A1588" s="172" t="s">
        <v>1082</v>
      </c>
      <c r="B1588" s="524" t="s">
        <v>1084</v>
      </c>
      <c r="C1588" s="510"/>
      <c r="D1588" s="511"/>
      <c r="E1588" s="11" t="s">
        <v>68</v>
      </c>
      <c r="F1588" s="49">
        <v>1</v>
      </c>
      <c r="G1588" s="50">
        <v>10000000</v>
      </c>
      <c r="H1588" s="275">
        <f>+F1588*G1588</f>
        <v>10000000</v>
      </c>
    </row>
    <row r="1589" spans="1:8" x14ac:dyDescent="0.3">
      <c r="A1589" s="172"/>
      <c r="B1589" s="396"/>
      <c r="C1589" s="397"/>
      <c r="D1589" s="398"/>
      <c r="E1589" s="11"/>
      <c r="F1589" s="49"/>
      <c r="G1589" s="50"/>
      <c r="H1589" s="275"/>
    </row>
    <row r="1590" spans="1:8" x14ac:dyDescent="0.3">
      <c r="A1590" s="172" t="s">
        <v>1083</v>
      </c>
      <c r="B1590" s="206" t="s">
        <v>73</v>
      </c>
      <c r="C1590" s="397"/>
      <c r="D1590" s="398"/>
      <c r="E1590" s="11"/>
      <c r="F1590" s="49"/>
      <c r="G1590" s="50"/>
      <c r="H1590" s="275"/>
    </row>
    <row r="1591" spans="1:8" x14ac:dyDescent="0.3">
      <c r="A1591" s="172"/>
      <c r="B1591" s="206" t="s">
        <v>799</v>
      </c>
      <c r="C1591" s="397"/>
      <c r="D1591" s="398"/>
      <c r="E1591" s="11"/>
      <c r="F1591" s="49"/>
      <c r="G1591" s="50"/>
      <c r="H1591" s="275"/>
    </row>
    <row r="1592" spans="1:8" x14ac:dyDescent="0.3">
      <c r="A1592" s="172"/>
      <c r="B1592" s="396"/>
      <c r="C1592" s="397"/>
      <c r="D1592" s="398"/>
      <c r="E1592" s="11"/>
      <c r="F1592" s="49"/>
      <c r="G1592" s="50"/>
      <c r="H1592" s="275"/>
    </row>
    <row r="1593" spans="1:8" x14ac:dyDescent="0.3">
      <c r="A1593" s="172"/>
      <c r="B1593" s="206" t="s">
        <v>76</v>
      </c>
      <c r="C1593" s="397"/>
      <c r="D1593" s="398"/>
      <c r="E1593" s="11"/>
      <c r="F1593" s="49"/>
      <c r="G1593" s="50"/>
      <c r="H1593" s="275"/>
    </row>
    <row r="1594" spans="1:8" x14ac:dyDescent="0.3">
      <c r="A1594" s="172"/>
      <c r="B1594" s="396"/>
      <c r="C1594" s="397"/>
      <c r="D1594" s="398"/>
      <c r="E1594" s="11"/>
      <c r="F1594" s="49"/>
      <c r="G1594" s="50"/>
      <c r="H1594" s="275"/>
    </row>
    <row r="1595" spans="1:8" x14ac:dyDescent="0.3">
      <c r="A1595" s="172"/>
      <c r="B1595" s="399" t="s">
        <v>15</v>
      </c>
      <c r="C1595" s="395" t="s">
        <v>77</v>
      </c>
      <c r="D1595" s="400"/>
      <c r="E1595" s="11" t="s">
        <v>800</v>
      </c>
      <c r="F1595" s="49">
        <v>10</v>
      </c>
      <c r="G1595" s="50"/>
      <c r="H1595" s="275"/>
    </row>
    <row r="1596" spans="1:8" x14ac:dyDescent="0.3">
      <c r="A1596" s="172"/>
      <c r="B1596" s="399"/>
      <c r="C1596" s="397"/>
      <c r="D1596" s="398"/>
      <c r="E1596" s="11"/>
      <c r="F1596" s="49"/>
      <c r="G1596" s="50"/>
      <c r="H1596" s="275"/>
    </row>
    <row r="1597" spans="1:8" x14ac:dyDescent="0.3">
      <c r="A1597" s="172"/>
      <c r="B1597" s="399" t="s">
        <v>17</v>
      </c>
      <c r="C1597" s="395" t="s">
        <v>79</v>
      </c>
      <c r="D1597" s="398"/>
      <c r="E1597" s="11" t="s">
        <v>80</v>
      </c>
      <c r="F1597" s="49">
        <f>10*8</f>
        <v>80</v>
      </c>
      <c r="G1597" s="50"/>
      <c r="H1597" s="275"/>
    </row>
    <row r="1598" spans="1:8" x14ac:dyDescent="0.3">
      <c r="A1598" s="172"/>
      <c r="B1598" s="206"/>
      <c r="C1598" s="167"/>
      <c r="D1598" s="232"/>
      <c r="E1598" s="11"/>
      <c r="F1598" s="48"/>
      <c r="G1598" s="50"/>
      <c r="H1598" s="275"/>
    </row>
    <row r="1599" spans="1:8" x14ac:dyDescent="0.3">
      <c r="A1599" s="172" t="s">
        <v>1091</v>
      </c>
      <c r="B1599" s="206" t="s">
        <v>83</v>
      </c>
      <c r="C1599" s="167"/>
      <c r="D1599" s="232"/>
      <c r="E1599" s="11"/>
      <c r="F1599" s="48"/>
      <c r="G1599" s="50"/>
      <c r="H1599" s="275"/>
    </row>
    <row r="1600" spans="1:8" x14ac:dyDescent="0.3">
      <c r="A1600" s="172"/>
      <c r="B1600" s="206"/>
      <c r="C1600" s="167"/>
      <c r="D1600" s="232"/>
      <c r="E1600" s="11"/>
      <c r="F1600" s="48"/>
      <c r="G1600" s="50"/>
      <c r="H1600" s="275"/>
    </row>
    <row r="1601" spans="1:8" x14ac:dyDescent="0.3">
      <c r="A1601" s="429"/>
      <c r="B1601" s="43" t="s">
        <v>802</v>
      </c>
      <c r="C1601" s="167"/>
      <c r="D1601" s="232"/>
      <c r="E1601" s="11" t="s">
        <v>80</v>
      </c>
      <c r="F1601" s="48">
        <f>F1597</f>
        <v>80</v>
      </c>
      <c r="G1601" s="50"/>
      <c r="H1601" s="275"/>
    </row>
    <row r="1602" spans="1:8" x14ac:dyDescent="0.3">
      <c r="A1602" s="429"/>
      <c r="B1602" s="43" t="s">
        <v>85</v>
      </c>
      <c r="C1602" s="167"/>
      <c r="D1602" s="232"/>
      <c r="E1602" s="11"/>
      <c r="F1602" s="48"/>
      <c r="G1602" s="50"/>
      <c r="H1602" s="275"/>
    </row>
    <row r="1603" spans="1:8" x14ac:dyDescent="0.3">
      <c r="A1603" s="429"/>
      <c r="B1603" s="43" t="s">
        <v>86</v>
      </c>
      <c r="C1603" s="167"/>
      <c r="D1603" s="232"/>
      <c r="E1603" s="11"/>
      <c r="F1603" s="48"/>
      <c r="G1603" s="50"/>
      <c r="H1603" s="275"/>
    </row>
    <row r="1604" spans="1:8" x14ac:dyDescent="0.3">
      <c r="A1604" s="429"/>
      <c r="B1604" s="231"/>
      <c r="C1604" s="167"/>
      <c r="D1604" s="232"/>
      <c r="E1604" s="11"/>
      <c r="F1604" s="48"/>
      <c r="G1604" s="50"/>
      <c r="H1604" s="275"/>
    </row>
    <row r="1605" spans="1:8" x14ac:dyDescent="0.3">
      <c r="A1605" s="429"/>
      <c r="B1605" s="231" t="s">
        <v>803</v>
      </c>
      <c r="C1605" s="167"/>
      <c r="D1605" s="232"/>
      <c r="E1605" s="11" t="s">
        <v>804</v>
      </c>
      <c r="F1605" s="48">
        <v>10</v>
      </c>
      <c r="G1605" s="50"/>
      <c r="H1605" s="275"/>
    </row>
    <row r="1606" spans="1:8" x14ac:dyDescent="0.3">
      <c r="A1606" s="444"/>
      <c r="B1606" s="353"/>
      <c r="C1606" s="257"/>
      <c r="D1606" s="243"/>
      <c r="E1606" s="225"/>
      <c r="F1606" s="401"/>
      <c r="G1606" s="227"/>
      <c r="H1606" s="275"/>
    </row>
    <row r="1607" spans="1:8" x14ac:dyDescent="0.3">
      <c r="A1607" s="439"/>
      <c r="B1607" s="351"/>
      <c r="C1607" s="325"/>
      <c r="D1607" s="196"/>
      <c r="E1607" s="212"/>
      <c r="F1607" s="289"/>
      <c r="G1607" s="289"/>
      <c r="H1607" s="289"/>
    </row>
    <row r="1608" spans="1:8" s="216" customFormat="1" x14ac:dyDescent="0.3">
      <c r="A1608" s="172" t="s">
        <v>944</v>
      </c>
      <c r="B1608" s="206" t="s">
        <v>71</v>
      </c>
      <c r="C1608" s="167"/>
      <c r="D1608" s="167"/>
      <c r="E1608" s="177"/>
      <c r="F1608" s="290"/>
      <c r="G1608" s="290"/>
      <c r="H1608" s="250"/>
    </row>
    <row r="1609" spans="1:8" ht="15" thickBot="1" x14ac:dyDescent="0.35">
      <c r="A1609" s="430"/>
      <c r="B1609" s="217"/>
      <c r="C1609" s="218"/>
      <c r="D1609" s="218"/>
      <c r="E1609" s="219"/>
      <c r="F1609" s="291"/>
      <c r="G1609" s="291"/>
      <c r="H1609" s="291"/>
    </row>
    <row r="1610" spans="1:8" x14ac:dyDescent="0.3">
      <c r="A1610" s="175"/>
      <c r="B1610" s="43"/>
      <c r="C1610" s="43"/>
      <c r="D1610" s="43"/>
      <c r="E1610" s="175"/>
      <c r="F1610" s="286"/>
      <c r="G1610" s="286"/>
      <c r="H1610" s="286"/>
    </row>
    <row r="1612" spans="1:8" ht="17.399999999999999" x14ac:dyDescent="0.3">
      <c r="D1612" s="402" t="s">
        <v>908</v>
      </c>
    </row>
    <row r="1613" spans="1:8" ht="21.6" thickBot="1" x14ac:dyDescent="0.35">
      <c r="A1613" s="448"/>
      <c r="B1613" s="403"/>
      <c r="D1613" s="404"/>
    </row>
    <row r="1614" spans="1:8" ht="30.6" thickBot="1" x14ac:dyDescent="0.35">
      <c r="A1614" s="52" t="s">
        <v>919</v>
      </c>
      <c r="B1614" s="525" t="s">
        <v>3</v>
      </c>
      <c r="C1614" s="526"/>
      <c r="D1614" s="526"/>
      <c r="E1614" s="526"/>
      <c r="F1614" s="526"/>
      <c r="G1614" s="527"/>
      <c r="H1614" s="53" t="s">
        <v>7</v>
      </c>
    </row>
    <row r="1615" spans="1:8" ht="15" x14ac:dyDescent="0.3">
      <c r="A1615" s="449"/>
      <c r="B1615" s="405"/>
      <c r="C1615" s="405"/>
      <c r="D1615" s="42"/>
      <c r="E1615" s="406"/>
      <c r="F1615" s="406"/>
      <c r="G1615" s="406"/>
      <c r="H1615" s="407"/>
    </row>
    <row r="1616" spans="1:8" ht="15" x14ac:dyDescent="0.3">
      <c r="A1616" s="450">
        <v>1200</v>
      </c>
      <c r="B1616" s="408" t="s">
        <v>811</v>
      </c>
      <c r="C1616" s="408"/>
      <c r="D1616" s="408"/>
      <c r="E1616" s="409"/>
      <c r="F1616" s="409"/>
      <c r="G1616" s="409"/>
      <c r="H1616" s="410"/>
    </row>
    <row r="1617" spans="1:8" ht="15" x14ac:dyDescent="0.3">
      <c r="A1617" s="450"/>
      <c r="B1617" s="411"/>
      <c r="C1617" s="411"/>
      <c r="D1617" s="411"/>
      <c r="E1617" s="409"/>
      <c r="F1617" s="409"/>
      <c r="G1617" s="409"/>
      <c r="H1617" s="410"/>
    </row>
    <row r="1618" spans="1:8" ht="15" x14ac:dyDescent="0.3">
      <c r="A1618" s="450">
        <v>1300</v>
      </c>
      <c r="B1618" s="408" t="s">
        <v>812</v>
      </c>
      <c r="C1618" s="408"/>
      <c r="D1618" s="408"/>
      <c r="E1618" s="409"/>
      <c r="F1618" s="409"/>
      <c r="G1618" s="409"/>
      <c r="H1618" s="410"/>
    </row>
    <row r="1619" spans="1:8" ht="15" x14ac:dyDescent="0.3">
      <c r="A1619" s="450"/>
      <c r="B1619" s="408" t="s">
        <v>813</v>
      </c>
      <c r="C1619" s="408"/>
      <c r="D1619" s="408"/>
      <c r="E1619" s="409"/>
      <c r="F1619" s="409"/>
      <c r="G1619" s="409"/>
      <c r="H1619" s="410"/>
    </row>
    <row r="1620" spans="1:8" ht="15" x14ac:dyDescent="0.3">
      <c r="A1620" s="450"/>
      <c r="B1620" s="411"/>
      <c r="C1620" s="411"/>
      <c r="D1620" s="411"/>
      <c r="E1620" s="409"/>
      <c r="F1620" s="409"/>
      <c r="G1620" s="409"/>
      <c r="H1620" s="410"/>
    </row>
    <row r="1621" spans="1:8" ht="18" customHeight="1" x14ac:dyDescent="0.3">
      <c r="A1621" s="450">
        <v>1400</v>
      </c>
      <c r="B1621" s="408" t="s">
        <v>814</v>
      </c>
      <c r="C1621" s="408"/>
      <c r="D1621" s="408"/>
      <c r="E1621" s="409"/>
      <c r="F1621" s="409"/>
      <c r="G1621" s="409"/>
      <c r="H1621" s="410"/>
    </row>
    <row r="1622" spans="1:8" ht="15" x14ac:dyDescent="0.3">
      <c r="A1622" s="450"/>
      <c r="B1622" s="408" t="s">
        <v>815</v>
      </c>
      <c r="C1622" s="408"/>
      <c r="D1622" s="408"/>
      <c r="E1622" s="409"/>
      <c r="F1622" s="409"/>
      <c r="G1622" s="409"/>
      <c r="H1622" s="410"/>
    </row>
    <row r="1623" spans="1:8" ht="15" x14ac:dyDescent="0.3">
      <c r="A1623" s="450"/>
      <c r="B1623" s="411"/>
      <c r="C1623" s="411"/>
      <c r="D1623" s="411"/>
      <c r="E1623" s="409"/>
      <c r="F1623" s="409"/>
      <c r="G1623" s="409"/>
      <c r="H1623" s="410"/>
    </row>
    <row r="1624" spans="1:8" ht="15" x14ac:dyDescent="0.3">
      <c r="A1624" s="450">
        <v>1500</v>
      </c>
      <c r="B1624" s="408" t="s">
        <v>816</v>
      </c>
      <c r="C1624" s="408"/>
      <c r="D1624" s="408"/>
      <c r="E1624" s="409"/>
      <c r="F1624" s="409"/>
      <c r="G1624" s="409"/>
      <c r="H1624" s="410"/>
    </row>
    <row r="1625" spans="1:8" ht="15" x14ac:dyDescent="0.3">
      <c r="A1625" s="450"/>
      <c r="B1625" s="411"/>
      <c r="C1625" s="411"/>
      <c r="D1625" s="411"/>
      <c r="E1625" s="409"/>
      <c r="F1625" s="409"/>
      <c r="G1625" s="409"/>
      <c r="H1625" s="410"/>
    </row>
    <row r="1626" spans="1:8" ht="15" x14ac:dyDescent="0.3">
      <c r="A1626" s="450">
        <v>1600</v>
      </c>
      <c r="B1626" s="408" t="s">
        <v>237</v>
      </c>
      <c r="C1626" s="408"/>
      <c r="D1626" s="408"/>
      <c r="E1626" s="409"/>
      <c r="F1626" s="409"/>
      <c r="G1626" s="409"/>
      <c r="H1626" s="410"/>
    </row>
    <row r="1627" spans="1:8" ht="15" x14ac:dyDescent="0.3">
      <c r="A1627" s="450"/>
      <c r="B1627" s="411"/>
      <c r="C1627" s="411"/>
      <c r="D1627" s="411"/>
      <c r="E1627" s="409"/>
      <c r="F1627" s="409"/>
      <c r="G1627" s="409"/>
      <c r="H1627" s="410"/>
    </row>
    <row r="1628" spans="1:8" ht="15" x14ac:dyDescent="0.3">
      <c r="A1628" s="450">
        <v>1700</v>
      </c>
      <c r="B1628" s="408" t="s">
        <v>247</v>
      </c>
      <c r="C1628" s="408"/>
      <c r="D1628" s="408"/>
      <c r="E1628" s="409"/>
      <c r="F1628" s="409"/>
      <c r="G1628" s="409"/>
      <c r="H1628" s="410"/>
    </row>
    <row r="1629" spans="1:8" ht="15" x14ac:dyDescent="0.3">
      <c r="A1629" s="450"/>
      <c r="B1629" s="411"/>
      <c r="C1629" s="411"/>
      <c r="D1629" s="411"/>
      <c r="E1629" s="409"/>
      <c r="F1629" s="409"/>
      <c r="G1629" s="409"/>
      <c r="H1629" s="410"/>
    </row>
    <row r="1630" spans="1:8" ht="15" x14ac:dyDescent="0.3">
      <c r="A1630" s="450">
        <v>1800</v>
      </c>
      <c r="B1630" s="408" t="s">
        <v>268</v>
      </c>
      <c r="C1630" s="408"/>
      <c r="D1630" s="408"/>
      <c r="E1630" s="409"/>
      <c r="F1630" s="409"/>
      <c r="G1630" s="409"/>
      <c r="H1630" s="410"/>
    </row>
    <row r="1631" spans="1:8" ht="15" x14ac:dyDescent="0.3">
      <c r="A1631" s="450"/>
      <c r="B1631" s="411"/>
      <c r="C1631" s="411"/>
      <c r="D1631" s="411"/>
      <c r="E1631" s="409"/>
      <c r="F1631" s="409"/>
      <c r="G1631" s="409"/>
      <c r="H1631" s="410"/>
    </row>
    <row r="1632" spans="1:8" ht="15" x14ac:dyDescent="0.3">
      <c r="A1632" s="450">
        <v>2100</v>
      </c>
      <c r="B1632" s="408" t="s">
        <v>298</v>
      </c>
      <c r="C1632" s="408"/>
      <c r="D1632" s="408"/>
      <c r="E1632" s="409"/>
      <c r="F1632" s="409"/>
      <c r="G1632" s="409"/>
      <c r="H1632" s="410"/>
    </row>
    <row r="1633" spans="1:8" ht="15" x14ac:dyDescent="0.3">
      <c r="A1633" s="450"/>
      <c r="B1633" s="411"/>
      <c r="C1633" s="411"/>
      <c r="D1633" s="411"/>
      <c r="E1633" s="409"/>
      <c r="F1633" s="409"/>
      <c r="G1633" s="409"/>
      <c r="H1633" s="410"/>
    </row>
    <row r="1634" spans="1:8" ht="15" x14ac:dyDescent="0.3">
      <c r="A1634" s="450">
        <v>2200</v>
      </c>
      <c r="B1634" s="408" t="s">
        <v>334</v>
      </c>
      <c r="C1634" s="408"/>
      <c r="D1634" s="408"/>
      <c r="E1634" s="409"/>
      <c r="F1634" s="409"/>
      <c r="G1634" s="409"/>
      <c r="H1634" s="410"/>
    </row>
    <row r="1635" spans="1:8" ht="15" x14ac:dyDescent="0.3">
      <c r="A1635" s="450"/>
      <c r="B1635" s="411"/>
      <c r="C1635" s="411"/>
      <c r="D1635" s="411"/>
      <c r="E1635" s="409"/>
      <c r="F1635" s="409"/>
      <c r="G1635" s="409"/>
      <c r="H1635" s="410"/>
    </row>
    <row r="1636" spans="1:8" ht="15" x14ac:dyDescent="0.3">
      <c r="A1636" s="450">
        <v>2300</v>
      </c>
      <c r="B1636" s="408" t="s">
        <v>912</v>
      </c>
      <c r="C1636" s="412"/>
      <c r="D1636" s="412"/>
      <c r="E1636" s="413"/>
      <c r="F1636" s="413"/>
      <c r="G1636" s="413"/>
      <c r="H1636" s="414"/>
    </row>
    <row r="1637" spans="1:8" ht="15" x14ac:dyDescent="0.3">
      <c r="A1637" s="450"/>
      <c r="B1637" s="408" t="s">
        <v>913</v>
      </c>
      <c r="C1637" s="412"/>
      <c r="D1637" s="412"/>
      <c r="E1637" s="413"/>
      <c r="F1637" s="413"/>
      <c r="G1637" s="413"/>
      <c r="H1637" s="414"/>
    </row>
    <row r="1638" spans="1:8" ht="15" x14ac:dyDescent="0.3">
      <c r="A1638" s="450"/>
      <c r="B1638" s="411"/>
      <c r="C1638" s="411"/>
      <c r="D1638" s="411"/>
      <c r="E1638" s="409"/>
      <c r="F1638" s="409"/>
      <c r="G1638" s="409"/>
      <c r="H1638" s="410"/>
    </row>
    <row r="1639" spans="1:8" ht="15" x14ac:dyDescent="0.3">
      <c r="A1639" s="450">
        <v>3100</v>
      </c>
      <c r="B1639" s="408" t="s">
        <v>425</v>
      </c>
      <c r="C1639" s="408"/>
      <c r="D1639" s="408"/>
      <c r="E1639" s="409"/>
      <c r="F1639" s="409"/>
      <c r="G1639" s="409"/>
      <c r="H1639" s="410"/>
    </row>
    <row r="1640" spans="1:8" ht="15" x14ac:dyDescent="0.3">
      <c r="A1640" s="450"/>
      <c r="B1640" s="411"/>
      <c r="C1640" s="411"/>
      <c r="D1640" s="411"/>
      <c r="E1640" s="409"/>
      <c r="F1640" s="409"/>
      <c r="G1640" s="409"/>
      <c r="H1640" s="410"/>
    </row>
    <row r="1641" spans="1:8" ht="15" x14ac:dyDescent="0.3">
      <c r="A1641" s="450">
        <v>3200</v>
      </c>
      <c r="B1641" s="408" t="s">
        <v>914</v>
      </c>
      <c r="C1641" s="412"/>
      <c r="D1641" s="412"/>
      <c r="E1641" s="413"/>
      <c r="F1641" s="413"/>
      <c r="G1641" s="413"/>
      <c r="H1641" s="414"/>
    </row>
    <row r="1642" spans="1:8" ht="15" x14ac:dyDescent="0.3">
      <c r="A1642" s="450"/>
      <c r="B1642" s="408" t="s">
        <v>915</v>
      </c>
      <c r="C1642" s="412"/>
      <c r="D1642" s="412"/>
      <c r="E1642" s="413"/>
      <c r="F1642" s="413"/>
      <c r="G1642" s="413"/>
      <c r="H1642" s="414"/>
    </row>
    <row r="1643" spans="1:8" ht="15" x14ac:dyDescent="0.3">
      <c r="A1643" s="450"/>
      <c r="B1643" s="408" t="s">
        <v>916</v>
      </c>
      <c r="C1643" s="412"/>
      <c r="D1643" s="412"/>
      <c r="E1643" s="413"/>
      <c r="F1643" s="413"/>
      <c r="G1643" s="413"/>
      <c r="H1643" s="414"/>
    </row>
    <row r="1644" spans="1:8" ht="15" x14ac:dyDescent="0.3">
      <c r="A1644" s="450"/>
      <c r="B1644" s="408" t="s">
        <v>917</v>
      </c>
      <c r="C1644" s="412"/>
      <c r="D1644" s="412"/>
      <c r="E1644" s="413"/>
      <c r="F1644" s="413"/>
      <c r="G1644" s="413"/>
      <c r="H1644" s="414"/>
    </row>
    <row r="1645" spans="1:8" ht="15" x14ac:dyDescent="0.3">
      <c r="A1645" s="450"/>
      <c r="B1645" s="411"/>
      <c r="C1645" s="411"/>
      <c r="D1645" s="411"/>
      <c r="E1645" s="409"/>
      <c r="F1645" s="409"/>
      <c r="G1645" s="409"/>
      <c r="H1645" s="410"/>
    </row>
    <row r="1646" spans="1:8" ht="15" x14ac:dyDescent="0.3">
      <c r="A1646" s="450">
        <v>3300</v>
      </c>
      <c r="B1646" s="408" t="s">
        <v>455</v>
      </c>
      <c r="C1646" s="408"/>
      <c r="D1646" s="408"/>
      <c r="E1646" s="409"/>
      <c r="F1646" s="409"/>
      <c r="G1646" s="409"/>
      <c r="H1646" s="410"/>
    </row>
    <row r="1647" spans="1:8" ht="15" x14ac:dyDescent="0.3">
      <c r="A1647" s="450"/>
      <c r="B1647" s="411"/>
      <c r="C1647" s="411"/>
      <c r="D1647" s="411"/>
      <c r="E1647" s="409"/>
      <c r="F1647" s="409"/>
      <c r="G1647" s="409"/>
      <c r="H1647" s="410"/>
    </row>
    <row r="1648" spans="1:8" ht="15" x14ac:dyDescent="0.3">
      <c r="A1648" s="450">
        <v>3400</v>
      </c>
      <c r="B1648" s="408" t="s">
        <v>817</v>
      </c>
      <c r="C1648" s="408"/>
      <c r="D1648" s="408"/>
      <c r="E1648" s="409"/>
      <c r="F1648" s="409"/>
      <c r="G1648" s="409"/>
      <c r="H1648" s="410"/>
    </row>
    <row r="1649" spans="1:8" ht="15" x14ac:dyDescent="0.3">
      <c r="A1649" s="450"/>
      <c r="B1649" s="411"/>
      <c r="C1649" s="411"/>
      <c r="D1649" s="411"/>
      <c r="E1649" s="409"/>
      <c r="F1649" s="409"/>
      <c r="G1649" s="409"/>
      <c r="H1649" s="410"/>
    </row>
    <row r="1650" spans="1:8" ht="15" x14ac:dyDescent="0.3">
      <c r="A1650" s="450">
        <v>3500</v>
      </c>
      <c r="B1650" s="408" t="s">
        <v>818</v>
      </c>
      <c r="C1650" s="408"/>
      <c r="D1650" s="408"/>
      <c r="E1650" s="409"/>
      <c r="F1650" s="409"/>
      <c r="G1650" s="409"/>
      <c r="H1650" s="410"/>
    </row>
    <row r="1651" spans="1:8" ht="15" x14ac:dyDescent="0.3">
      <c r="A1651" s="450"/>
      <c r="B1651" s="411"/>
      <c r="C1651" s="411"/>
      <c r="D1651" s="411"/>
      <c r="E1651" s="409"/>
      <c r="F1651" s="409"/>
      <c r="G1651" s="409"/>
      <c r="H1651" s="410"/>
    </row>
    <row r="1652" spans="1:8" ht="15" x14ac:dyDescent="0.3">
      <c r="A1652" s="450">
        <v>3600</v>
      </c>
      <c r="B1652" s="408" t="s">
        <v>517</v>
      </c>
      <c r="C1652" s="408"/>
      <c r="D1652" s="408"/>
      <c r="E1652" s="409"/>
      <c r="F1652" s="409"/>
      <c r="G1652" s="409"/>
      <c r="H1652" s="410"/>
    </row>
    <row r="1653" spans="1:8" ht="15" x14ac:dyDescent="0.3">
      <c r="A1653" s="450"/>
      <c r="B1653" s="411"/>
      <c r="C1653" s="411"/>
      <c r="D1653" s="411"/>
      <c r="E1653" s="409"/>
      <c r="F1653" s="409"/>
      <c r="G1653" s="409"/>
      <c r="H1653" s="410"/>
    </row>
    <row r="1654" spans="1:8" ht="15" x14ac:dyDescent="0.3">
      <c r="A1654" s="450">
        <v>4100</v>
      </c>
      <c r="B1654" s="408" t="s">
        <v>523</v>
      </c>
      <c r="C1654" s="408"/>
      <c r="D1654" s="408"/>
      <c r="E1654" s="409"/>
      <c r="F1654" s="409"/>
      <c r="G1654" s="409"/>
      <c r="H1654" s="410"/>
    </row>
    <row r="1655" spans="1:8" ht="15" x14ac:dyDescent="0.3">
      <c r="A1655" s="450"/>
      <c r="B1655" s="411"/>
      <c r="C1655" s="411"/>
      <c r="D1655" s="411"/>
      <c r="E1655" s="409"/>
      <c r="F1655" s="409"/>
      <c r="G1655" s="409"/>
      <c r="H1655" s="410"/>
    </row>
    <row r="1656" spans="1:8" ht="15" x14ac:dyDescent="0.3">
      <c r="A1656" s="450">
        <v>4200</v>
      </c>
      <c r="B1656" s="408" t="s">
        <v>534</v>
      </c>
      <c r="C1656" s="408"/>
      <c r="D1656" s="408"/>
      <c r="E1656" s="409"/>
      <c r="F1656" s="409"/>
      <c r="G1656" s="409"/>
      <c r="H1656" s="410"/>
    </row>
    <row r="1657" spans="1:8" ht="15" x14ac:dyDescent="0.3">
      <c r="A1657" s="450"/>
      <c r="B1657" s="411"/>
      <c r="C1657" s="411"/>
      <c r="D1657" s="411"/>
      <c r="E1657" s="409"/>
      <c r="F1657" s="409"/>
      <c r="G1657" s="409"/>
      <c r="H1657" s="410"/>
    </row>
    <row r="1658" spans="1:8" ht="15" x14ac:dyDescent="0.3">
      <c r="A1658" s="450">
        <v>4300</v>
      </c>
      <c r="B1658" s="408" t="s">
        <v>819</v>
      </c>
      <c r="C1658" s="408"/>
      <c r="D1658" s="408"/>
      <c r="E1658" s="409"/>
      <c r="F1658" s="409"/>
      <c r="G1658" s="409"/>
      <c r="H1658" s="410"/>
    </row>
    <row r="1659" spans="1:8" ht="15" x14ac:dyDescent="0.3">
      <c r="A1659" s="450"/>
      <c r="B1659" s="411"/>
      <c r="C1659" s="411"/>
      <c r="D1659" s="411"/>
      <c r="E1659" s="409"/>
      <c r="F1659" s="409"/>
      <c r="G1659" s="409"/>
      <c r="H1659" s="410"/>
    </row>
    <row r="1660" spans="1:8" ht="19.8" customHeight="1" x14ac:dyDescent="0.3">
      <c r="A1660" s="450">
        <v>4600</v>
      </c>
      <c r="B1660" s="408" t="s">
        <v>820</v>
      </c>
      <c r="C1660" s="408"/>
      <c r="D1660" s="408"/>
      <c r="E1660" s="409"/>
      <c r="F1660" s="409"/>
      <c r="G1660" s="409"/>
      <c r="H1660" s="410"/>
    </row>
    <row r="1661" spans="1:8" ht="15" x14ac:dyDescent="0.3">
      <c r="A1661" s="450"/>
      <c r="B1661" s="411"/>
      <c r="C1661" s="411"/>
      <c r="D1661" s="411"/>
      <c r="E1661" s="409"/>
      <c r="F1661" s="409"/>
      <c r="G1661" s="409"/>
      <c r="H1661" s="410"/>
    </row>
    <row r="1662" spans="1:8" ht="18" customHeight="1" x14ac:dyDescent="0.3">
      <c r="A1662" s="450">
        <v>5100</v>
      </c>
      <c r="B1662" s="408" t="s">
        <v>918</v>
      </c>
      <c r="C1662" s="408"/>
      <c r="D1662" s="408"/>
      <c r="E1662" s="409"/>
      <c r="F1662" s="409"/>
      <c r="G1662" s="409"/>
      <c r="H1662" s="410"/>
    </row>
    <row r="1663" spans="1:8" ht="18" customHeight="1" x14ac:dyDescent="0.3">
      <c r="A1663" s="450"/>
      <c r="B1663" s="408" t="s">
        <v>567</v>
      </c>
      <c r="C1663" s="408"/>
      <c r="D1663" s="408"/>
      <c r="E1663" s="409"/>
      <c r="F1663" s="409"/>
      <c r="G1663" s="409"/>
      <c r="H1663" s="410"/>
    </row>
    <row r="1664" spans="1:8" ht="15" x14ac:dyDescent="0.3">
      <c r="A1664" s="450"/>
      <c r="B1664" s="411"/>
      <c r="C1664" s="411"/>
      <c r="D1664" s="411"/>
      <c r="E1664" s="409"/>
      <c r="F1664" s="409"/>
      <c r="G1664" s="409"/>
      <c r="H1664" s="410"/>
    </row>
    <row r="1665" spans="1:8" ht="15" x14ac:dyDescent="0.3">
      <c r="A1665" s="450">
        <v>5200</v>
      </c>
      <c r="B1665" s="415" t="s">
        <v>573</v>
      </c>
      <c r="C1665" s="415"/>
      <c r="D1665" s="415"/>
      <c r="E1665" s="416"/>
      <c r="F1665" s="416"/>
      <c r="G1665" s="416"/>
      <c r="H1665" s="417"/>
    </row>
    <row r="1666" spans="1:8" ht="15" x14ac:dyDescent="0.3">
      <c r="A1666" s="450"/>
      <c r="B1666" s="411"/>
      <c r="C1666" s="411"/>
      <c r="D1666" s="411"/>
      <c r="E1666" s="409"/>
      <c r="F1666" s="409"/>
      <c r="G1666" s="409"/>
      <c r="H1666" s="410"/>
    </row>
    <row r="1667" spans="1:8" ht="15" x14ac:dyDescent="0.3">
      <c r="A1667" s="450">
        <v>5400</v>
      </c>
      <c r="B1667" s="408" t="s">
        <v>590</v>
      </c>
      <c r="C1667" s="408"/>
      <c r="D1667" s="408"/>
      <c r="E1667" s="409"/>
      <c r="F1667" s="409"/>
      <c r="G1667" s="409"/>
      <c r="H1667" s="410"/>
    </row>
    <row r="1668" spans="1:8" ht="15" x14ac:dyDescent="0.3">
      <c r="A1668" s="450"/>
      <c r="B1668" s="411"/>
      <c r="C1668" s="411"/>
      <c r="D1668" s="411"/>
      <c r="E1668" s="409"/>
      <c r="F1668" s="409"/>
      <c r="G1668" s="409"/>
      <c r="H1668" s="410"/>
    </row>
    <row r="1669" spans="1:8" ht="15" x14ac:dyDescent="0.3">
      <c r="A1669" s="450">
        <v>5500</v>
      </c>
      <c r="B1669" s="408" t="s">
        <v>613</v>
      </c>
      <c r="C1669" s="408"/>
      <c r="D1669" s="408"/>
      <c r="E1669" s="409"/>
      <c r="F1669" s="409"/>
      <c r="G1669" s="409"/>
      <c r="H1669" s="410"/>
    </row>
    <row r="1670" spans="1:8" ht="15" x14ac:dyDescent="0.3">
      <c r="A1670" s="450"/>
      <c r="B1670" s="411"/>
      <c r="C1670" s="411"/>
      <c r="D1670" s="411"/>
      <c r="E1670" s="409"/>
      <c r="F1670" s="409"/>
      <c r="G1670" s="409"/>
      <c r="H1670" s="410"/>
    </row>
    <row r="1671" spans="1:8" s="418" customFormat="1" ht="15" x14ac:dyDescent="0.3">
      <c r="A1671" s="450">
        <v>5600</v>
      </c>
      <c r="B1671" s="415" t="s">
        <v>821</v>
      </c>
      <c r="C1671" s="415"/>
      <c r="D1671" s="415"/>
      <c r="E1671" s="416"/>
      <c r="F1671" s="416"/>
      <c r="G1671" s="416"/>
      <c r="H1671" s="417"/>
    </row>
    <row r="1672" spans="1:8" ht="15" x14ac:dyDescent="0.3">
      <c r="A1672" s="450"/>
      <c r="B1672" s="411"/>
      <c r="C1672" s="411"/>
      <c r="D1672" s="411"/>
      <c r="E1672" s="409"/>
      <c r="F1672" s="409"/>
      <c r="G1672" s="409"/>
      <c r="H1672" s="410"/>
    </row>
    <row r="1673" spans="1:8" ht="15" x14ac:dyDescent="0.3">
      <c r="A1673" s="450">
        <v>5700</v>
      </c>
      <c r="B1673" s="408" t="s">
        <v>711</v>
      </c>
      <c r="C1673" s="408"/>
      <c r="D1673" s="408"/>
      <c r="E1673" s="409"/>
      <c r="F1673" s="409"/>
      <c r="G1673" s="409"/>
      <c r="H1673" s="410"/>
    </row>
    <row r="1674" spans="1:8" ht="15" x14ac:dyDescent="0.3">
      <c r="A1674" s="450"/>
      <c r="B1674" s="411"/>
      <c r="C1674" s="411"/>
      <c r="D1674" s="411"/>
      <c r="E1674" s="409"/>
      <c r="F1674" s="409"/>
      <c r="G1674" s="409"/>
      <c r="H1674" s="410"/>
    </row>
    <row r="1675" spans="1:8" ht="15" x14ac:dyDescent="0.3">
      <c r="A1675" s="450">
        <v>5800</v>
      </c>
      <c r="B1675" s="408" t="s">
        <v>729</v>
      </c>
      <c r="C1675" s="408"/>
      <c r="D1675" s="408"/>
      <c r="E1675" s="409"/>
      <c r="F1675" s="409"/>
      <c r="G1675" s="409"/>
      <c r="H1675" s="410"/>
    </row>
    <row r="1676" spans="1:8" ht="15" x14ac:dyDescent="0.3">
      <c r="A1676" s="450"/>
      <c r="B1676" s="411"/>
      <c r="C1676" s="411"/>
      <c r="D1676" s="411"/>
      <c r="E1676" s="409"/>
      <c r="F1676" s="409"/>
      <c r="G1676" s="409"/>
      <c r="H1676" s="410"/>
    </row>
    <row r="1677" spans="1:8" ht="15" x14ac:dyDescent="0.3">
      <c r="A1677" s="450">
        <v>5900</v>
      </c>
      <c r="B1677" s="408" t="s">
        <v>822</v>
      </c>
      <c r="C1677" s="408"/>
      <c r="D1677" s="408"/>
      <c r="E1677" s="409"/>
      <c r="F1677" s="409"/>
      <c r="G1677" s="409"/>
      <c r="H1677" s="410"/>
    </row>
    <row r="1678" spans="1:8" ht="15" x14ac:dyDescent="0.3">
      <c r="A1678" s="450"/>
      <c r="B1678" s="408" t="s">
        <v>823</v>
      </c>
      <c r="C1678" s="408"/>
      <c r="D1678" s="408"/>
      <c r="E1678" s="409"/>
      <c r="F1678" s="409"/>
      <c r="G1678" s="409"/>
      <c r="H1678" s="410"/>
    </row>
    <row r="1679" spans="1:8" ht="15" x14ac:dyDescent="0.3">
      <c r="A1679" s="450"/>
      <c r="B1679" s="411"/>
      <c r="C1679" s="411"/>
      <c r="D1679" s="411"/>
      <c r="E1679" s="409"/>
      <c r="F1679" s="409"/>
      <c r="G1679" s="409"/>
      <c r="H1679" s="410"/>
    </row>
    <row r="1680" spans="1:8" ht="15" x14ac:dyDescent="0.3">
      <c r="A1680" s="450">
        <v>7300</v>
      </c>
      <c r="B1680" s="408" t="s">
        <v>824</v>
      </c>
      <c r="C1680" s="408"/>
      <c r="D1680" s="408"/>
      <c r="E1680" s="409"/>
      <c r="F1680" s="409"/>
      <c r="G1680" s="409"/>
      <c r="H1680" s="410"/>
    </row>
    <row r="1681" spans="1:8" ht="15" x14ac:dyDescent="0.3">
      <c r="A1681" s="450"/>
      <c r="B1681" s="411"/>
      <c r="C1681" s="411"/>
      <c r="D1681" s="411"/>
      <c r="E1681" s="409"/>
      <c r="F1681" s="409"/>
      <c r="G1681" s="409"/>
      <c r="H1681" s="410"/>
    </row>
    <row r="1682" spans="1:8" ht="15" x14ac:dyDescent="0.3">
      <c r="A1682" s="450">
        <v>8100</v>
      </c>
      <c r="B1682" s="408" t="s">
        <v>825</v>
      </c>
      <c r="C1682" s="408"/>
      <c r="D1682" s="408"/>
      <c r="E1682" s="409"/>
      <c r="F1682" s="409"/>
      <c r="G1682" s="409"/>
      <c r="H1682" s="410"/>
    </row>
    <row r="1683" spans="1:8" ht="15" x14ac:dyDescent="0.3">
      <c r="A1683" s="450"/>
      <c r="B1683" s="408"/>
      <c r="C1683" s="408"/>
      <c r="D1683" s="408"/>
      <c r="E1683" s="409"/>
      <c r="F1683" s="409"/>
      <c r="G1683" s="409"/>
      <c r="H1683" s="410"/>
    </row>
    <row r="1684" spans="1:8" ht="15" x14ac:dyDescent="0.3">
      <c r="A1684" s="450" t="s">
        <v>922</v>
      </c>
      <c r="B1684" s="408" t="s">
        <v>943</v>
      </c>
      <c r="C1684" s="408"/>
      <c r="D1684" s="408"/>
      <c r="E1684" s="409"/>
      <c r="F1684" s="409"/>
      <c r="G1684" s="409"/>
      <c r="H1684" s="410"/>
    </row>
    <row r="1685" spans="1:8" ht="15" x14ac:dyDescent="0.3">
      <c r="A1685" s="450"/>
      <c r="B1685" s="408"/>
      <c r="C1685" s="408"/>
      <c r="D1685" s="408"/>
      <c r="E1685" s="409"/>
      <c r="F1685" s="409"/>
      <c r="G1685" s="409"/>
      <c r="H1685" s="410"/>
    </row>
    <row r="1686" spans="1:8" ht="15" x14ac:dyDescent="0.3">
      <c r="A1686" s="450" t="s">
        <v>805</v>
      </c>
      <c r="B1686" s="408" t="s">
        <v>796</v>
      </c>
      <c r="C1686" s="408"/>
      <c r="D1686" s="408"/>
      <c r="E1686" s="409"/>
      <c r="F1686" s="409"/>
      <c r="G1686" s="409"/>
      <c r="H1686" s="410"/>
    </row>
    <row r="1687" spans="1:8" ht="18" thickBot="1" x14ac:dyDescent="0.35">
      <c r="A1687" s="451"/>
      <c r="B1687" s="419"/>
      <c r="C1687" s="419"/>
      <c r="D1687" s="419"/>
      <c r="E1687" s="420"/>
      <c r="F1687" s="420"/>
      <c r="G1687" s="420"/>
      <c r="H1687" s="421"/>
    </row>
    <row r="1688" spans="1:8" ht="26.4" customHeight="1" thickBot="1" x14ac:dyDescent="0.35">
      <c r="A1688" s="453" t="s">
        <v>806</v>
      </c>
      <c r="B1688" s="422"/>
      <c r="C1688" s="422"/>
      <c r="D1688" s="422"/>
      <c r="E1688" s="423"/>
      <c r="F1688" s="423"/>
      <c r="G1688" s="423"/>
      <c r="H1688" s="424"/>
    </row>
    <row r="1689" spans="1:8" ht="17.399999999999999" x14ac:dyDescent="0.3">
      <c r="A1689" s="452"/>
      <c r="B1689" s="425"/>
      <c r="C1689" s="425"/>
      <c r="D1689" s="425"/>
      <c r="E1689" s="426"/>
      <c r="F1689" s="426"/>
      <c r="G1689" s="426"/>
      <c r="H1689" s="426"/>
    </row>
  </sheetData>
  <autoFilter ref="E1:H1697" xr:uid="{00000000-0009-0000-0000-000005000000}"/>
  <mergeCells count="83">
    <mergeCell ref="B863:D863"/>
    <mergeCell ref="B990:D990"/>
    <mergeCell ref="B813:D813"/>
    <mergeCell ref="B770:D770"/>
    <mergeCell ref="B744:D744"/>
    <mergeCell ref="C913:D913"/>
    <mergeCell ref="B1571:D1571"/>
    <mergeCell ref="B1564:D1564"/>
    <mergeCell ref="B1191:D1191"/>
    <mergeCell ref="B1192:D1192"/>
    <mergeCell ref="B1198:D1198"/>
    <mergeCell ref="B1614:G1614"/>
    <mergeCell ref="C1461:D1461"/>
    <mergeCell ref="B1207:D1207"/>
    <mergeCell ref="B1303:D1303"/>
    <mergeCell ref="B1409:D1409"/>
    <mergeCell ref="B1582:D1582"/>
    <mergeCell ref="B1585:D1585"/>
    <mergeCell ref="B1346:D1346"/>
    <mergeCell ref="B1238:D1238"/>
    <mergeCell ref="B1588:D1588"/>
    <mergeCell ref="C1463:D1463"/>
    <mergeCell ref="B1568:D1568"/>
    <mergeCell ref="B1473:D1473"/>
    <mergeCell ref="B1495:D1495"/>
    <mergeCell ref="B1520:D1520"/>
    <mergeCell ref="B1443:D1443"/>
    <mergeCell ref="B1200:D1200"/>
    <mergeCell ref="B1201:D1201"/>
    <mergeCell ref="B1203:D1203"/>
    <mergeCell ref="B1199:D1199"/>
    <mergeCell ref="B1193:D1193"/>
    <mergeCell ref="B1194:D1194"/>
    <mergeCell ref="B1195:D1195"/>
    <mergeCell ref="B1196:D1196"/>
    <mergeCell ref="B1197:D1197"/>
    <mergeCell ref="B1202:D1202"/>
    <mergeCell ref="B453:D453"/>
    <mergeCell ref="B558:D558"/>
    <mergeCell ref="C609:D609"/>
    <mergeCell ref="B615:D615"/>
    <mergeCell ref="C1004:D1004"/>
    <mergeCell ref="B569:D569"/>
    <mergeCell ref="B508:D508"/>
    <mergeCell ref="B704:D704"/>
    <mergeCell ref="B636:D636"/>
    <mergeCell ref="C1002:D1002"/>
    <mergeCell ref="C954:D954"/>
    <mergeCell ref="C952:D952"/>
    <mergeCell ref="C942:D942"/>
    <mergeCell ref="C655:D655"/>
    <mergeCell ref="C651:D651"/>
    <mergeCell ref="B936:D936"/>
    <mergeCell ref="B1183:D1183"/>
    <mergeCell ref="B944:D944"/>
    <mergeCell ref="B1110:D1110"/>
    <mergeCell ref="B1089:D1089"/>
    <mergeCell ref="B1190:D1190"/>
    <mergeCell ref="B964:D964"/>
    <mergeCell ref="B1143:D1143"/>
    <mergeCell ref="B1057:D1057"/>
    <mergeCell ref="B1033:D1033"/>
    <mergeCell ref="B1013:D1013"/>
    <mergeCell ref="B5:D5"/>
    <mergeCell ref="B9:D9"/>
    <mergeCell ref="C256:D256"/>
    <mergeCell ref="B216:D216"/>
    <mergeCell ref="B62:D62"/>
    <mergeCell ref="C140:D140"/>
    <mergeCell ref="B152:D152"/>
    <mergeCell ref="B107:D107"/>
    <mergeCell ref="B449:D449"/>
    <mergeCell ref="B407:D407"/>
    <mergeCell ref="C268:D268"/>
    <mergeCell ref="C270:D270"/>
    <mergeCell ref="C272:D272"/>
    <mergeCell ref="C375:D375"/>
    <mergeCell ref="C434:D434"/>
    <mergeCell ref="C432:D432"/>
    <mergeCell ref="B384:D384"/>
    <mergeCell ref="B346:D346"/>
    <mergeCell ref="B284:D284"/>
    <mergeCell ref="C440:D440"/>
  </mergeCells>
  <pageMargins left="0.70866141732283472" right="0.27559055118110237" top="1.0236220472440944" bottom="0.74803149606299213" header="0.31496062992125984" footer="0.31496062992125984"/>
  <pageSetup paperSize="9" scale="77" firstPageNumber="6" orientation="portrait" useFirstPageNumber="1" r:id="rId1"/>
  <headerFooter>
    <oddHeader>&amp;L&amp;"Arial,Bold"&amp;10SCMU 10-19/20-0024
UPGRADING TO A SURFACE STANDARD DR08606 (+/- 12Km) STERKSPRUIT TO MLAMLI</oddHeader>
    <oddFooter>&amp;L&amp;"Arial,Bold"&amp;10The Contract – Part 2 – Pricing Data&amp;R&amp;"Arial,Bold"&amp;10Page C2.&amp;P</oddFooter>
  </headerFooter>
  <rowBreaks count="36" manualBreakCount="36">
    <brk id="58" max="7" man="1"/>
    <brk id="103" max="7" man="1"/>
    <brk id="148" max="7" man="1"/>
    <brk id="212" max="7" man="1"/>
    <brk id="280" max="7" man="1"/>
    <brk id="342" max="7" man="1"/>
    <brk id="380" max="7" man="1"/>
    <brk id="445" max="7" man="1"/>
    <brk id="504" max="7" man="1"/>
    <brk id="565" max="7" man="1"/>
    <brk id="632" max="7" man="1"/>
    <brk id="699" max="7" man="1"/>
    <brk id="740" max="7" man="1"/>
    <brk id="766" max="7" man="1"/>
    <brk id="809" max="7" man="1"/>
    <brk id="859" max="7" man="1"/>
    <brk id="932" max="7" man="1"/>
    <brk id="960" max="7" man="1"/>
    <brk id="986" max="7" man="1"/>
    <brk id="1009" max="7" man="1"/>
    <brk id="1029" max="7" man="1"/>
    <brk id="1053" max="7" man="1"/>
    <brk id="1085" max="7" man="1"/>
    <brk id="1106" max="7" man="1"/>
    <brk id="1139" max="7" man="1"/>
    <brk id="1179" max="7" man="1"/>
    <brk id="1234" max="7" man="1"/>
    <brk id="1299" max="7" man="1"/>
    <brk id="1342" max="7" man="1"/>
    <brk id="1405" max="7" man="1"/>
    <brk id="1439" max="7" man="1"/>
    <brk id="1469" max="7" man="1"/>
    <brk id="1491" max="7" man="1"/>
    <brk id="1516" max="7" man="1"/>
    <brk id="1560" max="7" man="1"/>
    <brk id="1610" max="7" man="1"/>
  </rowBreaks>
  <ignoredErrors>
    <ignoredError sqref="F28 H25 H16 H85 G90:H90 F93 G71:H71 H124 F19 H35 F38 G51:H51 F54 H133 H135 H140 F142 G207:H207 F224 H227 H235 H244 G259:H259 F262 G268:H268 F270 G272:H274 F275 H300:H302 F303 H361:H366 F375 F413 H429:H433 F440 F434 F423:F428 H464:H466 H483:H484 H500:H501 F485 F540:H546 F548:H553 F655 F673:F694 H724:H728 F750 F797 F800 F802 F877:F878 F891 F901 H902:H910 F942 F954 H951:H953 F1044:F1046 F1070:H1070 H1080:H1082 F1098 F1294 F1434 H1431:H1433 F1463 H1460:H1462 H1504 F1001:H1001 F999:F1000 F1169:F1173 F1285:F1286 F1480:F1481 F851:F854 H592:H596 F526:H532 F521:F525 F533:F539 F547 F554:F559 F1127 F926 F839 F829:F831 F836 F392 F581:F604 F606:F627 H308:H310 H315:H316 H319:H320 H322:H324 H338 H371:H374 H437:H439 H486 G606:H608 F1004 H1435:H1436 H1588:H1594 H1598:H1600 H1606 F841:F844 F1003:H1003 F1002 H1002" unlockedFormula="1"/>
    <ignoredError sqref="A1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EAF5-CDAB-49C3-A5EC-E3769AEF429E}">
  <dimension ref="A1:XFD213"/>
  <sheetViews>
    <sheetView view="pageBreakPreview" zoomScaleNormal="100" zoomScaleSheetLayoutView="100" workbookViewId="0">
      <selection activeCell="J1692" sqref="J1692"/>
    </sheetView>
  </sheetViews>
  <sheetFormatPr defaultRowHeight="14.4" x14ac:dyDescent="0.3"/>
  <cols>
    <col min="1" max="1" width="8.88671875" style="174"/>
    <col min="2" max="2" width="3.5546875" style="14" customWidth="1"/>
    <col min="3" max="3" width="8.44140625" style="14" customWidth="1"/>
    <col min="4" max="4" width="41.5546875" style="14" customWidth="1"/>
    <col min="5" max="5" width="8.88671875" style="174"/>
    <col min="6" max="6" width="14" style="174" customWidth="1"/>
    <col min="7" max="7" width="12.33203125" style="174" bestFit="1" customWidth="1"/>
    <col min="8" max="8" width="22.33203125" style="174" customWidth="1"/>
    <col min="9" max="10" width="8.88671875" style="14"/>
    <col min="11" max="11" width="13.33203125" style="14" bestFit="1" customWidth="1"/>
    <col min="12" max="14" width="8.88671875" style="14"/>
    <col min="15" max="15" width="11.21875" style="14" customWidth="1"/>
    <col min="16" max="16384" width="8.88671875" style="14"/>
  </cols>
  <sheetData>
    <row r="1" spans="1:15" ht="17.399999999999999" x14ac:dyDescent="0.3">
      <c r="A1" s="455"/>
      <c r="B1" s="167"/>
      <c r="C1" s="167"/>
      <c r="D1" s="173" t="s">
        <v>826</v>
      </c>
      <c r="E1" s="175"/>
      <c r="F1" s="354"/>
      <c r="G1" s="354"/>
      <c r="H1" s="354"/>
    </row>
    <row r="2" spans="1:15" ht="15" x14ac:dyDescent="0.3">
      <c r="A2" s="427"/>
      <c r="B2" s="167"/>
      <c r="C2" s="167"/>
      <c r="D2" s="43"/>
      <c r="E2" s="175"/>
      <c r="F2" s="354"/>
      <c r="G2" s="354"/>
      <c r="H2" s="354"/>
    </row>
    <row r="3" spans="1:15" ht="15" thickBot="1" x14ac:dyDescent="0.35">
      <c r="A3" s="504" t="s">
        <v>826</v>
      </c>
      <c r="B3" s="43"/>
      <c r="C3" s="43"/>
      <c r="D3" s="43"/>
      <c r="E3" s="175"/>
      <c r="F3" s="177"/>
      <c r="G3" s="177"/>
      <c r="H3" s="177" t="s">
        <v>1067</v>
      </c>
    </row>
    <row r="4" spans="1:15" x14ac:dyDescent="0.3">
      <c r="A4" s="163"/>
      <c r="B4" s="178"/>
      <c r="C4" s="179"/>
      <c r="D4" s="180"/>
      <c r="E4" s="181"/>
      <c r="F4" s="182"/>
      <c r="G4" s="182"/>
      <c r="H4" s="182"/>
    </row>
    <row r="5" spans="1:15" x14ac:dyDescent="0.3">
      <c r="A5" s="164" t="s">
        <v>2</v>
      </c>
      <c r="B5" s="505" t="s">
        <v>3</v>
      </c>
      <c r="C5" s="506"/>
      <c r="D5" s="507"/>
      <c r="E5" s="185" t="s">
        <v>4</v>
      </c>
      <c r="F5" s="186" t="s">
        <v>6</v>
      </c>
      <c r="G5" s="186" t="s">
        <v>5</v>
      </c>
      <c r="H5" s="186" t="s">
        <v>7</v>
      </c>
    </row>
    <row r="6" spans="1:15" x14ac:dyDescent="0.3">
      <c r="A6" s="164" t="s">
        <v>8</v>
      </c>
      <c r="B6" s="183"/>
      <c r="C6" s="184"/>
      <c r="D6" s="187"/>
      <c r="E6" s="187"/>
      <c r="F6" s="187"/>
      <c r="G6" s="187"/>
      <c r="H6" s="187"/>
    </row>
    <row r="7" spans="1:15" x14ac:dyDescent="0.3">
      <c r="A7" s="165"/>
      <c r="B7" s="190"/>
      <c r="C7" s="191"/>
      <c r="D7" s="192"/>
      <c r="E7" s="193"/>
      <c r="F7" s="194"/>
      <c r="G7" s="194"/>
      <c r="H7" s="194"/>
    </row>
    <row r="8" spans="1:15" x14ac:dyDescent="0.3">
      <c r="A8" s="428"/>
      <c r="B8" s="195"/>
      <c r="C8" s="196"/>
      <c r="D8" s="197"/>
      <c r="E8" s="198"/>
      <c r="F8" s="272"/>
      <c r="G8" s="272"/>
      <c r="H8" s="272"/>
    </row>
    <row r="9" spans="1:15" x14ac:dyDescent="0.3">
      <c r="A9" s="429"/>
      <c r="B9" s="228" t="s">
        <v>827</v>
      </c>
      <c r="C9" s="43"/>
      <c r="D9" s="232"/>
      <c r="E9" s="11"/>
      <c r="F9" s="272"/>
      <c r="G9" s="272"/>
      <c r="H9" s="272"/>
    </row>
    <row r="10" spans="1:15" x14ac:dyDescent="0.3">
      <c r="A10" s="429"/>
      <c r="B10" s="228"/>
      <c r="C10" s="43"/>
      <c r="D10" s="232"/>
      <c r="E10" s="11"/>
      <c r="F10" s="272"/>
      <c r="G10" s="272"/>
      <c r="H10" s="272"/>
    </row>
    <row r="11" spans="1:15" x14ac:dyDescent="0.3">
      <c r="A11" s="172" t="s">
        <v>1048</v>
      </c>
      <c r="B11" s="206" t="s">
        <v>1049</v>
      </c>
      <c r="C11" s="43"/>
      <c r="D11" s="229"/>
      <c r="E11" s="11"/>
      <c r="F11" s="272"/>
      <c r="G11" s="272"/>
      <c r="H11" s="272"/>
      <c r="I11" s="456"/>
      <c r="J11" s="221"/>
      <c r="K11" s="457"/>
      <c r="L11" s="221"/>
      <c r="M11" s="457"/>
      <c r="N11" s="221"/>
      <c r="O11" s="457"/>
    </row>
    <row r="12" spans="1:15" x14ac:dyDescent="0.3">
      <c r="A12" s="172"/>
      <c r="B12" s="206"/>
      <c r="C12" s="167"/>
      <c r="D12" s="230"/>
      <c r="E12" s="11"/>
      <c r="F12" s="44"/>
      <c r="G12" s="44"/>
      <c r="H12" s="44"/>
      <c r="I12" s="456"/>
      <c r="J12" s="458"/>
      <c r="K12" s="459"/>
      <c r="L12" s="458"/>
      <c r="M12" s="459"/>
      <c r="N12" s="458"/>
      <c r="O12" s="459"/>
    </row>
    <row r="13" spans="1:15" x14ac:dyDescent="0.3">
      <c r="A13" s="172" t="s">
        <v>1050</v>
      </c>
      <c r="B13" s="231" t="s">
        <v>1051</v>
      </c>
      <c r="C13" s="43"/>
      <c r="D13" s="232"/>
      <c r="E13" s="209" t="s">
        <v>352</v>
      </c>
      <c r="F13" s="47">
        <v>640</v>
      </c>
      <c r="G13" s="44"/>
      <c r="H13" s="44"/>
      <c r="I13" s="456"/>
      <c r="J13" s="221"/>
      <c r="K13" s="457"/>
      <c r="L13" s="460"/>
      <c r="M13" s="461"/>
      <c r="N13" s="221"/>
      <c r="O13" s="457"/>
    </row>
    <row r="14" spans="1:15" x14ac:dyDescent="0.3">
      <c r="A14" s="172"/>
      <c r="B14" s="231"/>
      <c r="C14" s="43"/>
      <c r="D14" s="232"/>
      <c r="E14" s="209"/>
      <c r="F14" s="47"/>
      <c r="G14" s="44"/>
      <c r="H14" s="44"/>
      <c r="I14" s="456"/>
      <c r="J14" s="458"/>
      <c r="K14" s="459"/>
      <c r="L14" s="458"/>
      <c r="M14" s="459"/>
      <c r="N14" s="458"/>
      <c r="O14" s="459"/>
    </row>
    <row r="15" spans="1:15" x14ac:dyDescent="0.3">
      <c r="A15" s="172" t="s">
        <v>1052</v>
      </c>
      <c r="B15" s="206" t="s">
        <v>1053</v>
      </c>
      <c r="C15" s="167"/>
      <c r="D15" s="245"/>
      <c r="E15" s="209" t="s">
        <v>158</v>
      </c>
      <c r="F15" s="462">
        <v>4</v>
      </c>
      <c r="G15" s="272"/>
      <c r="H15" s="44"/>
      <c r="I15" s="456"/>
      <c r="J15" s="221"/>
      <c r="K15" s="457"/>
      <c r="L15" s="221"/>
      <c r="M15" s="457"/>
      <c r="N15" s="221"/>
      <c r="O15" s="457"/>
    </row>
    <row r="16" spans="1:15" x14ac:dyDescent="0.3">
      <c r="A16" s="172"/>
      <c r="B16" s="231"/>
      <c r="C16" s="43"/>
      <c r="D16" s="245"/>
      <c r="E16" s="209"/>
      <c r="F16" s="462"/>
      <c r="G16" s="272"/>
      <c r="H16" s="44"/>
      <c r="I16" s="456"/>
      <c r="J16" s="221"/>
      <c r="K16" s="457"/>
      <c r="L16" s="221"/>
      <c r="M16" s="457"/>
      <c r="N16" s="221"/>
      <c r="O16" s="457"/>
    </row>
    <row r="17" spans="1:15" x14ac:dyDescent="0.3">
      <c r="A17" s="172" t="s">
        <v>1054</v>
      </c>
      <c r="B17" s="231" t="s">
        <v>1055</v>
      </c>
      <c r="C17" s="43"/>
      <c r="D17" s="245"/>
      <c r="E17" s="209" t="s">
        <v>352</v>
      </c>
      <c r="F17" s="462">
        <f>+F13*0.5</f>
        <v>320</v>
      </c>
      <c r="G17" s="272"/>
      <c r="H17" s="44"/>
      <c r="I17" s="456"/>
      <c r="J17" s="221"/>
      <c r="K17" s="457"/>
      <c r="L17" s="221"/>
      <c r="M17" s="457"/>
      <c r="N17" s="221"/>
      <c r="O17" s="457"/>
    </row>
    <row r="18" spans="1:15" x14ac:dyDescent="0.3">
      <c r="A18" s="172"/>
      <c r="B18" s="231"/>
      <c r="C18" s="43"/>
      <c r="D18" s="245"/>
      <c r="E18" s="209"/>
      <c r="F18" s="47"/>
      <c r="G18" s="44"/>
      <c r="H18" s="44"/>
      <c r="I18" s="456"/>
      <c r="J18" s="458"/>
      <c r="K18" s="459"/>
      <c r="L18" s="458"/>
      <c r="M18" s="459"/>
      <c r="N18" s="458"/>
      <c r="O18" s="459"/>
    </row>
    <row r="19" spans="1:15" x14ac:dyDescent="0.3">
      <c r="A19" s="172"/>
      <c r="B19" s="231" t="s">
        <v>1056</v>
      </c>
      <c r="C19" s="43"/>
      <c r="D19" s="245"/>
      <c r="E19" s="209" t="s">
        <v>352</v>
      </c>
      <c r="F19" s="47">
        <f>+F17*0.5</f>
        <v>160</v>
      </c>
      <c r="G19" s="44"/>
      <c r="H19" s="44"/>
      <c r="I19" s="456"/>
      <c r="J19" s="221"/>
      <c r="K19" s="457"/>
      <c r="L19" s="221"/>
      <c r="M19" s="457"/>
      <c r="N19" s="221"/>
      <c r="O19" s="457"/>
    </row>
    <row r="20" spans="1:15" x14ac:dyDescent="0.3">
      <c r="A20" s="172"/>
      <c r="B20" s="231"/>
      <c r="C20" s="43"/>
      <c r="D20" s="245"/>
      <c r="E20" s="209"/>
      <c r="F20" s="47"/>
      <c r="G20" s="44"/>
      <c r="H20" s="44"/>
      <c r="I20" s="456"/>
      <c r="J20" s="458"/>
      <c r="K20" s="459"/>
      <c r="L20" s="458"/>
      <c r="M20" s="459"/>
      <c r="N20" s="458"/>
      <c r="O20" s="459"/>
    </row>
    <row r="21" spans="1:15" x14ac:dyDescent="0.3">
      <c r="A21" s="172"/>
      <c r="B21" s="231" t="s">
        <v>1057</v>
      </c>
      <c r="C21" s="43"/>
      <c r="D21" s="245"/>
      <c r="E21" s="209" t="s">
        <v>352</v>
      </c>
      <c r="F21" s="47">
        <f>+F19</f>
        <v>160</v>
      </c>
      <c r="G21" s="44"/>
      <c r="H21" s="44"/>
      <c r="I21" s="456"/>
      <c r="J21" s="221"/>
      <c r="K21" s="457"/>
      <c r="L21" s="221"/>
      <c r="M21" s="457"/>
      <c r="N21" s="221"/>
      <c r="O21" s="457"/>
    </row>
    <row r="22" spans="1:15" x14ac:dyDescent="0.3">
      <c r="A22" s="172"/>
      <c r="B22" s="206"/>
      <c r="C22" s="167"/>
      <c r="D22" s="232"/>
      <c r="E22" s="209"/>
      <c r="F22" s="47"/>
      <c r="G22" s="44"/>
      <c r="H22" s="44"/>
      <c r="I22" s="456"/>
      <c r="J22" s="458"/>
      <c r="K22" s="459"/>
      <c r="L22" s="458"/>
      <c r="M22" s="459"/>
      <c r="N22" s="458"/>
      <c r="O22" s="459"/>
    </row>
    <row r="23" spans="1:15" x14ac:dyDescent="0.3">
      <c r="A23" s="172" t="s">
        <v>1058</v>
      </c>
      <c r="B23" s="231" t="s">
        <v>1059</v>
      </c>
      <c r="C23" s="167"/>
      <c r="D23" s="232"/>
      <c r="E23" s="209" t="s">
        <v>352</v>
      </c>
      <c r="F23" s="462">
        <f>+F21*0.5</f>
        <v>80</v>
      </c>
      <c r="G23" s="272"/>
      <c r="H23" s="44"/>
      <c r="I23" s="456"/>
      <c r="J23" s="221"/>
      <c r="K23" s="457"/>
      <c r="L23" s="221"/>
      <c r="M23" s="457"/>
      <c r="N23" s="221"/>
      <c r="O23" s="457"/>
    </row>
    <row r="24" spans="1:15" x14ac:dyDescent="0.3">
      <c r="A24" s="172"/>
      <c r="B24" s="231"/>
      <c r="C24" s="167"/>
      <c r="D24" s="232"/>
      <c r="E24" s="209"/>
      <c r="F24" s="462"/>
      <c r="G24" s="272"/>
      <c r="H24" s="44"/>
      <c r="I24" s="456"/>
      <c r="J24" s="221"/>
      <c r="K24" s="457"/>
      <c r="L24" s="221"/>
      <c r="M24" s="457"/>
      <c r="N24" s="221"/>
      <c r="O24" s="457"/>
    </row>
    <row r="25" spans="1:15" x14ac:dyDescent="0.3">
      <c r="A25" s="172" t="s">
        <v>1060</v>
      </c>
      <c r="B25" s="231" t="s">
        <v>1061</v>
      </c>
      <c r="C25" s="167"/>
      <c r="D25" s="232"/>
      <c r="E25" s="209" t="s">
        <v>1062</v>
      </c>
      <c r="F25" s="462">
        <f>+F21</f>
        <v>160</v>
      </c>
      <c r="G25" s="272"/>
      <c r="H25" s="44"/>
      <c r="I25" s="456"/>
      <c r="J25" s="221"/>
      <c r="K25" s="457"/>
      <c r="L25" s="221"/>
      <c r="M25" s="457"/>
      <c r="N25" s="221"/>
      <c r="O25" s="457"/>
    </row>
    <row r="26" spans="1:15" x14ac:dyDescent="0.3">
      <c r="A26" s="172"/>
      <c r="B26" s="231"/>
      <c r="C26" s="167"/>
      <c r="D26" s="232"/>
      <c r="E26" s="209"/>
      <c r="F26" s="462"/>
      <c r="G26" s="272"/>
      <c r="H26" s="44"/>
      <c r="I26" s="456"/>
      <c r="J26" s="221"/>
      <c r="K26" s="457"/>
      <c r="L26" s="221"/>
      <c r="M26" s="457"/>
      <c r="N26" s="221"/>
      <c r="O26" s="457"/>
    </row>
    <row r="27" spans="1:15" x14ac:dyDescent="0.3">
      <c r="A27" s="172" t="s">
        <v>1063</v>
      </c>
      <c r="B27" s="231" t="s">
        <v>1064</v>
      </c>
      <c r="C27" s="167"/>
      <c r="D27" s="232"/>
      <c r="E27" s="209" t="s">
        <v>352</v>
      </c>
      <c r="F27" s="462">
        <v>20</v>
      </c>
      <c r="G27" s="272"/>
      <c r="H27" s="44"/>
      <c r="I27" s="456"/>
      <c r="J27" s="221"/>
      <c r="K27" s="457"/>
      <c r="L27" s="221"/>
      <c r="M27" s="457"/>
      <c r="N27" s="221"/>
      <c r="O27" s="457"/>
    </row>
    <row r="28" spans="1:15" x14ac:dyDescent="0.3">
      <c r="A28" s="439"/>
      <c r="B28" s="351"/>
      <c r="C28" s="325"/>
      <c r="D28" s="196"/>
      <c r="E28" s="212"/>
      <c r="F28" s="289"/>
      <c r="G28" s="289"/>
      <c r="H28" s="289"/>
      <c r="I28" s="456"/>
      <c r="J28" s="221"/>
      <c r="K28" s="457"/>
      <c r="L28" s="221"/>
      <c r="M28" s="457"/>
      <c r="N28" s="221"/>
      <c r="O28" s="457"/>
    </row>
    <row r="29" spans="1:15" s="216" customFormat="1" x14ac:dyDescent="0.3">
      <c r="A29" s="172">
        <v>6100</v>
      </c>
      <c r="B29" s="206" t="s">
        <v>71</v>
      </c>
      <c r="C29" s="167"/>
      <c r="D29" s="167"/>
      <c r="E29" s="177"/>
      <c r="F29" s="290"/>
      <c r="G29" s="290"/>
      <c r="H29" s="250"/>
      <c r="I29" s="463"/>
      <c r="J29" s="379"/>
      <c r="K29" s="464"/>
      <c r="L29" s="379"/>
      <c r="M29" s="464"/>
      <c r="N29" s="379"/>
      <c r="O29" s="464"/>
    </row>
    <row r="30" spans="1:15" ht="15" thickBot="1" x14ac:dyDescent="0.35">
      <c r="A30" s="430"/>
      <c r="B30" s="217"/>
      <c r="C30" s="218"/>
      <c r="D30" s="218"/>
      <c r="E30" s="219"/>
      <c r="F30" s="291"/>
      <c r="G30" s="291"/>
      <c r="H30" s="291"/>
      <c r="I30" s="456"/>
      <c r="J30" s="221"/>
      <c r="K30" s="457"/>
      <c r="L30" s="221"/>
      <c r="M30" s="457"/>
      <c r="N30" s="221"/>
      <c r="O30" s="457"/>
    </row>
    <row r="31" spans="1:15" x14ac:dyDescent="0.3">
      <c r="A31" s="432"/>
      <c r="B31" s="465"/>
      <c r="C31" s="466"/>
      <c r="D31" s="465"/>
      <c r="E31" s="467"/>
      <c r="F31" s="468"/>
      <c r="G31" s="468"/>
      <c r="H31" s="387"/>
      <c r="I31" s="469"/>
      <c r="J31" s="221"/>
      <c r="K31" s="457"/>
      <c r="L31" s="221"/>
      <c r="M31" s="457"/>
      <c r="N31" s="221"/>
      <c r="O31" s="457"/>
    </row>
    <row r="32" spans="1:15" ht="15" thickBot="1" x14ac:dyDescent="0.35">
      <c r="A32" s="504" t="s">
        <v>826</v>
      </c>
      <c r="B32" s="43"/>
      <c r="C32" s="43"/>
      <c r="D32" s="43"/>
      <c r="E32" s="175"/>
      <c r="F32" s="177"/>
      <c r="G32" s="177"/>
      <c r="H32" s="177" t="s">
        <v>829</v>
      </c>
    </row>
    <row r="33" spans="1:8" x14ac:dyDescent="0.3">
      <c r="A33" s="163"/>
      <c r="B33" s="178"/>
      <c r="C33" s="179"/>
      <c r="D33" s="180"/>
      <c r="E33" s="181"/>
      <c r="F33" s="182"/>
      <c r="G33" s="182"/>
      <c r="H33" s="182"/>
    </row>
    <row r="34" spans="1:8" x14ac:dyDescent="0.3">
      <c r="A34" s="164" t="s">
        <v>2</v>
      </c>
      <c r="B34" s="505" t="s">
        <v>3</v>
      </c>
      <c r="C34" s="506"/>
      <c r="D34" s="507"/>
      <c r="E34" s="185" t="s">
        <v>4</v>
      </c>
      <c r="F34" s="186" t="s">
        <v>6</v>
      </c>
      <c r="G34" s="186" t="s">
        <v>5</v>
      </c>
      <c r="H34" s="186" t="s">
        <v>7</v>
      </c>
    </row>
    <row r="35" spans="1:8" x14ac:dyDescent="0.3">
      <c r="A35" s="164" t="s">
        <v>8</v>
      </c>
      <c r="B35" s="183"/>
      <c r="C35" s="184"/>
      <c r="D35" s="187"/>
      <c r="E35" s="188"/>
      <c r="F35" s="189"/>
      <c r="G35" s="189"/>
      <c r="H35" s="189"/>
    </row>
    <row r="36" spans="1:8" x14ac:dyDescent="0.3">
      <c r="A36" s="165"/>
      <c r="B36" s="190"/>
      <c r="C36" s="191"/>
      <c r="D36" s="192"/>
      <c r="E36" s="193"/>
      <c r="F36" s="194"/>
      <c r="G36" s="194"/>
      <c r="H36" s="194"/>
    </row>
    <row r="37" spans="1:8" x14ac:dyDescent="0.3">
      <c r="A37" s="168"/>
      <c r="B37" s="255"/>
      <c r="C37" s="256"/>
      <c r="D37" s="187"/>
      <c r="E37" s="188"/>
      <c r="F37" s="189"/>
      <c r="G37" s="189"/>
      <c r="H37" s="189"/>
    </row>
    <row r="38" spans="1:8" x14ac:dyDescent="0.3">
      <c r="A38" s="172" t="s">
        <v>830</v>
      </c>
      <c r="B38" s="228" t="s">
        <v>831</v>
      </c>
      <c r="C38" s="43"/>
      <c r="D38" s="232"/>
      <c r="E38" s="11"/>
      <c r="F38" s="272"/>
      <c r="G38" s="272"/>
      <c r="H38" s="44"/>
    </row>
    <row r="39" spans="1:8" x14ac:dyDescent="0.3">
      <c r="A39" s="172"/>
      <c r="B39" s="228"/>
      <c r="C39" s="43"/>
      <c r="D39" s="232"/>
      <c r="E39" s="11"/>
      <c r="F39" s="272"/>
      <c r="G39" s="272"/>
      <c r="H39" s="44"/>
    </row>
    <row r="40" spans="1:8" x14ac:dyDescent="0.3">
      <c r="A40" s="172" t="s">
        <v>832</v>
      </c>
      <c r="B40" s="231" t="s">
        <v>833</v>
      </c>
      <c r="C40" s="43"/>
      <c r="D40" s="232"/>
      <c r="E40" s="11" t="s">
        <v>788</v>
      </c>
      <c r="F40" s="272">
        <v>180</v>
      </c>
      <c r="G40" s="272"/>
      <c r="H40" s="44"/>
    </row>
    <row r="41" spans="1:8" x14ac:dyDescent="0.3">
      <c r="A41" s="172"/>
      <c r="B41" s="231"/>
      <c r="C41" s="43"/>
      <c r="D41" s="232"/>
      <c r="E41" s="11"/>
      <c r="F41" s="272"/>
      <c r="G41" s="272"/>
      <c r="H41" s="44"/>
    </row>
    <row r="42" spans="1:8" x14ac:dyDescent="0.3">
      <c r="A42" s="172"/>
      <c r="B42" s="231" t="s">
        <v>834</v>
      </c>
      <c r="C42" s="43"/>
      <c r="D42" s="232"/>
      <c r="E42" s="11" t="s">
        <v>788</v>
      </c>
      <c r="F42" s="272">
        <v>550</v>
      </c>
      <c r="G42" s="272"/>
      <c r="H42" s="44"/>
    </row>
    <row r="43" spans="1:8" x14ac:dyDescent="0.3">
      <c r="A43" s="172"/>
      <c r="B43" s="231"/>
      <c r="C43" s="43"/>
      <c r="D43" s="232"/>
      <c r="E43" s="11"/>
      <c r="F43" s="272"/>
      <c r="G43" s="272"/>
      <c r="H43" s="44"/>
    </row>
    <row r="44" spans="1:8" x14ac:dyDescent="0.3">
      <c r="A44" s="172"/>
      <c r="B44" s="231" t="s">
        <v>835</v>
      </c>
      <c r="C44" s="43"/>
      <c r="D44" s="232"/>
      <c r="E44" s="11" t="s">
        <v>788</v>
      </c>
      <c r="F44" s="272">
        <v>550</v>
      </c>
      <c r="G44" s="272"/>
      <c r="H44" s="44"/>
    </row>
    <row r="45" spans="1:8" x14ac:dyDescent="0.3">
      <c r="A45" s="172"/>
      <c r="B45" s="231"/>
      <c r="C45" s="43"/>
      <c r="D45" s="232"/>
      <c r="E45" s="11"/>
      <c r="F45" s="272"/>
      <c r="G45" s="272"/>
      <c r="H45" s="44"/>
    </row>
    <row r="46" spans="1:8" x14ac:dyDescent="0.3">
      <c r="A46" s="172"/>
      <c r="B46" s="231" t="s">
        <v>836</v>
      </c>
      <c r="C46" s="43"/>
      <c r="D46" s="232"/>
      <c r="E46" s="11" t="s">
        <v>788</v>
      </c>
      <c r="F46" s="272">
        <v>46</v>
      </c>
      <c r="G46" s="272"/>
      <c r="H46" s="44"/>
    </row>
    <row r="47" spans="1:8" x14ac:dyDescent="0.3">
      <c r="A47" s="172"/>
      <c r="B47" s="231"/>
      <c r="C47" s="43"/>
      <c r="D47" s="232"/>
      <c r="E47" s="11"/>
      <c r="F47" s="272"/>
      <c r="G47" s="272"/>
      <c r="H47" s="44"/>
    </row>
    <row r="48" spans="1:8" x14ac:dyDescent="0.3">
      <c r="A48" s="172"/>
      <c r="B48" s="231" t="s">
        <v>837</v>
      </c>
      <c r="C48" s="43"/>
      <c r="D48" s="232"/>
      <c r="E48" s="11" t="s">
        <v>788</v>
      </c>
      <c r="F48" s="272">
        <v>80</v>
      </c>
      <c r="G48" s="272"/>
      <c r="H48" s="44"/>
    </row>
    <row r="49" spans="1:8" x14ac:dyDescent="0.3">
      <c r="A49" s="172"/>
      <c r="B49" s="231"/>
      <c r="C49" s="43"/>
      <c r="D49" s="232"/>
      <c r="E49" s="11"/>
      <c r="F49" s="272"/>
      <c r="G49" s="272"/>
      <c r="H49" s="44"/>
    </row>
    <row r="50" spans="1:8" x14ac:dyDescent="0.3">
      <c r="A50" s="172"/>
      <c r="B50" s="231" t="s">
        <v>838</v>
      </c>
      <c r="C50" s="43"/>
      <c r="D50" s="232"/>
      <c r="E50" s="11" t="s">
        <v>788</v>
      </c>
      <c r="F50" s="272">
        <v>550</v>
      </c>
      <c r="G50" s="272"/>
      <c r="H50" s="44"/>
    </row>
    <row r="51" spans="1:8" x14ac:dyDescent="0.3">
      <c r="A51" s="172"/>
      <c r="B51" s="231"/>
      <c r="C51" s="43"/>
      <c r="D51" s="232"/>
      <c r="E51" s="11"/>
      <c r="F51" s="272"/>
      <c r="G51" s="272"/>
      <c r="H51" s="44"/>
    </row>
    <row r="52" spans="1:8" x14ac:dyDescent="0.3">
      <c r="A52" s="172"/>
      <c r="B52" s="231" t="s">
        <v>839</v>
      </c>
      <c r="C52" s="43"/>
      <c r="D52" s="232"/>
      <c r="E52" s="11" t="s">
        <v>788</v>
      </c>
      <c r="F52" s="272">
        <v>550</v>
      </c>
      <c r="G52" s="272"/>
      <c r="H52" s="44"/>
    </row>
    <row r="53" spans="1:8" x14ac:dyDescent="0.3">
      <c r="A53" s="172"/>
      <c r="B53" s="231"/>
      <c r="C53" s="43"/>
      <c r="D53" s="232"/>
      <c r="E53" s="11"/>
      <c r="F53" s="272"/>
      <c r="G53" s="272"/>
      <c r="H53" s="44"/>
    </row>
    <row r="54" spans="1:8" x14ac:dyDescent="0.3">
      <c r="A54" s="172"/>
      <c r="B54" s="231" t="s">
        <v>840</v>
      </c>
      <c r="C54" s="43"/>
      <c r="D54" s="232"/>
      <c r="E54" s="11" t="s">
        <v>788</v>
      </c>
      <c r="F54" s="272">
        <v>1310</v>
      </c>
      <c r="G54" s="272"/>
      <c r="H54" s="44"/>
    </row>
    <row r="55" spans="1:8" x14ac:dyDescent="0.3">
      <c r="A55" s="172"/>
      <c r="B55" s="231"/>
      <c r="C55" s="43"/>
      <c r="D55" s="232"/>
      <c r="E55" s="11"/>
      <c r="F55" s="272"/>
      <c r="G55" s="272"/>
      <c r="H55" s="44"/>
    </row>
    <row r="56" spans="1:8" x14ac:dyDescent="0.3">
      <c r="A56" s="172"/>
      <c r="B56" s="231" t="s">
        <v>841</v>
      </c>
      <c r="C56" s="43"/>
      <c r="D56" s="232"/>
      <c r="E56" s="11" t="s">
        <v>788</v>
      </c>
      <c r="F56" s="272">
        <v>200</v>
      </c>
      <c r="G56" s="272"/>
      <c r="H56" s="44"/>
    </row>
    <row r="57" spans="1:8" x14ac:dyDescent="0.3">
      <c r="A57" s="172"/>
      <c r="B57" s="231"/>
      <c r="C57" s="43"/>
      <c r="D57" s="232"/>
      <c r="E57" s="11"/>
      <c r="F57" s="272"/>
      <c r="G57" s="272"/>
      <c r="H57" s="44"/>
    </row>
    <row r="58" spans="1:8" x14ac:dyDescent="0.3">
      <c r="A58" s="172" t="s">
        <v>842</v>
      </c>
      <c r="B58" s="231" t="s">
        <v>843</v>
      </c>
      <c r="C58" s="43"/>
      <c r="D58" s="232"/>
      <c r="E58" s="11" t="s">
        <v>788</v>
      </c>
      <c r="F58" s="272">
        <f>2302-86</f>
        <v>2216</v>
      </c>
      <c r="G58" s="272"/>
      <c r="H58" s="44"/>
    </row>
    <row r="59" spans="1:8" x14ac:dyDescent="0.3">
      <c r="A59" s="172"/>
      <c r="B59" s="231"/>
      <c r="C59" s="43"/>
      <c r="D59" s="232"/>
      <c r="E59" s="11"/>
      <c r="F59" s="272"/>
      <c r="G59" s="272"/>
      <c r="H59" s="44"/>
    </row>
    <row r="60" spans="1:8" x14ac:dyDescent="0.3">
      <c r="A60" s="172" t="s">
        <v>844</v>
      </c>
      <c r="B60" s="231" t="s">
        <v>845</v>
      </c>
      <c r="C60" s="43"/>
      <c r="D60" s="232"/>
      <c r="E60" s="11" t="s">
        <v>788</v>
      </c>
      <c r="F60" s="272">
        <v>50</v>
      </c>
      <c r="G60" s="272"/>
      <c r="H60" s="44"/>
    </row>
    <row r="61" spans="1:8" x14ac:dyDescent="0.3">
      <c r="A61" s="172"/>
      <c r="B61" s="231"/>
      <c r="C61" s="43"/>
      <c r="D61" s="232"/>
      <c r="E61" s="11"/>
      <c r="F61" s="272"/>
      <c r="G61" s="272"/>
      <c r="H61" s="44"/>
    </row>
    <row r="62" spans="1:8" x14ac:dyDescent="0.3">
      <c r="A62" s="172"/>
      <c r="B62" s="231" t="s">
        <v>846</v>
      </c>
      <c r="C62" s="43"/>
      <c r="D62" s="232"/>
      <c r="E62" s="11" t="s">
        <v>788</v>
      </c>
      <c r="F62" s="272">
        <f>20</f>
        <v>20</v>
      </c>
      <c r="G62" s="272"/>
      <c r="H62" s="44"/>
    </row>
    <row r="63" spans="1:8" x14ac:dyDescent="0.3">
      <c r="A63" s="172"/>
      <c r="B63" s="231"/>
      <c r="C63" s="43"/>
      <c r="D63" s="232"/>
      <c r="E63" s="11"/>
      <c r="F63" s="272"/>
      <c r="G63" s="272"/>
      <c r="H63" s="44"/>
    </row>
    <row r="64" spans="1:8" x14ac:dyDescent="0.3">
      <c r="A64" s="172"/>
      <c r="B64" s="231" t="s">
        <v>847</v>
      </c>
      <c r="C64" s="43"/>
      <c r="D64" s="232"/>
      <c r="E64" s="11" t="s">
        <v>788</v>
      </c>
      <c r="F64" s="272">
        <v>100</v>
      </c>
      <c r="G64" s="272"/>
      <c r="H64" s="44"/>
    </row>
    <row r="65" spans="1:8" x14ac:dyDescent="0.3">
      <c r="A65" s="172"/>
      <c r="B65" s="231"/>
      <c r="C65" s="43"/>
      <c r="D65" s="232"/>
      <c r="E65" s="11"/>
      <c r="F65" s="272"/>
      <c r="G65" s="272"/>
      <c r="H65" s="44"/>
    </row>
    <row r="66" spans="1:8" x14ac:dyDescent="0.3">
      <c r="A66" s="172"/>
      <c r="B66" s="231" t="s">
        <v>848</v>
      </c>
      <c r="C66" s="43"/>
      <c r="D66" s="232"/>
      <c r="E66" s="11" t="s">
        <v>788</v>
      </c>
      <c r="F66" s="272">
        <v>20</v>
      </c>
      <c r="G66" s="272"/>
      <c r="H66" s="44"/>
    </row>
    <row r="67" spans="1:8" x14ac:dyDescent="0.3">
      <c r="A67" s="172"/>
      <c r="B67" s="231"/>
      <c r="C67" s="43"/>
      <c r="D67" s="232"/>
      <c r="E67" s="11"/>
      <c r="F67" s="272"/>
      <c r="G67" s="272"/>
      <c r="H67" s="44"/>
    </row>
    <row r="68" spans="1:8" x14ac:dyDescent="0.3">
      <c r="A68" s="172" t="s">
        <v>849</v>
      </c>
      <c r="B68" s="231" t="s">
        <v>850</v>
      </c>
      <c r="C68" s="43"/>
      <c r="D68" s="232"/>
      <c r="E68" s="11" t="s">
        <v>788</v>
      </c>
      <c r="F68" s="272">
        <v>90</v>
      </c>
      <c r="G68" s="272"/>
      <c r="H68" s="44"/>
    </row>
    <row r="69" spans="1:8" x14ac:dyDescent="0.3">
      <c r="A69" s="429"/>
      <c r="B69" s="231" t="s">
        <v>851</v>
      </c>
      <c r="C69" s="43"/>
      <c r="D69" s="232"/>
      <c r="E69" s="11"/>
      <c r="F69" s="272"/>
      <c r="G69" s="272"/>
      <c r="H69" s="44"/>
    </row>
    <row r="70" spans="1:8" x14ac:dyDescent="0.3">
      <c r="A70" s="444"/>
      <c r="B70" s="353"/>
      <c r="C70" s="257"/>
      <c r="D70" s="243"/>
      <c r="E70" s="225"/>
      <c r="F70" s="272"/>
      <c r="G70" s="272"/>
      <c r="H70" s="272"/>
    </row>
    <row r="71" spans="1:8" x14ac:dyDescent="0.3">
      <c r="A71" s="439"/>
      <c r="B71" s="351"/>
      <c r="C71" s="325"/>
      <c r="D71" s="196"/>
      <c r="E71" s="212"/>
      <c r="F71" s="289"/>
      <c r="G71" s="289"/>
      <c r="H71" s="289"/>
    </row>
    <row r="72" spans="1:8" s="216" customFormat="1" x14ac:dyDescent="0.3">
      <c r="A72" s="172">
        <v>6200</v>
      </c>
      <c r="B72" s="206" t="s">
        <v>71</v>
      </c>
      <c r="C72" s="167"/>
      <c r="D72" s="167"/>
      <c r="E72" s="177"/>
      <c r="F72" s="290"/>
      <c r="G72" s="290"/>
      <c r="H72" s="250"/>
    </row>
    <row r="73" spans="1:8" ht="15" thickBot="1" x14ac:dyDescent="0.35">
      <c r="A73" s="430"/>
      <c r="B73" s="217"/>
      <c r="C73" s="218"/>
      <c r="D73" s="218"/>
      <c r="E73" s="219"/>
      <c r="F73" s="291"/>
      <c r="G73" s="291"/>
      <c r="H73" s="291"/>
    </row>
    <row r="74" spans="1:8" x14ac:dyDescent="0.3">
      <c r="A74" s="175"/>
      <c r="B74" s="43"/>
      <c r="C74" s="43"/>
      <c r="D74" s="43"/>
      <c r="E74" s="175"/>
      <c r="F74" s="286"/>
      <c r="G74" s="286"/>
      <c r="H74" s="286"/>
    </row>
    <row r="75" spans="1:8" x14ac:dyDescent="0.3">
      <c r="A75" s="175"/>
      <c r="B75" s="43"/>
      <c r="C75" s="43"/>
      <c r="D75" s="43"/>
      <c r="E75" s="175"/>
      <c r="F75" s="286"/>
      <c r="G75" s="286"/>
      <c r="H75" s="286"/>
    </row>
    <row r="76" spans="1:8" ht="15" thickBot="1" x14ac:dyDescent="0.35">
      <c r="A76" s="504" t="s">
        <v>826</v>
      </c>
      <c r="B76" s="43"/>
      <c r="C76" s="43"/>
      <c r="D76" s="43"/>
      <c r="E76" s="175"/>
      <c r="F76" s="177"/>
      <c r="G76" s="177"/>
      <c r="H76" s="177" t="s">
        <v>852</v>
      </c>
    </row>
    <row r="77" spans="1:8" x14ac:dyDescent="0.3">
      <c r="A77" s="163"/>
      <c r="B77" s="178"/>
      <c r="C77" s="179"/>
      <c r="D77" s="180"/>
      <c r="E77" s="181"/>
      <c r="F77" s="182"/>
      <c r="G77" s="182"/>
      <c r="H77" s="182"/>
    </row>
    <row r="78" spans="1:8" x14ac:dyDescent="0.3">
      <c r="A78" s="164" t="s">
        <v>2</v>
      </c>
      <c r="B78" s="505" t="s">
        <v>3</v>
      </c>
      <c r="C78" s="506"/>
      <c r="D78" s="507"/>
      <c r="E78" s="185" t="s">
        <v>4</v>
      </c>
      <c r="F78" s="186" t="s">
        <v>6</v>
      </c>
      <c r="G78" s="186" t="s">
        <v>5</v>
      </c>
      <c r="H78" s="186" t="s">
        <v>7</v>
      </c>
    </row>
    <row r="79" spans="1:8" x14ac:dyDescent="0.3">
      <c r="A79" s="164" t="s">
        <v>8</v>
      </c>
      <c r="B79" s="183"/>
      <c r="C79" s="184"/>
      <c r="D79" s="187"/>
      <c r="E79" s="188"/>
      <c r="F79" s="189"/>
      <c r="G79" s="189"/>
      <c r="H79" s="189"/>
    </row>
    <row r="80" spans="1:8" x14ac:dyDescent="0.3">
      <c r="A80" s="165"/>
      <c r="B80" s="190"/>
      <c r="C80" s="191"/>
      <c r="D80" s="192"/>
      <c r="E80" s="193"/>
      <c r="F80" s="194"/>
      <c r="G80" s="194"/>
      <c r="H80" s="194"/>
    </row>
    <row r="81" spans="1:9" x14ac:dyDescent="0.3">
      <c r="A81" s="428"/>
      <c r="B81" s="195"/>
      <c r="C81" s="196"/>
      <c r="D81" s="197"/>
      <c r="E81" s="198"/>
      <c r="F81" s="272"/>
      <c r="G81" s="272"/>
      <c r="H81" s="272"/>
    </row>
    <row r="82" spans="1:9" x14ac:dyDescent="0.3">
      <c r="A82" s="172" t="s">
        <v>853</v>
      </c>
      <c r="B82" s="228" t="s">
        <v>854</v>
      </c>
      <c r="C82" s="43"/>
      <c r="D82" s="232"/>
      <c r="E82" s="11"/>
      <c r="F82" s="272"/>
      <c r="G82" s="272"/>
      <c r="H82" s="272"/>
    </row>
    <row r="83" spans="1:9" x14ac:dyDescent="0.3">
      <c r="A83" s="429"/>
      <c r="B83" s="228"/>
      <c r="C83" s="43"/>
      <c r="D83" s="232"/>
      <c r="E83" s="11"/>
      <c r="F83" s="272"/>
      <c r="G83" s="272"/>
      <c r="H83" s="272"/>
    </row>
    <row r="84" spans="1:9" x14ac:dyDescent="0.3">
      <c r="A84" s="429"/>
      <c r="B84" s="206" t="s">
        <v>855</v>
      </c>
      <c r="C84" s="43"/>
      <c r="D84" s="229"/>
      <c r="E84" s="11"/>
      <c r="F84" s="272"/>
      <c r="G84" s="272"/>
      <c r="H84" s="272"/>
    </row>
    <row r="85" spans="1:9" x14ac:dyDescent="0.3">
      <c r="A85" s="429"/>
      <c r="B85" s="231"/>
      <c r="C85" s="43"/>
      <c r="D85" s="229"/>
      <c r="E85" s="11"/>
      <c r="F85" s="272"/>
      <c r="G85" s="272"/>
      <c r="H85" s="44"/>
    </row>
    <row r="86" spans="1:9" x14ac:dyDescent="0.3">
      <c r="A86" s="172" t="s">
        <v>856</v>
      </c>
      <c r="B86" s="231" t="s">
        <v>857</v>
      </c>
      <c r="C86" s="167"/>
      <c r="D86" s="230"/>
      <c r="E86" s="11" t="s">
        <v>410</v>
      </c>
      <c r="F86" s="352"/>
      <c r="G86" s="380"/>
      <c r="H86" s="44"/>
    </row>
    <row r="87" spans="1:9" x14ac:dyDescent="0.3">
      <c r="A87" s="172"/>
      <c r="B87" s="231"/>
      <c r="C87" s="167"/>
      <c r="D87" s="232"/>
      <c r="E87" s="11"/>
      <c r="F87" s="44"/>
      <c r="G87" s="470"/>
      <c r="H87" s="44"/>
    </row>
    <row r="88" spans="1:9" x14ac:dyDescent="0.3">
      <c r="A88" s="172"/>
      <c r="B88" s="231" t="s">
        <v>858</v>
      </c>
      <c r="C88" s="43"/>
      <c r="D88" s="232"/>
      <c r="E88" s="11" t="s">
        <v>410</v>
      </c>
      <c r="F88" s="352">
        <f>38-23</f>
        <v>15</v>
      </c>
      <c r="G88" s="380"/>
      <c r="H88" s="44"/>
    </row>
    <row r="89" spans="1:9" x14ac:dyDescent="0.3">
      <c r="A89" s="172"/>
      <c r="B89" s="231"/>
      <c r="C89" s="167"/>
      <c r="D89" s="232"/>
      <c r="E89" s="11"/>
      <c r="F89" s="44"/>
      <c r="G89" s="470"/>
      <c r="H89" s="44"/>
    </row>
    <row r="90" spans="1:9" x14ac:dyDescent="0.3">
      <c r="A90" s="172"/>
      <c r="B90" s="206" t="s">
        <v>859</v>
      </c>
      <c r="C90" s="43"/>
      <c r="D90" s="232"/>
      <c r="E90" s="11"/>
      <c r="F90" s="380"/>
      <c r="G90" s="380"/>
      <c r="H90" s="44"/>
    </row>
    <row r="91" spans="1:9" x14ac:dyDescent="0.3">
      <c r="A91" s="172"/>
      <c r="B91" s="231"/>
      <c r="C91" s="43"/>
      <c r="D91" s="232"/>
      <c r="E91" s="11"/>
      <c r="F91" s="352"/>
      <c r="G91" s="380"/>
      <c r="H91" s="44"/>
    </row>
    <row r="92" spans="1:9" x14ac:dyDescent="0.3">
      <c r="A92" s="172"/>
      <c r="B92" s="231" t="s">
        <v>857</v>
      </c>
      <c r="C92" s="43"/>
      <c r="D92" s="232"/>
      <c r="E92" s="11" t="s">
        <v>410</v>
      </c>
      <c r="F92" s="352"/>
      <c r="G92" s="380"/>
      <c r="H92" s="44"/>
    </row>
    <row r="93" spans="1:9" x14ac:dyDescent="0.3">
      <c r="A93" s="172"/>
      <c r="B93" s="231"/>
      <c r="C93" s="167"/>
      <c r="D93" s="232"/>
      <c r="E93" s="209"/>
      <c r="F93" s="44"/>
      <c r="G93" s="470"/>
      <c r="H93" s="44"/>
    </row>
    <row r="94" spans="1:9" x14ac:dyDescent="0.3">
      <c r="A94" s="172"/>
      <c r="B94" s="231" t="s">
        <v>858</v>
      </c>
      <c r="C94" s="167"/>
      <c r="D94" s="232"/>
      <c r="E94" s="11" t="s">
        <v>410</v>
      </c>
      <c r="F94" s="352">
        <v>29</v>
      </c>
      <c r="G94" s="380"/>
      <c r="H94" s="44"/>
      <c r="I94" s="316"/>
    </row>
    <row r="95" spans="1:9" x14ac:dyDescent="0.3">
      <c r="A95" s="172"/>
      <c r="B95" s="231"/>
      <c r="C95" s="43"/>
      <c r="D95" s="245"/>
      <c r="E95" s="11"/>
      <c r="F95" s="272"/>
      <c r="G95" s="199"/>
      <c r="H95" s="44"/>
    </row>
    <row r="96" spans="1:9" x14ac:dyDescent="0.3">
      <c r="A96" s="172"/>
      <c r="B96" s="206" t="s">
        <v>860</v>
      </c>
      <c r="C96" s="43"/>
      <c r="D96" s="245"/>
      <c r="E96" s="11"/>
      <c r="F96" s="303"/>
      <c r="G96" s="471"/>
      <c r="H96" s="44"/>
    </row>
    <row r="97" spans="1:9" x14ac:dyDescent="0.3">
      <c r="A97" s="172"/>
      <c r="B97" s="231"/>
      <c r="C97" s="43"/>
      <c r="D97" s="245"/>
      <c r="E97" s="11"/>
      <c r="F97" s="303"/>
      <c r="G97" s="471"/>
      <c r="H97" s="44"/>
    </row>
    <row r="98" spans="1:9" x14ac:dyDescent="0.3">
      <c r="A98" s="172"/>
      <c r="B98" s="231" t="s">
        <v>857</v>
      </c>
      <c r="C98" s="43"/>
      <c r="D98" s="245"/>
      <c r="E98" s="11" t="s">
        <v>410</v>
      </c>
      <c r="F98" s="272"/>
      <c r="G98" s="199"/>
      <c r="H98" s="44"/>
    </row>
    <row r="99" spans="1:9" x14ac:dyDescent="0.3">
      <c r="A99" s="172"/>
      <c r="B99" s="231"/>
      <c r="C99" s="43"/>
      <c r="D99" s="245"/>
      <c r="E99" s="11"/>
      <c r="F99" s="44"/>
      <c r="G99" s="470"/>
      <c r="H99" s="44"/>
    </row>
    <row r="100" spans="1:9" x14ac:dyDescent="0.3">
      <c r="A100" s="172"/>
      <c r="B100" s="231" t="s">
        <v>858</v>
      </c>
      <c r="C100" s="43"/>
      <c r="D100" s="245"/>
      <c r="E100" s="11" t="s">
        <v>410</v>
      </c>
      <c r="F100" s="272">
        <v>14</v>
      </c>
      <c r="G100" s="199"/>
      <c r="H100" s="44"/>
    </row>
    <row r="101" spans="1:9" x14ac:dyDescent="0.3">
      <c r="A101" s="172"/>
      <c r="B101" s="231"/>
      <c r="C101" s="43"/>
      <c r="D101" s="245"/>
      <c r="E101" s="11"/>
      <c r="F101" s="44"/>
      <c r="G101" s="470"/>
      <c r="H101" s="44"/>
    </row>
    <row r="102" spans="1:9" x14ac:dyDescent="0.3">
      <c r="A102" s="172"/>
      <c r="B102" s="206" t="s">
        <v>861</v>
      </c>
      <c r="C102" s="43"/>
      <c r="D102" s="245"/>
      <c r="E102" s="11"/>
      <c r="F102" s="44"/>
      <c r="G102" s="470"/>
      <c r="H102" s="44"/>
    </row>
    <row r="103" spans="1:9" x14ac:dyDescent="0.3">
      <c r="A103" s="172"/>
      <c r="B103" s="231"/>
      <c r="C103" s="43"/>
      <c r="D103" s="245"/>
      <c r="E103" s="11"/>
      <c r="F103" s="44"/>
      <c r="G103" s="470"/>
      <c r="H103" s="44"/>
    </row>
    <row r="104" spans="1:9" x14ac:dyDescent="0.3">
      <c r="A104" s="172"/>
      <c r="B104" s="231" t="s">
        <v>857</v>
      </c>
      <c r="C104" s="43"/>
      <c r="D104" s="245"/>
      <c r="E104" s="11" t="s">
        <v>410</v>
      </c>
      <c r="F104" s="272"/>
      <c r="G104" s="199"/>
      <c r="H104" s="44"/>
    </row>
    <row r="105" spans="1:9" x14ac:dyDescent="0.3">
      <c r="A105" s="172"/>
      <c r="B105" s="231"/>
      <c r="C105" s="43"/>
      <c r="D105" s="245"/>
      <c r="E105" s="11"/>
      <c r="F105" s="272"/>
      <c r="G105" s="199"/>
      <c r="H105" s="44"/>
    </row>
    <row r="106" spans="1:9" x14ac:dyDescent="0.3">
      <c r="A106" s="172"/>
      <c r="B106" s="231" t="s">
        <v>858</v>
      </c>
      <c r="C106" s="43"/>
      <c r="D106" s="245"/>
      <c r="E106" s="11" t="s">
        <v>410</v>
      </c>
      <c r="F106" s="272">
        <v>140</v>
      </c>
      <c r="G106" s="199"/>
      <c r="H106" s="44"/>
    </row>
    <row r="107" spans="1:9" x14ac:dyDescent="0.3">
      <c r="A107" s="172"/>
      <c r="B107" s="231"/>
      <c r="C107" s="43"/>
      <c r="D107" s="245"/>
      <c r="E107" s="11"/>
      <c r="F107" s="44"/>
      <c r="G107" s="470"/>
      <c r="H107" s="44"/>
    </row>
    <row r="108" spans="1:9" x14ac:dyDescent="0.3">
      <c r="A108" s="172"/>
      <c r="B108" s="206" t="s">
        <v>862</v>
      </c>
      <c r="C108" s="43"/>
      <c r="D108" s="245"/>
      <c r="E108" s="11"/>
      <c r="F108" s="44"/>
      <c r="G108" s="470"/>
      <c r="H108" s="44"/>
    </row>
    <row r="109" spans="1:9" x14ac:dyDescent="0.3">
      <c r="A109" s="172"/>
      <c r="B109" s="231"/>
      <c r="C109" s="167"/>
      <c r="D109" s="232"/>
      <c r="E109" s="11"/>
      <c r="F109" s="272"/>
      <c r="G109" s="199"/>
      <c r="H109" s="44"/>
    </row>
    <row r="110" spans="1:9" x14ac:dyDescent="0.3">
      <c r="A110" s="172"/>
      <c r="B110" s="231" t="s">
        <v>857</v>
      </c>
      <c r="C110" s="167"/>
      <c r="D110" s="232"/>
      <c r="E110" s="11" t="s">
        <v>410</v>
      </c>
      <c r="F110" s="272"/>
      <c r="G110" s="199"/>
      <c r="H110" s="44"/>
    </row>
    <row r="111" spans="1:9" x14ac:dyDescent="0.3">
      <c r="A111" s="172"/>
      <c r="B111" s="231"/>
      <c r="C111" s="167"/>
      <c r="D111" s="232"/>
      <c r="E111" s="11"/>
      <c r="F111" s="272"/>
      <c r="G111" s="199"/>
      <c r="H111" s="44"/>
    </row>
    <row r="112" spans="1:9" x14ac:dyDescent="0.3">
      <c r="A112" s="172"/>
      <c r="B112" s="231" t="s">
        <v>858</v>
      </c>
      <c r="C112" s="167"/>
      <c r="D112" s="232"/>
      <c r="E112" s="11" t="s">
        <v>410</v>
      </c>
      <c r="F112" s="272">
        <f>160-48</f>
        <v>112</v>
      </c>
      <c r="G112" s="199"/>
      <c r="H112" s="44"/>
      <c r="I112" s="316"/>
    </row>
    <row r="113" spans="1:8" x14ac:dyDescent="0.3">
      <c r="A113" s="172"/>
      <c r="B113" s="231"/>
      <c r="C113" s="167"/>
      <c r="D113" s="232"/>
      <c r="E113" s="11"/>
      <c r="F113" s="272"/>
      <c r="G113" s="199"/>
      <c r="H113" s="44"/>
    </row>
    <row r="114" spans="1:8" x14ac:dyDescent="0.3">
      <c r="A114" s="172"/>
      <c r="B114" s="206" t="s">
        <v>863</v>
      </c>
      <c r="C114" s="167"/>
      <c r="D114" s="232"/>
      <c r="E114" s="11"/>
      <c r="F114" s="272"/>
      <c r="G114" s="199"/>
      <c r="H114" s="44"/>
    </row>
    <row r="115" spans="1:8" x14ac:dyDescent="0.3">
      <c r="A115" s="172"/>
      <c r="B115" s="231"/>
      <c r="C115" s="167"/>
      <c r="D115" s="232"/>
      <c r="E115" s="11"/>
      <c r="F115" s="272"/>
      <c r="G115" s="199"/>
      <c r="H115" s="44"/>
    </row>
    <row r="116" spans="1:8" x14ac:dyDescent="0.3">
      <c r="A116" s="172"/>
      <c r="B116" s="231" t="s">
        <v>857</v>
      </c>
      <c r="C116" s="43"/>
      <c r="D116" s="245"/>
      <c r="E116" s="11" t="s">
        <v>410</v>
      </c>
      <c r="F116" s="272">
        <v>8</v>
      </c>
      <c r="G116" s="199"/>
      <c r="H116" s="44"/>
    </row>
    <row r="117" spans="1:8" x14ac:dyDescent="0.3">
      <c r="A117" s="172"/>
      <c r="B117" s="231"/>
      <c r="C117" s="167"/>
      <c r="D117" s="232"/>
      <c r="E117" s="11"/>
      <c r="F117" s="272"/>
      <c r="G117" s="199"/>
      <c r="H117" s="44"/>
    </row>
    <row r="118" spans="1:8" x14ac:dyDescent="0.3">
      <c r="A118" s="172"/>
      <c r="B118" s="231" t="s">
        <v>858</v>
      </c>
      <c r="C118" s="167"/>
      <c r="D118" s="232"/>
      <c r="E118" s="11" t="s">
        <v>410</v>
      </c>
      <c r="F118" s="272">
        <v>12</v>
      </c>
      <c r="G118" s="199"/>
      <c r="H118" s="44"/>
    </row>
    <row r="119" spans="1:8" x14ac:dyDescent="0.3">
      <c r="A119" s="172"/>
      <c r="B119" s="206"/>
      <c r="C119" s="167"/>
      <c r="D119" s="232"/>
      <c r="E119" s="11"/>
      <c r="F119" s="272"/>
      <c r="G119" s="272"/>
      <c r="H119" s="272"/>
    </row>
    <row r="120" spans="1:8" x14ac:dyDescent="0.3">
      <c r="A120" s="439"/>
      <c r="B120" s="351"/>
      <c r="C120" s="325"/>
      <c r="D120" s="196"/>
      <c r="E120" s="212"/>
      <c r="F120" s="289"/>
      <c r="G120" s="289"/>
      <c r="H120" s="289"/>
    </row>
    <row r="121" spans="1:8" s="216" customFormat="1" x14ac:dyDescent="0.3">
      <c r="A121" s="172">
        <v>6300</v>
      </c>
      <c r="B121" s="206" t="s">
        <v>71</v>
      </c>
      <c r="C121" s="167"/>
      <c r="D121" s="167"/>
      <c r="E121" s="177"/>
      <c r="F121" s="290"/>
      <c r="G121" s="290"/>
      <c r="H121" s="250"/>
    </row>
    <row r="122" spans="1:8" ht="15" thickBot="1" x14ac:dyDescent="0.35">
      <c r="A122" s="430"/>
      <c r="B122" s="217"/>
      <c r="C122" s="218"/>
      <c r="D122" s="218"/>
      <c r="E122" s="219"/>
      <c r="F122" s="291"/>
      <c r="G122" s="291"/>
      <c r="H122" s="291"/>
    </row>
    <row r="123" spans="1:8" x14ac:dyDescent="0.3">
      <c r="A123" s="175"/>
      <c r="B123" s="43"/>
      <c r="C123" s="43"/>
      <c r="D123" s="43"/>
      <c r="E123" s="175"/>
      <c r="F123" s="286"/>
      <c r="G123" s="286"/>
      <c r="H123" s="286"/>
    </row>
    <row r="124" spans="1:8" x14ac:dyDescent="0.3">
      <c r="A124" s="175"/>
      <c r="B124" s="43"/>
      <c r="C124" s="43"/>
      <c r="D124" s="43"/>
      <c r="E124" s="175"/>
      <c r="F124" s="286"/>
      <c r="G124" s="286"/>
      <c r="H124" s="286"/>
    </row>
    <row r="125" spans="1:8" ht="15" thickBot="1" x14ac:dyDescent="0.35">
      <c r="A125" s="504" t="s">
        <v>826</v>
      </c>
      <c r="B125" s="43"/>
      <c r="C125" s="43"/>
      <c r="D125" s="43"/>
      <c r="E125" s="175"/>
      <c r="F125" s="177"/>
      <c r="G125" s="177"/>
      <c r="H125" s="177" t="s">
        <v>864</v>
      </c>
    </row>
    <row r="126" spans="1:8" x14ac:dyDescent="0.3">
      <c r="A126" s="163"/>
      <c r="B126" s="178"/>
      <c r="C126" s="179"/>
      <c r="D126" s="180"/>
      <c r="E126" s="181"/>
      <c r="F126" s="182"/>
      <c r="G126" s="182"/>
      <c r="H126" s="182"/>
    </row>
    <row r="127" spans="1:8" x14ac:dyDescent="0.3">
      <c r="A127" s="164" t="s">
        <v>2</v>
      </c>
      <c r="B127" s="505" t="s">
        <v>3</v>
      </c>
      <c r="C127" s="506"/>
      <c r="D127" s="507"/>
      <c r="E127" s="185" t="s">
        <v>4</v>
      </c>
      <c r="F127" s="186" t="s">
        <v>6</v>
      </c>
      <c r="G127" s="186" t="s">
        <v>5</v>
      </c>
      <c r="H127" s="186" t="s">
        <v>7</v>
      </c>
    </row>
    <row r="128" spans="1:8" x14ac:dyDescent="0.3">
      <c r="A128" s="164" t="s">
        <v>8</v>
      </c>
      <c r="B128" s="183"/>
      <c r="C128" s="184"/>
      <c r="D128" s="187"/>
      <c r="E128" s="188"/>
      <c r="F128" s="189"/>
      <c r="G128" s="189"/>
      <c r="H128" s="189"/>
    </row>
    <row r="129" spans="1:9" x14ac:dyDescent="0.3">
      <c r="A129" s="165"/>
      <c r="B129" s="190"/>
      <c r="C129" s="191"/>
      <c r="D129" s="192"/>
      <c r="E129" s="193"/>
      <c r="F129" s="194"/>
      <c r="G129" s="194"/>
      <c r="H129" s="194"/>
    </row>
    <row r="130" spans="1:9" x14ac:dyDescent="0.3">
      <c r="A130" s="428"/>
      <c r="B130" s="195"/>
      <c r="C130" s="196"/>
      <c r="D130" s="197"/>
      <c r="E130" s="198"/>
      <c r="F130" s="272"/>
      <c r="G130" s="272"/>
      <c r="H130" s="272"/>
    </row>
    <row r="131" spans="1:9" x14ac:dyDescent="0.3">
      <c r="A131" s="172" t="s">
        <v>865</v>
      </c>
      <c r="B131" s="228" t="s">
        <v>866</v>
      </c>
      <c r="C131" s="43"/>
      <c r="D131" s="232"/>
      <c r="E131" s="11"/>
      <c r="F131" s="272"/>
      <c r="G131" s="272"/>
      <c r="H131" s="272"/>
    </row>
    <row r="132" spans="1:9" x14ac:dyDescent="0.3">
      <c r="A132" s="429"/>
      <c r="B132" s="228"/>
      <c r="C132" s="43"/>
      <c r="D132" s="232"/>
      <c r="E132" s="11"/>
      <c r="F132" s="272"/>
      <c r="G132" s="272"/>
      <c r="H132" s="44"/>
    </row>
    <row r="133" spans="1:9" x14ac:dyDescent="0.3">
      <c r="A133" s="172" t="s">
        <v>867</v>
      </c>
      <c r="B133" s="231" t="s">
        <v>868</v>
      </c>
      <c r="C133" s="43"/>
      <c r="D133" s="229"/>
      <c r="E133" s="11" t="s">
        <v>352</v>
      </c>
      <c r="F133" s="272">
        <f>350-189+30</f>
        <v>191</v>
      </c>
      <c r="G133" s="199"/>
      <c r="H133" s="44"/>
    </row>
    <row r="134" spans="1:9" x14ac:dyDescent="0.3">
      <c r="A134" s="429"/>
      <c r="B134" s="231"/>
      <c r="C134" s="43"/>
      <c r="D134" s="229"/>
      <c r="E134" s="11"/>
      <c r="F134" s="272"/>
      <c r="G134" s="199"/>
      <c r="H134" s="44"/>
    </row>
    <row r="135" spans="1:9" x14ac:dyDescent="0.3">
      <c r="A135" s="172"/>
      <c r="B135" s="231" t="s">
        <v>869</v>
      </c>
      <c r="C135" s="167"/>
      <c r="D135" s="230"/>
      <c r="E135" s="11" t="s">
        <v>352</v>
      </c>
      <c r="F135" s="272">
        <f>500-220</f>
        <v>280</v>
      </c>
      <c r="G135" s="199"/>
      <c r="H135" s="44"/>
    </row>
    <row r="136" spans="1:9" x14ac:dyDescent="0.3">
      <c r="A136" s="172"/>
      <c r="B136" s="231"/>
      <c r="C136" s="167"/>
      <c r="D136" s="232"/>
      <c r="E136" s="11"/>
      <c r="F136" s="272"/>
      <c r="G136" s="199"/>
      <c r="H136" s="44"/>
    </row>
    <row r="137" spans="1:9" x14ac:dyDescent="0.3">
      <c r="A137" s="172"/>
      <c r="B137" s="231" t="s">
        <v>870</v>
      </c>
      <c r="C137" s="43"/>
      <c r="D137" s="232"/>
      <c r="E137" s="11" t="s">
        <v>352</v>
      </c>
      <c r="F137" s="272">
        <v>120</v>
      </c>
      <c r="G137" s="199"/>
      <c r="H137" s="44"/>
    </row>
    <row r="138" spans="1:9" x14ac:dyDescent="0.3">
      <c r="A138" s="172"/>
      <c r="B138" s="231"/>
      <c r="C138" s="167"/>
      <c r="D138" s="232"/>
      <c r="E138" s="11"/>
      <c r="F138" s="44"/>
      <c r="G138" s="470"/>
      <c r="H138" s="44"/>
    </row>
    <row r="139" spans="1:9" x14ac:dyDescent="0.3">
      <c r="A139" s="172"/>
      <c r="B139" s="231" t="s">
        <v>871</v>
      </c>
      <c r="C139" s="43"/>
      <c r="D139" s="232"/>
      <c r="E139" s="11" t="s">
        <v>352</v>
      </c>
      <c r="F139" s="380">
        <v>1550</v>
      </c>
      <c r="G139" s="380"/>
      <c r="H139" s="44"/>
    </row>
    <row r="140" spans="1:9" x14ac:dyDescent="0.3">
      <c r="A140" s="172"/>
      <c r="B140" s="231"/>
      <c r="C140" s="43"/>
      <c r="D140" s="232"/>
      <c r="E140" s="11"/>
      <c r="F140" s="352"/>
      <c r="G140" s="380"/>
      <c r="H140" s="44"/>
      <c r="I140" s="316"/>
    </row>
    <row r="141" spans="1:9" x14ac:dyDescent="0.3">
      <c r="A141" s="172"/>
      <c r="B141" s="231" t="s">
        <v>872</v>
      </c>
      <c r="C141" s="43"/>
      <c r="D141" s="232"/>
      <c r="E141" s="11" t="s">
        <v>352</v>
      </c>
      <c r="F141" s="380">
        <v>400</v>
      </c>
      <c r="G141" s="380"/>
      <c r="H141" s="44"/>
      <c r="I141" s="316"/>
    </row>
    <row r="142" spans="1:9" x14ac:dyDescent="0.3">
      <c r="A142" s="172"/>
      <c r="B142" s="231"/>
      <c r="C142" s="43"/>
      <c r="D142" s="232"/>
      <c r="E142" s="11"/>
      <c r="F142" s="352"/>
      <c r="G142" s="380"/>
      <c r="H142" s="44"/>
      <c r="I142" s="316"/>
    </row>
    <row r="143" spans="1:9" x14ac:dyDescent="0.3">
      <c r="A143" s="429"/>
      <c r="B143" s="231" t="s">
        <v>873</v>
      </c>
      <c r="C143" s="167"/>
      <c r="D143" s="232"/>
      <c r="E143" s="11" t="s">
        <v>352</v>
      </c>
      <c r="F143" s="352">
        <v>160</v>
      </c>
      <c r="G143" s="380"/>
      <c r="H143" s="44"/>
    </row>
    <row r="144" spans="1:9" x14ac:dyDescent="0.3">
      <c r="A144" s="429"/>
      <c r="B144" s="231"/>
      <c r="C144" s="43"/>
      <c r="D144" s="245"/>
      <c r="E144" s="11"/>
      <c r="F144" s="303"/>
      <c r="G144" s="471"/>
      <c r="H144" s="44"/>
    </row>
    <row r="145" spans="1:8" x14ac:dyDescent="0.3">
      <c r="A145" s="172" t="s">
        <v>874</v>
      </c>
      <c r="B145" s="524" t="s">
        <v>875</v>
      </c>
      <c r="C145" s="510"/>
      <c r="D145" s="511"/>
      <c r="E145" s="11" t="s">
        <v>220</v>
      </c>
      <c r="F145" s="272">
        <v>360</v>
      </c>
      <c r="G145" s="199"/>
      <c r="H145" s="44"/>
    </row>
    <row r="146" spans="1:8" x14ac:dyDescent="0.3">
      <c r="A146" s="172"/>
      <c r="B146" s="206"/>
      <c r="C146" s="167"/>
      <c r="D146" s="232"/>
      <c r="E146" s="11"/>
      <c r="F146" s="272"/>
      <c r="G146" s="272"/>
      <c r="H146" s="44"/>
    </row>
    <row r="147" spans="1:8" x14ac:dyDescent="0.3">
      <c r="A147" s="172"/>
      <c r="B147" s="206"/>
      <c r="C147" s="167"/>
      <c r="D147" s="232"/>
      <c r="E147" s="11"/>
      <c r="F147" s="272"/>
      <c r="G147" s="272"/>
      <c r="H147" s="272"/>
    </row>
    <row r="148" spans="1:8" x14ac:dyDescent="0.3">
      <c r="A148" s="172"/>
      <c r="B148" s="206"/>
      <c r="C148" s="167"/>
      <c r="D148" s="232"/>
      <c r="E148" s="11"/>
      <c r="F148" s="272"/>
      <c r="G148" s="272"/>
      <c r="H148" s="272"/>
    </row>
    <row r="149" spans="1:8" x14ac:dyDescent="0.3">
      <c r="A149" s="444"/>
      <c r="B149" s="353"/>
      <c r="C149" s="257"/>
      <c r="D149" s="243"/>
      <c r="E149" s="225"/>
      <c r="F149" s="272"/>
      <c r="G149" s="272"/>
      <c r="H149" s="272"/>
    </row>
    <row r="150" spans="1:8" x14ac:dyDescent="0.3">
      <c r="A150" s="439"/>
      <c r="B150" s="351"/>
      <c r="C150" s="325"/>
      <c r="D150" s="196"/>
      <c r="E150" s="212"/>
      <c r="F150" s="289"/>
      <c r="G150" s="289"/>
      <c r="H150" s="289"/>
    </row>
    <row r="151" spans="1:8" s="216" customFormat="1" x14ac:dyDescent="0.3">
      <c r="A151" s="172">
        <v>6400</v>
      </c>
      <c r="B151" s="206" t="s">
        <v>71</v>
      </c>
      <c r="C151" s="167"/>
      <c r="D151" s="167"/>
      <c r="E151" s="177"/>
      <c r="F151" s="290"/>
      <c r="G151" s="290"/>
      <c r="H151" s="250"/>
    </row>
    <row r="152" spans="1:8" ht="15" thickBot="1" x14ac:dyDescent="0.35">
      <c r="A152" s="430"/>
      <c r="B152" s="217"/>
      <c r="C152" s="218"/>
      <c r="D152" s="218"/>
      <c r="E152" s="219"/>
      <c r="F152" s="291"/>
      <c r="G152" s="291"/>
      <c r="H152" s="291"/>
    </row>
    <row r="153" spans="1:8" x14ac:dyDescent="0.3">
      <c r="A153" s="175"/>
      <c r="B153" s="43"/>
      <c r="C153" s="43"/>
      <c r="D153" s="43"/>
      <c r="E153" s="175"/>
      <c r="F153" s="286"/>
      <c r="G153" s="286"/>
      <c r="H153" s="286"/>
    </row>
    <row r="154" spans="1:8" x14ac:dyDescent="0.3">
      <c r="A154" s="175"/>
      <c r="B154" s="43"/>
      <c r="C154" s="43"/>
      <c r="D154" s="43"/>
      <c r="E154" s="175"/>
      <c r="F154" s="286"/>
      <c r="G154" s="286"/>
      <c r="H154" s="286"/>
    </row>
    <row r="155" spans="1:8" ht="15" thickBot="1" x14ac:dyDescent="0.35">
      <c r="A155" s="504" t="s">
        <v>826</v>
      </c>
      <c r="B155" s="43"/>
      <c r="C155" s="43"/>
      <c r="D155" s="43"/>
      <c r="E155" s="175"/>
      <c r="F155" s="177"/>
      <c r="G155" s="177"/>
      <c r="H155" s="177" t="s">
        <v>876</v>
      </c>
    </row>
    <row r="156" spans="1:8" x14ac:dyDescent="0.3">
      <c r="A156" s="163"/>
      <c r="B156" s="178"/>
      <c r="C156" s="179"/>
      <c r="D156" s="180"/>
      <c r="E156" s="181"/>
      <c r="F156" s="182"/>
      <c r="G156" s="182"/>
      <c r="H156" s="182"/>
    </row>
    <row r="157" spans="1:8" x14ac:dyDescent="0.3">
      <c r="A157" s="164" t="s">
        <v>2</v>
      </c>
      <c r="B157" s="505" t="s">
        <v>3</v>
      </c>
      <c r="C157" s="506"/>
      <c r="D157" s="507"/>
      <c r="E157" s="185" t="s">
        <v>4</v>
      </c>
      <c r="F157" s="186" t="s">
        <v>6</v>
      </c>
      <c r="G157" s="186" t="s">
        <v>5</v>
      </c>
      <c r="H157" s="186" t="s">
        <v>7</v>
      </c>
    </row>
    <row r="158" spans="1:8" x14ac:dyDescent="0.3">
      <c r="A158" s="164" t="s">
        <v>8</v>
      </c>
      <c r="B158" s="183"/>
      <c r="C158" s="184"/>
      <c r="D158" s="187"/>
      <c r="E158" s="188"/>
      <c r="F158" s="189"/>
      <c r="G158" s="189"/>
      <c r="H158" s="189"/>
    </row>
    <row r="159" spans="1:8" x14ac:dyDescent="0.3">
      <c r="A159" s="165"/>
      <c r="B159" s="190"/>
      <c r="C159" s="191"/>
      <c r="D159" s="192"/>
      <c r="E159" s="193"/>
      <c r="F159" s="194"/>
      <c r="G159" s="194"/>
      <c r="H159" s="194"/>
    </row>
    <row r="160" spans="1:8" x14ac:dyDescent="0.3">
      <c r="A160" s="428"/>
      <c r="B160" s="195"/>
      <c r="C160" s="196"/>
      <c r="D160" s="197"/>
      <c r="E160" s="198"/>
      <c r="F160" s="272"/>
      <c r="G160" s="272"/>
      <c r="H160" s="272"/>
    </row>
    <row r="161" spans="1:16384" s="14" customFormat="1" x14ac:dyDescent="0.3">
      <c r="A161" s="172" t="s">
        <v>877</v>
      </c>
      <c r="B161" s="228" t="s">
        <v>878</v>
      </c>
      <c r="C161" s="43"/>
      <c r="D161" s="232"/>
      <c r="E161" s="11"/>
      <c r="F161" s="272"/>
      <c r="G161" s="272"/>
      <c r="H161" s="272"/>
    </row>
    <row r="162" spans="1:16384" s="14" customFormat="1" x14ac:dyDescent="0.3">
      <c r="A162" s="429"/>
      <c r="B162" s="228"/>
      <c r="C162" s="43"/>
      <c r="D162" s="232"/>
      <c r="E162" s="11"/>
      <c r="F162" s="272"/>
      <c r="G162" s="272"/>
      <c r="H162" s="44"/>
    </row>
    <row r="163" spans="1:16384" s="14" customFormat="1" x14ac:dyDescent="0.3">
      <c r="A163" s="172" t="s">
        <v>879</v>
      </c>
      <c r="B163" s="231" t="s">
        <v>880</v>
      </c>
      <c r="C163" s="43"/>
      <c r="D163" s="472"/>
      <c r="E163" s="11" t="s">
        <v>68</v>
      </c>
      <c r="F163" s="272">
        <v>1</v>
      </c>
      <c r="G163" s="50">
        <v>250000</v>
      </c>
      <c r="H163" s="44">
        <f>+F163*G163</f>
        <v>250000</v>
      </c>
    </row>
    <row r="164" spans="1:16384" s="14" customFormat="1" x14ac:dyDescent="0.3">
      <c r="A164" s="172"/>
      <c r="B164" s="231"/>
      <c r="C164" s="43"/>
      <c r="D164" s="472"/>
      <c r="E164" s="11"/>
      <c r="F164" s="272"/>
      <c r="G164" s="50"/>
      <c r="H164" s="44"/>
    </row>
    <row r="165" spans="1:16384" s="14" customFormat="1" x14ac:dyDescent="0.3">
      <c r="A165" s="172"/>
      <c r="B165" s="231" t="s">
        <v>881</v>
      </c>
      <c r="C165" s="43"/>
      <c r="D165" s="232"/>
      <c r="E165" s="11" t="s">
        <v>20</v>
      </c>
      <c r="F165" s="44">
        <f>+H163</f>
        <v>250000</v>
      </c>
      <c r="G165" s="277"/>
      <c r="H165" s="44"/>
    </row>
    <row r="166" spans="1:16384" s="14" customFormat="1" x14ac:dyDescent="0.3">
      <c r="A166" s="172"/>
      <c r="B166" s="231"/>
      <c r="C166" s="43"/>
      <c r="D166" s="232"/>
      <c r="E166" s="11"/>
      <c r="F166" s="44"/>
      <c r="G166" s="277"/>
      <c r="H166" s="44"/>
    </row>
    <row r="167" spans="1:16384" s="14" customFormat="1" x14ac:dyDescent="0.3">
      <c r="A167" s="172" t="s">
        <v>882</v>
      </c>
      <c r="B167" s="231" t="s">
        <v>883</v>
      </c>
      <c r="C167" s="43"/>
      <c r="D167" s="232"/>
      <c r="E167" s="11" t="s">
        <v>220</v>
      </c>
      <c r="F167" s="352">
        <v>150</v>
      </c>
      <c r="G167" s="274"/>
      <c r="H167" s="44"/>
    </row>
    <row r="168" spans="1:16384" s="14" customFormat="1" x14ac:dyDescent="0.3">
      <c r="A168" s="172"/>
      <c r="B168" s="231"/>
      <c r="C168" s="43"/>
      <c r="D168" s="232"/>
      <c r="E168" s="11"/>
      <c r="F168" s="352"/>
      <c r="G168" s="274"/>
      <c r="H168" s="44"/>
    </row>
    <row r="169" spans="1:16384" s="14" customFormat="1" x14ac:dyDescent="0.3">
      <c r="A169" s="172">
        <v>66.069999999999993</v>
      </c>
      <c r="B169" s="231" t="s">
        <v>1066</v>
      </c>
      <c r="C169" s="43"/>
      <c r="D169" s="232"/>
      <c r="E169" s="11" t="s">
        <v>886</v>
      </c>
      <c r="F169" s="352">
        <v>220</v>
      </c>
      <c r="G169" s="274"/>
      <c r="H169" s="44"/>
      <c r="I169" s="171"/>
      <c r="J169" s="43"/>
      <c r="K169" s="43"/>
      <c r="L169" s="43"/>
      <c r="M169" s="175"/>
      <c r="N169" s="473"/>
      <c r="O169" s="474"/>
      <c r="P169" s="44"/>
      <c r="Q169" s="166" t="s">
        <v>884</v>
      </c>
      <c r="R169" s="231" t="s">
        <v>885</v>
      </c>
      <c r="S169" s="43"/>
      <c r="T169" s="232"/>
      <c r="U169" s="11" t="s">
        <v>886</v>
      </c>
      <c r="V169" s="352">
        <v>220</v>
      </c>
      <c r="W169" s="274"/>
      <c r="X169" s="44"/>
      <c r="Y169" s="166" t="s">
        <v>884</v>
      </c>
      <c r="Z169" s="231" t="s">
        <v>885</v>
      </c>
      <c r="AA169" s="43"/>
      <c r="AB169" s="232"/>
      <c r="AC169" s="11" t="s">
        <v>886</v>
      </c>
      <c r="AD169" s="352">
        <v>220</v>
      </c>
      <c r="AE169" s="274"/>
      <c r="AF169" s="44"/>
      <c r="AG169" s="166" t="s">
        <v>884</v>
      </c>
      <c r="AH169" s="231" t="s">
        <v>885</v>
      </c>
      <c r="AI169" s="43"/>
      <c r="AJ169" s="232"/>
      <c r="AK169" s="11" t="s">
        <v>886</v>
      </c>
      <c r="AL169" s="352">
        <v>220</v>
      </c>
      <c r="AM169" s="274"/>
      <c r="AN169" s="44"/>
      <c r="AO169" s="166" t="s">
        <v>884</v>
      </c>
      <c r="AP169" s="231" t="s">
        <v>885</v>
      </c>
      <c r="AQ169" s="43"/>
      <c r="AR169" s="232"/>
      <c r="AS169" s="11" t="s">
        <v>886</v>
      </c>
      <c r="AT169" s="352">
        <v>220</v>
      </c>
      <c r="AU169" s="274"/>
      <c r="AV169" s="44"/>
      <c r="AW169" s="166" t="s">
        <v>884</v>
      </c>
      <c r="AX169" s="231" t="s">
        <v>885</v>
      </c>
      <c r="AY169" s="43"/>
      <c r="AZ169" s="232"/>
      <c r="BA169" s="11" t="s">
        <v>886</v>
      </c>
      <c r="BB169" s="352">
        <v>220</v>
      </c>
      <c r="BC169" s="274"/>
      <c r="BD169" s="44"/>
      <c r="BE169" s="166" t="s">
        <v>884</v>
      </c>
      <c r="BF169" s="231" t="s">
        <v>885</v>
      </c>
      <c r="BG169" s="43"/>
      <c r="BH169" s="232"/>
      <c r="BI169" s="11" t="s">
        <v>886</v>
      </c>
      <c r="BJ169" s="352">
        <v>220</v>
      </c>
      <c r="BK169" s="274"/>
      <c r="BL169" s="44"/>
      <c r="BM169" s="166" t="s">
        <v>884</v>
      </c>
      <c r="BN169" s="231" t="s">
        <v>885</v>
      </c>
      <c r="BO169" s="43"/>
      <c r="BP169" s="232"/>
      <c r="BQ169" s="11" t="s">
        <v>886</v>
      </c>
      <c r="BR169" s="352">
        <v>220</v>
      </c>
      <c r="BS169" s="274"/>
      <c r="BT169" s="44"/>
      <c r="BU169" s="166" t="s">
        <v>884</v>
      </c>
      <c r="BV169" s="231" t="s">
        <v>885</v>
      </c>
      <c r="BW169" s="43"/>
      <c r="BX169" s="232"/>
      <c r="BY169" s="11" t="s">
        <v>886</v>
      </c>
      <c r="BZ169" s="352">
        <v>220</v>
      </c>
      <c r="CA169" s="274"/>
      <c r="CB169" s="44"/>
      <c r="CC169" s="166" t="s">
        <v>884</v>
      </c>
      <c r="CD169" s="231" t="s">
        <v>885</v>
      </c>
      <c r="CE169" s="43"/>
      <c r="CF169" s="232"/>
      <c r="CG169" s="11" t="s">
        <v>886</v>
      </c>
      <c r="CH169" s="352">
        <v>220</v>
      </c>
      <c r="CI169" s="274"/>
      <c r="CJ169" s="44"/>
      <c r="CK169" s="166" t="s">
        <v>884</v>
      </c>
      <c r="CL169" s="231" t="s">
        <v>885</v>
      </c>
      <c r="CM169" s="43"/>
      <c r="CN169" s="232"/>
      <c r="CO169" s="11" t="s">
        <v>886</v>
      </c>
      <c r="CP169" s="352">
        <v>220</v>
      </c>
      <c r="CQ169" s="274"/>
      <c r="CR169" s="44"/>
      <c r="CS169" s="166" t="s">
        <v>884</v>
      </c>
      <c r="CT169" s="231" t="s">
        <v>885</v>
      </c>
      <c r="CU169" s="43"/>
      <c r="CV169" s="232"/>
      <c r="CW169" s="11" t="s">
        <v>886</v>
      </c>
      <c r="CX169" s="352">
        <v>220</v>
      </c>
      <c r="CY169" s="274"/>
      <c r="CZ169" s="44"/>
      <c r="DA169" s="166" t="s">
        <v>884</v>
      </c>
      <c r="DB169" s="231" t="s">
        <v>885</v>
      </c>
      <c r="DC169" s="43"/>
      <c r="DD169" s="232"/>
      <c r="DE169" s="11" t="s">
        <v>886</v>
      </c>
      <c r="DF169" s="352">
        <v>220</v>
      </c>
      <c r="DG169" s="274"/>
      <c r="DH169" s="44"/>
      <c r="DI169" s="166" t="s">
        <v>884</v>
      </c>
      <c r="DJ169" s="231" t="s">
        <v>885</v>
      </c>
      <c r="DK169" s="43"/>
      <c r="DL169" s="232"/>
      <c r="DM169" s="11" t="s">
        <v>886</v>
      </c>
      <c r="DN169" s="352">
        <v>220</v>
      </c>
      <c r="DO169" s="274"/>
      <c r="DP169" s="44"/>
      <c r="DQ169" s="166" t="s">
        <v>884</v>
      </c>
      <c r="DR169" s="231" t="s">
        <v>885</v>
      </c>
      <c r="DS169" s="43"/>
      <c r="DT169" s="232"/>
      <c r="DU169" s="11" t="s">
        <v>886</v>
      </c>
      <c r="DV169" s="352">
        <v>220</v>
      </c>
      <c r="DW169" s="274"/>
      <c r="DX169" s="44"/>
      <c r="DY169" s="166" t="s">
        <v>884</v>
      </c>
      <c r="DZ169" s="231" t="s">
        <v>885</v>
      </c>
      <c r="EA169" s="43"/>
      <c r="EB169" s="232"/>
      <c r="EC169" s="11" t="s">
        <v>886</v>
      </c>
      <c r="ED169" s="352">
        <v>220</v>
      </c>
      <c r="EE169" s="274"/>
      <c r="EF169" s="44"/>
      <c r="EG169" s="166" t="s">
        <v>884</v>
      </c>
      <c r="EH169" s="231" t="s">
        <v>885</v>
      </c>
      <c r="EI169" s="43"/>
      <c r="EJ169" s="232"/>
      <c r="EK169" s="11" t="s">
        <v>886</v>
      </c>
      <c r="EL169" s="352">
        <v>220</v>
      </c>
      <c r="EM169" s="274"/>
      <c r="EN169" s="44"/>
      <c r="EO169" s="166" t="s">
        <v>884</v>
      </c>
      <c r="EP169" s="231" t="s">
        <v>885</v>
      </c>
      <c r="EQ169" s="43"/>
      <c r="ER169" s="232"/>
      <c r="ES169" s="11" t="s">
        <v>886</v>
      </c>
      <c r="ET169" s="352">
        <v>220</v>
      </c>
      <c r="EU169" s="274"/>
      <c r="EV169" s="44"/>
      <c r="EW169" s="166" t="s">
        <v>884</v>
      </c>
      <c r="EX169" s="231" t="s">
        <v>885</v>
      </c>
      <c r="EY169" s="43"/>
      <c r="EZ169" s="232"/>
      <c r="FA169" s="11" t="s">
        <v>886</v>
      </c>
      <c r="FB169" s="352">
        <v>220</v>
      </c>
      <c r="FC169" s="274"/>
      <c r="FD169" s="44"/>
      <c r="FE169" s="166" t="s">
        <v>884</v>
      </c>
      <c r="FF169" s="231" t="s">
        <v>885</v>
      </c>
      <c r="FG169" s="43"/>
      <c r="FH169" s="232"/>
      <c r="FI169" s="11" t="s">
        <v>886</v>
      </c>
      <c r="FJ169" s="352">
        <v>220</v>
      </c>
      <c r="FK169" s="274"/>
      <c r="FL169" s="44"/>
      <c r="FM169" s="166" t="s">
        <v>884</v>
      </c>
      <c r="FN169" s="231" t="s">
        <v>885</v>
      </c>
      <c r="FO169" s="43"/>
      <c r="FP169" s="232"/>
      <c r="FQ169" s="11" t="s">
        <v>886</v>
      </c>
      <c r="FR169" s="352">
        <v>220</v>
      </c>
      <c r="FS169" s="274"/>
      <c r="FT169" s="44"/>
      <c r="FU169" s="166" t="s">
        <v>884</v>
      </c>
      <c r="FV169" s="231" t="s">
        <v>885</v>
      </c>
      <c r="FW169" s="43"/>
      <c r="FX169" s="232"/>
      <c r="FY169" s="11" t="s">
        <v>886</v>
      </c>
      <c r="FZ169" s="352">
        <v>220</v>
      </c>
      <c r="GA169" s="274"/>
      <c r="GB169" s="44"/>
      <c r="GC169" s="166" t="s">
        <v>884</v>
      </c>
      <c r="GD169" s="231" t="s">
        <v>885</v>
      </c>
      <c r="GE169" s="43"/>
      <c r="GF169" s="232"/>
      <c r="GG169" s="11" t="s">
        <v>886</v>
      </c>
      <c r="GH169" s="352">
        <v>220</v>
      </c>
      <c r="GI169" s="274"/>
      <c r="GJ169" s="44"/>
      <c r="GK169" s="166" t="s">
        <v>884</v>
      </c>
      <c r="GL169" s="231" t="s">
        <v>885</v>
      </c>
      <c r="GM169" s="43"/>
      <c r="GN169" s="232"/>
      <c r="GO169" s="11" t="s">
        <v>886</v>
      </c>
      <c r="GP169" s="352">
        <v>220</v>
      </c>
      <c r="GQ169" s="274"/>
      <c r="GR169" s="44"/>
      <c r="GS169" s="166" t="s">
        <v>884</v>
      </c>
      <c r="GT169" s="231" t="s">
        <v>885</v>
      </c>
      <c r="GU169" s="43"/>
      <c r="GV169" s="232"/>
      <c r="GW169" s="11" t="s">
        <v>886</v>
      </c>
      <c r="GX169" s="352">
        <v>220</v>
      </c>
      <c r="GY169" s="274"/>
      <c r="GZ169" s="44"/>
      <c r="HA169" s="166" t="s">
        <v>884</v>
      </c>
      <c r="HB169" s="231" t="s">
        <v>885</v>
      </c>
      <c r="HC169" s="43"/>
      <c r="HD169" s="232"/>
      <c r="HE169" s="11" t="s">
        <v>886</v>
      </c>
      <c r="HF169" s="352">
        <v>220</v>
      </c>
      <c r="HG169" s="274"/>
      <c r="HH169" s="44"/>
      <c r="HI169" s="166" t="s">
        <v>884</v>
      </c>
      <c r="HJ169" s="231" t="s">
        <v>885</v>
      </c>
      <c r="HK169" s="43"/>
      <c r="HL169" s="232"/>
      <c r="HM169" s="11" t="s">
        <v>886</v>
      </c>
      <c r="HN169" s="352">
        <v>220</v>
      </c>
      <c r="HO169" s="274"/>
      <c r="HP169" s="44"/>
      <c r="HQ169" s="166" t="s">
        <v>884</v>
      </c>
      <c r="HR169" s="231" t="s">
        <v>885</v>
      </c>
      <c r="HS169" s="43"/>
      <c r="HT169" s="232"/>
      <c r="HU169" s="11" t="s">
        <v>886</v>
      </c>
      <c r="HV169" s="352">
        <v>220</v>
      </c>
      <c r="HW169" s="274"/>
      <c r="HX169" s="44"/>
      <c r="HY169" s="166" t="s">
        <v>884</v>
      </c>
      <c r="HZ169" s="231" t="s">
        <v>885</v>
      </c>
      <c r="IA169" s="43"/>
      <c r="IB169" s="232"/>
      <c r="IC169" s="11" t="s">
        <v>886</v>
      </c>
      <c r="ID169" s="352">
        <v>220</v>
      </c>
      <c r="IE169" s="274"/>
      <c r="IF169" s="44"/>
      <c r="IG169" s="166" t="s">
        <v>884</v>
      </c>
      <c r="IH169" s="231" t="s">
        <v>885</v>
      </c>
      <c r="II169" s="43"/>
      <c r="IJ169" s="232"/>
      <c r="IK169" s="11" t="s">
        <v>886</v>
      </c>
      <c r="IL169" s="352">
        <v>220</v>
      </c>
      <c r="IM169" s="274"/>
      <c r="IN169" s="44"/>
      <c r="IO169" s="166" t="s">
        <v>884</v>
      </c>
      <c r="IP169" s="231" t="s">
        <v>885</v>
      </c>
      <c r="IQ169" s="43"/>
      <c r="IR169" s="232"/>
      <c r="IS169" s="11" t="s">
        <v>886</v>
      </c>
      <c r="IT169" s="352">
        <v>220</v>
      </c>
      <c r="IU169" s="274"/>
      <c r="IV169" s="44"/>
      <c r="IW169" s="166" t="s">
        <v>884</v>
      </c>
      <c r="IX169" s="231" t="s">
        <v>885</v>
      </c>
      <c r="IY169" s="43"/>
      <c r="IZ169" s="232"/>
      <c r="JA169" s="11" t="s">
        <v>886</v>
      </c>
      <c r="JB169" s="352">
        <v>220</v>
      </c>
      <c r="JC169" s="274"/>
      <c r="JD169" s="44"/>
      <c r="JE169" s="166" t="s">
        <v>884</v>
      </c>
      <c r="JF169" s="231" t="s">
        <v>885</v>
      </c>
      <c r="JG169" s="43"/>
      <c r="JH169" s="232"/>
      <c r="JI169" s="11" t="s">
        <v>886</v>
      </c>
      <c r="JJ169" s="352">
        <v>220</v>
      </c>
      <c r="JK169" s="274"/>
      <c r="JL169" s="44"/>
      <c r="JM169" s="166" t="s">
        <v>884</v>
      </c>
      <c r="JN169" s="231" t="s">
        <v>885</v>
      </c>
      <c r="JO169" s="43"/>
      <c r="JP169" s="232"/>
      <c r="JQ169" s="11" t="s">
        <v>886</v>
      </c>
      <c r="JR169" s="352">
        <v>220</v>
      </c>
      <c r="JS169" s="274"/>
      <c r="JT169" s="44"/>
      <c r="JU169" s="166" t="s">
        <v>884</v>
      </c>
      <c r="JV169" s="231" t="s">
        <v>885</v>
      </c>
      <c r="JW169" s="43"/>
      <c r="JX169" s="232"/>
      <c r="JY169" s="11" t="s">
        <v>886</v>
      </c>
      <c r="JZ169" s="352">
        <v>220</v>
      </c>
      <c r="KA169" s="274"/>
      <c r="KB169" s="44"/>
      <c r="KC169" s="166" t="s">
        <v>884</v>
      </c>
      <c r="KD169" s="231" t="s">
        <v>885</v>
      </c>
      <c r="KE169" s="43"/>
      <c r="KF169" s="232"/>
      <c r="KG169" s="11" t="s">
        <v>886</v>
      </c>
      <c r="KH169" s="352">
        <v>220</v>
      </c>
      <c r="KI169" s="274"/>
      <c r="KJ169" s="44"/>
      <c r="KK169" s="166" t="s">
        <v>884</v>
      </c>
      <c r="KL169" s="231" t="s">
        <v>885</v>
      </c>
      <c r="KM169" s="43"/>
      <c r="KN169" s="232"/>
      <c r="KO169" s="11" t="s">
        <v>886</v>
      </c>
      <c r="KP169" s="352">
        <v>220</v>
      </c>
      <c r="KQ169" s="274"/>
      <c r="KR169" s="44"/>
      <c r="KS169" s="166" t="s">
        <v>884</v>
      </c>
      <c r="KT169" s="231" t="s">
        <v>885</v>
      </c>
      <c r="KU169" s="43"/>
      <c r="KV169" s="232"/>
      <c r="KW169" s="11" t="s">
        <v>886</v>
      </c>
      <c r="KX169" s="352">
        <v>220</v>
      </c>
      <c r="KY169" s="274"/>
      <c r="KZ169" s="44"/>
      <c r="LA169" s="166" t="s">
        <v>884</v>
      </c>
      <c r="LB169" s="231" t="s">
        <v>885</v>
      </c>
      <c r="LC169" s="43"/>
      <c r="LD169" s="232"/>
      <c r="LE169" s="11" t="s">
        <v>886</v>
      </c>
      <c r="LF169" s="352">
        <v>220</v>
      </c>
      <c r="LG169" s="274"/>
      <c r="LH169" s="44"/>
      <c r="LI169" s="166" t="s">
        <v>884</v>
      </c>
      <c r="LJ169" s="231" t="s">
        <v>885</v>
      </c>
      <c r="LK169" s="43"/>
      <c r="LL169" s="232"/>
      <c r="LM169" s="11" t="s">
        <v>886</v>
      </c>
      <c r="LN169" s="352">
        <v>220</v>
      </c>
      <c r="LO169" s="274"/>
      <c r="LP169" s="44"/>
      <c r="LQ169" s="166" t="s">
        <v>884</v>
      </c>
      <c r="LR169" s="231" t="s">
        <v>885</v>
      </c>
      <c r="LS169" s="43"/>
      <c r="LT169" s="232"/>
      <c r="LU169" s="11" t="s">
        <v>886</v>
      </c>
      <c r="LV169" s="352">
        <v>220</v>
      </c>
      <c r="LW169" s="274"/>
      <c r="LX169" s="44"/>
      <c r="LY169" s="166" t="s">
        <v>884</v>
      </c>
      <c r="LZ169" s="231" t="s">
        <v>885</v>
      </c>
      <c r="MA169" s="43"/>
      <c r="MB169" s="232"/>
      <c r="MC169" s="11" t="s">
        <v>886</v>
      </c>
      <c r="MD169" s="352">
        <v>220</v>
      </c>
      <c r="ME169" s="274"/>
      <c r="MF169" s="44"/>
      <c r="MG169" s="166" t="s">
        <v>884</v>
      </c>
      <c r="MH169" s="231" t="s">
        <v>885</v>
      </c>
      <c r="MI169" s="43"/>
      <c r="MJ169" s="232"/>
      <c r="MK169" s="11" t="s">
        <v>886</v>
      </c>
      <c r="ML169" s="352">
        <v>220</v>
      </c>
      <c r="MM169" s="274"/>
      <c r="MN169" s="44"/>
      <c r="MO169" s="166" t="s">
        <v>884</v>
      </c>
      <c r="MP169" s="231" t="s">
        <v>885</v>
      </c>
      <c r="MQ169" s="43"/>
      <c r="MR169" s="232"/>
      <c r="MS169" s="11" t="s">
        <v>886</v>
      </c>
      <c r="MT169" s="352">
        <v>220</v>
      </c>
      <c r="MU169" s="274"/>
      <c r="MV169" s="44"/>
      <c r="MW169" s="166" t="s">
        <v>884</v>
      </c>
      <c r="MX169" s="231" t="s">
        <v>885</v>
      </c>
      <c r="MY169" s="43"/>
      <c r="MZ169" s="232"/>
      <c r="NA169" s="11" t="s">
        <v>886</v>
      </c>
      <c r="NB169" s="352">
        <v>220</v>
      </c>
      <c r="NC169" s="274"/>
      <c r="ND169" s="44"/>
      <c r="NE169" s="166" t="s">
        <v>884</v>
      </c>
      <c r="NF169" s="231" t="s">
        <v>885</v>
      </c>
      <c r="NG169" s="43"/>
      <c r="NH169" s="232"/>
      <c r="NI169" s="11" t="s">
        <v>886</v>
      </c>
      <c r="NJ169" s="352">
        <v>220</v>
      </c>
      <c r="NK169" s="274"/>
      <c r="NL169" s="44"/>
      <c r="NM169" s="166" t="s">
        <v>884</v>
      </c>
      <c r="NN169" s="231" t="s">
        <v>885</v>
      </c>
      <c r="NO169" s="43"/>
      <c r="NP169" s="232"/>
      <c r="NQ169" s="11" t="s">
        <v>886</v>
      </c>
      <c r="NR169" s="352">
        <v>220</v>
      </c>
      <c r="NS169" s="274"/>
      <c r="NT169" s="44"/>
      <c r="NU169" s="166" t="s">
        <v>884</v>
      </c>
      <c r="NV169" s="231" t="s">
        <v>885</v>
      </c>
      <c r="NW169" s="43"/>
      <c r="NX169" s="232"/>
      <c r="NY169" s="11" t="s">
        <v>886</v>
      </c>
      <c r="NZ169" s="352">
        <v>220</v>
      </c>
      <c r="OA169" s="274"/>
      <c r="OB169" s="44"/>
      <c r="OC169" s="166" t="s">
        <v>884</v>
      </c>
      <c r="OD169" s="231" t="s">
        <v>885</v>
      </c>
      <c r="OE169" s="43"/>
      <c r="OF169" s="232"/>
      <c r="OG169" s="11" t="s">
        <v>886</v>
      </c>
      <c r="OH169" s="352">
        <v>220</v>
      </c>
      <c r="OI169" s="274"/>
      <c r="OJ169" s="44"/>
      <c r="OK169" s="166" t="s">
        <v>884</v>
      </c>
      <c r="OL169" s="231" t="s">
        <v>885</v>
      </c>
      <c r="OM169" s="43"/>
      <c r="ON169" s="232"/>
      <c r="OO169" s="11" t="s">
        <v>886</v>
      </c>
      <c r="OP169" s="352">
        <v>220</v>
      </c>
      <c r="OQ169" s="274"/>
      <c r="OR169" s="44"/>
      <c r="OS169" s="166" t="s">
        <v>884</v>
      </c>
      <c r="OT169" s="231" t="s">
        <v>885</v>
      </c>
      <c r="OU169" s="43"/>
      <c r="OV169" s="232"/>
      <c r="OW169" s="11" t="s">
        <v>886</v>
      </c>
      <c r="OX169" s="352">
        <v>220</v>
      </c>
      <c r="OY169" s="274"/>
      <c r="OZ169" s="44"/>
      <c r="PA169" s="166" t="s">
        <v>884</v>
      </c>
      <c r="PB169" s="231" t="s">
        <v>885</v>
      </c>
      <c r="PC169" s="43"/>
      <c r="PD169" s="232"/>
      <c r="PE169" s="11" t="s">
        <v>886</v>
      </c>
      <c r="PF169" s="352">
        <v>220</v>
      </c>
      <c r="PG169" s="274"/>
      <c r="PH169" s="44"/>
      <c r="PI169" s="166" t="s">
        <v>884</v>
      </c>
      <c r="PJ169" s="231" t="s">
        <v>885</v>
      </c>
      <c r="PK169" s="43"/>
      <c r="PL169" s="232"/>
      <c r="PM169" s="11" t="s">
        <v>886</v>
      </c>
      <c r="PN169" s="352">
        <v>220</v>
      </c>
      <c r="PO169" s="274"/>
      <c r="PP169" s="44"/>
      <c r="PQ169" s="166" t="s">
        <v>884</v>
      </c>
      <c r="PR169" s="231" t="s">
        <v>885</v>
      </c>
      <c r="PS169" s="43"/>
      <c r="PT169" s="232"/>
      <c r="PU169" s="11" t="s">
        <v>886</v>
      </c>
      <c r="PV169" s="352">
        <v>220</v>
      </c>
      <c r="PW169" s="274"/>
      <c r="PX169" s="44"/>
      <c r="PY169" s="166" t="s">
        <v>884</v>
      </c>
      <c r="PZ169" s="231" t="s">
        <v>885</v>
      </c>
      <c r="QA169" s="43"/>
      <c r="QB169" s="232"/>
      <c r="QC169" s="11" t="s">
        <v>886</v>
      </c>
      <c r="QD169" s="352">
        <v>220</v>
      </c>
      <c r="QE169" s="274"/>
      <c r="QF169" s="44"/>
      <c r="QG169" s="166" t="s">
        <v>884</v>
      </c>
      <c r="QH169" s="231" t="s">
        <v>885</v>
      </c>
      <c r="QI169" s="43"/>
      <c r="QJ169" s="232"/>
      <c r="QK169" s="11" t="s">
        <v>886</v>
      </c>
      <c r="QL169" s="352">
        <v>220</v>
      </c>
      <c r="QM169" s="274"/>
      <c r="QN169" s="44"/>
      <c r="QO169" s="166" t="s">
        <v>884</v>
      </c>
      <c r="QP169" s="231" t="s">
        <v>885</v>
      </c>
      <c r="QQ169" s="43"/>
      <c r="QR169" s="232"/>
      <c r="QS169" s="11" t="s">
        <v>886</v>
      </c>
      <c r="QT169" s="352">
        <v>220</v>
      </c>
      <c r="QU169" s="274"/>
      <c r="QV169" s="44"/>
      <c r="QW169" s="166" t="s">
        <v>884</v>
      </c>
      <c r="QX169" s="231" t="s">
        <v>885</v>
      </c>
      <c r="QY169" s="43"/>
      <c r="QZ169" s="232"/>
      <c r="RA169" s="11" t="s">
        <v>886</v>
      </c>
      <c r="RB169" s="352">
        <v>220</v>
      </c>
      <c r="RC169" s="274"/>
      <c r="RD169" s="44"/>
      <c r="RE169" s="166" t="s">
        <v>884</v>
      </c>
      <c r="RF169" s="231" t="s">
        <v>885</v>
      </c>
      <c r="RG169" s="43"/>
      <c r="RH169" s="232"/>
      <c r="RI169" s="11" t="s">
        <v>886</v>
      </c>
      <c r="RJ169" s="352">
        <v>220</v>
      </c>
      <c r="RK169" s="274"/>
      <c r="RL169" s="44"/>
      <c r="RM169" s="166" t="s">
        <v>884</v>
      </c>
      <c r="RN169" s="231" t="s">
        <v>885</v>
      </c>
      <c r="RO169" s="43"/>
      <c r="RP169" s="232"/>
      <c r="RQ169" s="11" t="s">
        <v>886</v>
      </c>
      <c r="RR169" s="352">
        <v>220</v>
      </c>
      <c r="RS169" s="274"/>
      <c r="RT169" s="44"/>
      <c r="RU169" s="166" t="s">
        <v>884</v>
      </c>
      <c r="RV169" s="231" t="s">
        <v>885</v>
      </c>
      <c r="RW169" s="43"/>
      <c r="RX169" s="232"/>
      <c r="RY169" s="11" t="s">
        <v>886</v>
      </c>
      <c r="RZ169" s="352">
        <v>220</v>
      </c>
      <c r="SA169" s="274"/>
      <c r="SB169" s="44"/>
      <c r="SC169" s="166" t="s">
        <v>884</v>
      </c>
      <c r="SD169" s="231" t="s">
        <v>885</v>
      </c>
      <c r="SE169" s="43"/>
      <c r="SF169" s="232"/>
      <c r="SG169" s="11" t="s">
        <v>886</v>
      </c>
      <c r="SH169" s="352">
        <v>220</v>
      </c>
      <c r="SI169" s="274"/>
      <c r="SJ169" s="44"/>
      <c r="SK169" s="166" t="s">
        <v>884</v>
      </c>
      <c r="SL169" s="231" t="s">
        <v>885</v>
      </c>
      <c r="SM169" s="43"/>
      <c r="SN169" s="232"/>
      <c r="SO169" s="11" t="s">
        <v>886</v>
      </c>
      <c r="SP169" s="352">
        <v>220</v>
      </c>
      <c r="SQ169" s="274"/>
      <c r="SR169" s="44"/>
      <c r="SS169" s="166" t="s">
        <v>884</v>
      </c>
      <c r="ST169" s="231" t="s">
        <v>885</v>
      </c>
      <c r="SU169" s="43"/>
      <c r="SV169" s="232"/>
      <c r="SW169" s="11" t="s">
        <v>886</v>
      </c>
      <c r="SX169" s="352">
        <v>220</v>
      </c>
      <c r="SY169" s="274"/>
      <c r="SZ169" s="44"/>
      <c r="TA169" s="166" t="s">
        <v>884</v>
      </c>
      <c r="TB169" s="231" t="s">
        <v>885</v>
      </c>
      <c r="TC169" s="43"/>
      <c r="TD169" s="232"/>
      <c r="TE169" s="11" t="s">
        <v>886</v>
      </c>
      <c r="TF169" s="352">
        <v>220</v>
      </c>
      <c r="TG169" s="274"/>
      <c r="TH169" s="44"/>
      <c r="TI169" s="166" t="s">
        <v>884</v>
      </c>
      <c r="TJ169" s="231" t="s">
        <v>885</v>
      </c>
      <c r="TK169" s="43"/>
      <c r="TL169" s="232"/>
      <c r="TM169" s="11" t="s">
        <v>886</v>
      </c>
      <c r="TN169" s="352">
        <v>220</v>
      </c>
      <c r="TO169" s="274"/>
      <c r="TP169" s="44"/>
      <c r="TQ169" s="166" t="s">
        <v>884</v>
      </c>
      <c r="TR169" s="231" t="s">
        <v>885</v>
      </c>
      <c r="TS169" s="43"/>
      <c r="TT169" s="232"/>
      <c r="TU169" s="11" t="s">
        <v>886</v>
      </c>
      <c r="TV169" s="352">
        <v>220</v>
      </c>
      <c r="TW169" s="274"/>
      <c r="TX169" s="44"/>
      <c r="TY169" s="166" t="s">
        <v>884</v>
      </c>
      <c r="TZ169" s="231" t="s">
        <v>885</v>
      </c>
      <c r="UA169" s="43"/>
      <c r="UB169" s="232"/>
      <c r="UC169" s="11" t="s">
        <v>886</v>
      </c>
      <c r="UD169" s="352">
        <v>220</v>
      </c>
      <c r="UE169" s="274"/>
      <c r="UF169" s="44"/>
      <c r="UG169" s="166" t="s">
        <v>884</v>
      </c>
      <c r="UH169" s="231" t="s">
        <v>885</v>
      </c>
      <c r="UI169" s="43"/>
      <c r="UJ169" s="232"/>
      <c r="UK169" s="11" t="s">
        <v>886</v>
      </c>
      <c r="UL169" s="352">
        <v>220</v>
      </c>
      <c r="UM169" s="274"/>
      <c r="UN169" s="44"/>
      <c r="UO169" s="166" t="s">
        <v>884</v>
      </c>
      <c r="UP169" s="231" t="s">
        <v>885</v>
      </c>
      <c r="UQ169" s="43"/>
      <c r="UR169" s="232"/>
      <c r="US169" s="11" t="s">
        <v>886</v>
      </c>
      <c r="UT169" s="352">
        <v>220</v>
      </c>
      <c r="UU169" s="274"/>
      <c r="UV169" s="44"/>
      <c r="UW169" s="166" t="s">
        <v>884</v>
      </c>
      <c r="UX169" s="231" t="s">
        <v>885</v>
      </c>
      <c r="UY169" s="43"/>
      <c r="UZ169" s="232"/>
      <c r="VA169" s="11" t="s">
        <v>886</v>
      </c>
      <c r="VB169" s="352">
        <v>220</v>
      </c>
      <c r="VC169" s="274"/>
      <c r="VD169" s="44"/>
      <c r="VE169" s="166" t="s">
        <v>884</v>
      </c>
      <c r="VF169" s="231" t="s">
        <v>885</v>
      </c>
      <c r="VG169" s="43"/>
      <c r="VH169" s="232"/>
      <c r="VI169" s="11" t="s">
        <v>886</v>
      </c>
      <c r="VJ169" s="352">
        <v>220</v>
      </c>
      <c r="VK169" s="274"/>
      <c r="VL169" s="44"/>
      <c r="VM169" s="166" t="s">
        <v>884</v>
      </c>
      <c r="VN169" s="231" t="s">
        <v>885</v>
      </c>
      <c r="VO169" s="43"/>
      <c r="VP169" s="232"/>
      <c r="VQ169" s="11" t="s">
        <v>886</v>
      </c>
      <c r="VR169" s="352">
        <v>220</v>
      </c>
      <c r="VS169" s="274"/>
      <c r="VT169" s="44"/>
      <c r="VU169" s="166" t="s">
        <v>884</v>
      </c>
      <c r="VV169" s="231" t="s">
        <v>885</v>
      </c>
      <c r="VW169" s="43"/>
      <c r="VX169" s="232"/>
      <c r="VY169" s="11" t="s">
        <v>886</v>
      </c>
      <c r="VZ169" s="352">
        <v>220</v>
      </c>
      <c r="WA169" s="274"/>
      <c r="WB169" s="44"/>
      <c r="WC169" s="166" t="s">
        <v>884</v>
      </c>
      <c r="WD169" s="231" t="s">
        <v>885</v>
      </c>
      <c r="WE169" s="43"/>
      <c r="WF169" s="232"/>
      <c r="WG169" s="11" t="s">
        <v>886</v>
      </c>
      <c r="WH169" s="352">
        <v>220</v>
      </c>
      <c r="WI169" s="274"/>
      <c r="WJ169" s="44"/>
      <c r="WK169" s="166" t="s">
        <v>884</v>
      </c>
      <c r="WL169" s="231" t="s">
        <v>885</v>
      </c>
      <c r="WM169" s="43"/>
      <c r="WN169" s="232"/>
      <c r="WO169" s="11" t="s">
        <v>886</v>
      </c>
      <c r="WP169" s="352">
        <v>220</v>
      </c>
      <c r="WQ169" s="274"/>
      <c r="WR169" s="44"/>
      <c r="WS169" s="166" t="s">
        <v>884</v>
      </c>
      <c r="WT169" s="231" t="s">
        <v>885</v>
      </c>
      <c r="WU169" s="43"/>
      <c r="WV169" s="232"/>
      <c r="WW169" s="11" t="s">
        <v>886</v>
      </c>
      <c r="WX169" s="352">
        <v>220</v>
      </c>
      <c r="WY169" s="274"/>
      <c r="WZ169" s="44"/>
      <c r="XA169" s="166" t="s">
        <v>884</v>
      </c>
      <c r="XB169" s="231" t="s">
        <v>885</v>
      </c>
      <c r="XC169" s="43"/>
      <c r="XD169" s="232"/>
      <c r="XE169" s="11" t="s">
        <v>886</v>
      </c>
      <c r="XF169" s="352">
        <v>220</v>
      </c>
      <c r="XG169" s="274"/>
      <c r="XH169" s="44"/>
      <c r="XI169" s="166" t="s">
        <v>884</v>
      </c>
      <c r="XJ169" s="231" t="s">
        <v>885</v>
      </c>
      <c r="XK169" s="43"/>
      <c r="XL169" s="232"/>
      <c r="XM169" s="11" t="s">
        <v>886</v>
      </c>
      <c r="XN169" s="352">
        <v>220</v>
      </c>
      <c r="XO169" s="274"/>
      <c r="XP169" s="44"/>
      <c r="XQ169" s="166" t="s">
        <v>884</v>
      </c>
      <c r="XR169" s="231" t="s">
        <v>885</v>
      </c>
      <c r="XS169" s="43"/>
      <c r="XT169" s="232"/>
      <c r="XU169" s="11" t="s">
        <v>886</v>
      </c>
      <c r="XV169" s="352">
        <v>220</v>
      </c>
      <c r="XW169" s="274"/>
      <c r="XX169" s="44"/>
      <c r="XY169" s="166" t="s">
        <v>884</v>
      </c>
      <c r="XZ169" s="231" t="s">
        <v>885</v>
      </c>
      <c r="YA169" s="43"/>
      <c r="YB169" s="232"/>
      <c r="YC169" s="11" t="s">
        <v>886</v>
      </c>
      <c r="YD169" s="352">
        <v>220</v>
      </c>
      <c r="YE169" s="274"/>
      <c r="YF169" s="44"/>
      <c r="YG169" s="166" t="s">
        <v>884</v>
      </c>
      <c r="YH169" s="231" t="s">
        <v>885</v>
      </c>
      <c r="YI169" s="43"/>
      <c r="YJ169" s="232"/>
      <c r="YK169" s="11" t="s">
        <v>886</v>
      </c>
      <c r="YL169" s="352">
        <v>220</v>
      </c>
      <c r="YM169" s="274"/>
      <c r="YN169" s="44"/>
      <c r="YO169" s="166" t="s">
        <v>884</v>
      </c>
      <c r="YP169" s="231" t="s">
        <v>885</v>
      </c>
      <c r="YQ169" s="43"/>
      <c r="YR169" s="232"/>
      <c r="YS169" s="11" t="s">
        <v>886</v>
      </c>
      <c r="YT169" s="352">
        <v>220</v>
      </c>
      <c r="YU169" s="274"/>
      <c r="YV169" s="44"/>
      <c r="YW169" s="166" t="s">
        <v>884</v>
      </c>
      <c r="YX169" s="231" t="s">
        <v>885</v>
      </c>
      <c r="YY169" s="43"/>
      <c r="YZ169" s="232"/>
      <c r="ZA169" s="11" t="s">
        <v>886</v>
      </c>
      <c r="ZB169" s="352">
        <v>220</v>
      </c>
      <c r="ZC169" s="274"/>
      <c r="ZD169" s="44"/>
      <c r="ZE169" s="166" t="s">
        <v>884</v>
      </c>
      <c r="ZF169" s="231" t="s">
        <v>885</v>
      </c>
      <c r="ZG169" s="43"/>
      <c r="ZH169" s="232"/>
      <c r="ZI169" s="11" t="s">
        <v>886</v>
      </c>
      <c r="ZJ169" s="352">
        <v>220</v>
      </c>
      <c r="ZK169" s="274"/>
      <c r="ZL169" s="44"/>
      <c r="ZM169" s="166" t="s">
        <v>884</v>
      </c>
      <c r="ZN169" s="231" t="s">
        <v>885</v>
      </c>
      <c r="ZO169" s="43"/>
      <c r="ZP169" s="232"/>
      <c r="ZQ169" s="11" t="s">
        <v>886</v>
      </c>
      <c r="ZR169" s="352">
        <v>220</v>
      </c>
      <c r="ZS169" s="274"/>
      <c r="ZT169" s="44"/>
      <c r="ZU169" s="166" t="s">
        <v>884</v>
      </c>
      <c r="ZV169" s="231" t="s">
        <v>885</v>
      </c>
      <c r="ZW169" s="43"/>
      <c r="ZX169" s="232"/>
      <c r="ZY169" s="11" t="s">
        <v>886</v>
      </c>
      <c r="ZZ169" s="352">
        <v>220</v>
      </c>
      <c r="AAA169" s="274"/>
      <c r="AAB169" s="44"/>
      <c r="AAC169" s="166" t="s">
        <v>884</v>
      </c>
      <c r="AAD169" s="231" t="s">
        <v>885</v>
      </c>
      <c r="AAE169" s="43"/>
      <c r="AAF169" s="232"/>
      <c r="AAG169" s="11" t="s">
        <v>886</v>
      </c>
      <c r="AAH169" s="352">
        <v>220</v>
      </c>
      <c r="AAI169" s="274"/>
      <c r="AAJ169" s="44"/>
      <c r="AAK169" s="166" t="s">
        <v>884</v>
      </c>
      <c r="AAL169" s="231" t="s">
        <v>885</v>
      </c>
      <c r="AAM169" s="43"/>
      <c r="AAN169" s="232"/>
      <c r="AAO169" s="11" t="s">
        <v>886</v>
      </c>
      <c r="AAP169" s="352">
        <v>220</v>
      </c>
      <c r="AAQ169" s="274"/>
      <c r="AAR169" s="44"/>
      <c r="AAS169" s="166" t="s">
        <v>884</v>
      </c>
      <c r="AAT169" s="231" t="s">
        <v>885</v>
      </c>
      <c r="AAU169" s="43"/>
      <c r="AAV169" s="232"/>
      <c r="AAW169" s="11" t="s">
        <v>886</v>
      </c>
      <c r="AAX169" s="352">
        <v>220</v>
      </c>
      <c r="AAY169" s="274"/>
      <c r="AAZ169" s="44"/>
      <c r="ABA169" s="166" t="s">
        <v>884</v>
      </c>
      <c r="ABB169" s="231" t="s">
        <v>885</v>
      </c>
      <c r="ABC169" s="43"/>
      <c r="ABD169" s="232"/>
      <c r="ABE169" s="11" t="s">
        <v>886</v>
      </c>
      <c r="ABF169" s="352">
        <v>220</v>
      </c>
      <c r="ABG169" s="274"/>
      <c r="ABH169" s="44"/>
      <c r="ABI169" s="166" t="s">
        <v>884</v>
      </c>
      <c r="ABJ169" s="231" t="s">
        <v>885</v>
      </c>
      <c r="ABK169" s="43"/>
      <c r="ABL169" s="232"/>
      <c r="ABM169" s="11" t="s">
        <v>886</v>
      </c>
      <c r="ABN169" s="352">
        <v>220</v>
      </c>
      <c r="ABO169" s="274"/>
      <c r="ABP169" s="44"/>
      <c r="ABQ169" s="166" t="s">
        <v>884</v>
      </c>
      <c r="ABR169" s="231" t="s">
        <v>885</v>
      </c>
      <c r="ABS169" s="43"/>
      <c r="ABT169" s="232"/>
      <c r="ABU169" s="11" t="s">
        <v>886</v>
      </c>
      <c r="ABV169" s="352">
        <v>220</v>
      </c>
      <c r="ABW169" s="274"/>
      <c r="ABX169" s="44"/>
      <c r="ABY169" s="166" t="s">
        <v>884</v>
      </c>
      <c r="ABZ169" s="231" t="s">
        <v>885</v>
      </c>
      <c r="ACA169" s="43"/>
      <c r="ACB169" s="232"/>
      <c r="ACC169" s="11" t="s">
        <v>886</v>
      </c>
      <c r="ACD169" s="352">
        <v>220</v>
      </c>
      <c r="ACE169" s="274"/>
      <c r="ACF169" s="44"/>
      <c r="ACG169" s="166" t="s">
        <v>884</v>
      </c>
      <c r="ACH169" s="231" t="s">
        <v>885</v>
      </c>
      <c r="ACI169" s="43"/>
      <c r="ACJ169" s="232"/>
      <c r="ACK169" s="11" t="s">
        <v>886</v>
      </c>
      <c r="ACL169" s="352">
        <v>220</v>
      </c>
      <c r="ACM169" s="274"/>
      <c r="ACN169" s="44"/>
      <c r="ACO169" s="166" t="s">
        <v>884</v>
      </c>
      <c r="ACP169" s="231" t="s">
        <v>885</v>
      </c>
      <c r="ACQ169" s="43"/>
      <c r="ACR169" s="232"/>
      <c r="ACS169" s="11" t="s">
        <v>886</v>
      </c>
      <c r="ACT169" s="352">
        <v>220</v>
      </c>
      <c r="ACU169" s="274"/>
      <c r="ACV169" s="44"/>
      <c r="ACW169" s="166" t="s">
        <v>884</v>
      </c>
      <c r="ACX169" s="231" t="s">
        <v>885</v>
      </c>
      <c r="ACY169" s="43"/>
      <c r="ACZ169" s="232"/>
      <c r="ADA169" s="11" t="s">
        <v>886</v>
      </c>
      <c r="ADB169" s="352">
        <v>220</v>
      </c>
      <c r="ADC169" s="274"/>
      <c r="ADD169" s="44"/>
      <c r="ADE169" s="166" t="s">
        <v>884</v>
      </c>
      <c r="ADF169" s="231" t="s">
        <v>885</v>
      </c>
      <c r="ADG169" s="43"/>
      <c r="ADH169" s="232"/>
      <c r="ADI169" s="11" t="s">
        <v>886</v>
      </c>
      <c r="ADJ169" s="352">
        <v>220</v>
      </c>
      <c r="ADK169" s="274"/>
      <c r="ADL169" s="44"/>
      <c r="ADM169" s="166" t="s">
        <v>884</v>
      </c>
      <c r="ADN169" s="231" t="s">
        <v>885</v>
      </c>
      <c r="ADO169" s="43"/>
      <c r="ADP169" s="232"/>
      <c r="ADQ169" s="11" t="s">
        <v>886</v>
      </c>
      <c r="ADR169" s="352">
        <v>220</v>
      </c>
      <c r="ADS169" s="274"/>
      <c r="ADT169" s="44"/>
      <c r="ADU169" s="166" t="s">
        <v>884</v>
      </c>
      <c r="ADV169" s="231" t="s">
        <v>885</v>
      </c>
      <c r="ADW169" s="43"/>
      <c r="ADX169" s="232"/>
      <c r="ADY169" s="11" t="s">
        <v>886</v>
      </c>
      <c r="ADZ169" s="352">
        <v>220</v>
      </c>
      <c r="AEA169" s="274"/>
      <c r="AEB169" s="44"/>
      <c r="AEC169" s="166" t="s">
        <v>884</v>
      </c>
      <c r="AED169" s="231" t="s">
        <v>885</v>
      </c>
      <c r="AEE169" s="43"/>
      <c r="AEF169" s="232"/>
      <c r="AEG169" s="11" t="s">
        <v>886</v>
      </c>
      <c r="AEH169" s="352">
        <v>220</v>
      </c>
      <c r="AEI169" s="274"/>
      <c r="AEJ169" s="44"/>
      <c r="AEK169" s="166" t="s">
        <v>884</v>
      </c>
      <c r="AEL169" s="231" t="s">
        <v>885</v>
      </c>
      <c r="AEM169" s="43"/>
      <c r="AEN169" s="232"/>
      <c r="AEO169" s="11" t="s">
        <v>886</v>
      </c>
      <c r="AEP169" s="352">
        <v>220</v>
      </c>
      <c r="AEQ169" s="274"/>
      <c r="AER169" s="44"/>
      <c r="AES169" s="166" t="s">
        <v>884</v>
      </c>
      <c r="AET169" s="231" t="s">
        <v>885</v>
      </c>
      <c r="AEU169" s="43"/>
      <c r="AEV169" s="232"/>
      <c r="AEW169" s="11" t="s">
        <v>886</v>
      </c>
      <c r="AEX169" s="352">
        <v>220</v>
      </c>
      <c r="AEY169" s="274"/>
      <c r="AEZ169" s="44"/>
      <c r="AFA169" s="166" t="s">
        <v>884</v>
      </c>
      <c r="AFB169" s="231" t="s">
        <v>885</v>
      </c>
      <c r="AFC169" s="43"/>
      <c r="AFD169" s="232"/>
      <c r="AFE169" s="11" t="s">
        <v>886</v>
      </c>
      <c r="AFF169" s="352">
        <v>220</v>
      </c>
      <c r="AFG169" s="274"/>
      <c r="AFH169" s="44"/>
      <c r="AFI169" s="166" t="s">
        <v>884</v>
      </c>
      <c r="AFJ169" s="231" t="s">
        <v>885</v>
      </c>
      <c r="AFK169" s="43"/>
      <c r="AFL169" s="232"/>
      <c r="AFM169" s="11" t="s">
        <v>886</v>
      </c>
      <c r="AFN169" s="352">
        <v>220</v>
      </c>
      <c r="AFO169" s="274"/>
      <c r="AFP169" s="44"/>
      <c r="AFQ169" s="166" t="s">
        <v>884</v>
      </c>
      <c r="AFR169" s="231" t="s">
        <v>885</v>
      </c>
      <c r="AFS169" s="43"/>
      <c r="AFT169" s="232"/>
      <c r="AFU169" s="11" t="s">
        <v>886</v>
      </c>
      <c r="AFV169" s="352">
        <v>220</v>
      </c>
      <c r="AFW169" s="274"/>
      <c r="AFX169" s="44"/>
      <c r="AFY169" s="166" t="s">
        <v>884</v>
      </c>
      <c r="AFZ169" s="231" t="s">
        <v>885</v>
      </c>
      <c r="AGA169" s="43"/>
      <c r="AGB169" s="232"/>
      <c r="AGC169" s="11" t="s">
        <v>886</v>
      </c>
      <c r="AGD169" s="352">
        <v>220</v>
      </c>
      <c r="AGE169" s="274"/>
      <c r="AGF169" s="44"/>
      <c r="AGG169" s="166" t="s">
        <v>884</v>
      </c>
      <c r="AGH169" s="231" t="s">
        <v>885</v>
      </c>
      <c r="AGI169" s="43"/>
      <c r="AGJ169" s="232"/>
      <c r="AGK169" s="11" t="s">
        <v>886</v>
      </c>
      <c r="AGL169" s="352">
        <v>220</v>
      </c>
      <c r="AGM169" s="274"/>
      <c r="AGN169" s="44"/>
      <c r="AGO169" s="166" t="s">
        <v>884</v>
      </c>
      <c r="AGP169" s="231" t="s">
        <v>885</v>
      </c>
      <c r="AGQ169" s="43"/>
      <c r="AGR169" s="232"/>
      <c r="AGS169" s="11" t="s">
        <v>886</v>
      </c>
      <c r="AGT169" s="352">
        <v>220</v>
      </c>
      <c r="AGU169" s="274"/>
      <c r="AGV169" s="44"/>
      <c r="AGW169" s="166" t="s">
        <v>884</v>
      </c>
      <c r="AGX169" s="231" t="s">
        <v>885</v>
      </c>
      <c r="AGY169" s="43"/>
      <c r="AGZ169" s="232"/>
      <c r="AHA169" s="11" t="s">
        <v>886</v>
      </c>
      <c r="AHB169" s="352">
        <v>220</v>
      </c>
      <c r="AHC169" s="274"/>
      <c r="AHD169" s="44"/>
      <c r="AHE169" s="166" t="s">
        <v>884</v>
      </c>
      <c r="AHF169" s="231" t="s">
        <v>885</v>
      </c>
      <c r="AHG169" s="43"/>
      <c r="AHH169" s="232"/>
      <c r="AHI169" s="11" t="s">
        <v>886</v>
      </c>
      <c r="AHJ169" s="352">
        <v>220</v>
      </c>
      <c r="AHK169" s="274"/>
      <c r="AHL169" s="44"/>
      <c r="AHM169" s="166" t="s">
        <v>884</v>
      </c>
      <c r="AHN169" s="231" t="s">
        <v>885</v>
      </c>
      <c r="AHO169" s="43"/>
      <c r="AHP169" s="232"/>
      <c r="AHQ169" s="11" t="s">
        <v>886</v>
      </c>
      <c r="AHR169" s="352">
        <v>220</v>
      </c>
      <c r="AHS169" s="274"/>
      <c r="AHT169" s="44"/>
      <c r="AHU169" s="166" t="s">
        <v>884</v>
      </c>
      <c r="AHV169" s="231" t="s">
        <v>885</v>
      </c>
      <c r="AHW169" s="43"/>
      <c r="AHX169" s="232"/>
      <c r="AHY169" s="11" t="s">
        <v>886</v>
      </c>
      <c r="AHZ169" s="352">
        <v>220</v>
      </c>
      <c r="AIA169" s="274"/>
      <c r="AIB169" s="44"/>
      <c r="AIC169" s="166" t="s">
        <v>884</v>
      </c>
      <c r="AID169" s="231" t="s">
        <v>885</v>
      </c>
      <c r="AIE169" s="43"/>
      <c r="AIF169" s="232"/>
      <c r="AIG169" s="11" t="s">
        <v>886</v>
      </c>
      <c r="AIH169" s="352">
        <v>220</v>
      </c>
      <c r="AII169" s="274"/>
      <c r="AIJ169" s="44"/>
      <c r="AIK169" s="166" t="s">
        <v>884</v>
      </c>
      <c r="AIL169" s="231" t="s">
        <v>885</v>
      </c>
      <c r="AIM169" s="43"/>
      <c r="AIN169" s="232"/>
      <c r="AIO169" s="11" t="s">
        <v>886</v>
      </c>
      <c r="AIP169" s="352">
        <v>220</v>
      </c>
      <c r="AIQ169" s="274"/>
      <c r="AIR169" s="44"/>
      <c r="AIS169" s="166" t="s">
        <v>884</v>
      </c>
      <c r="AIT169" s="231" t="s">
        <v>885</v>
      </c>
      <c r="AIU169" s="43"/>
      <c r="AIV169" s="232"/>
      <c r="AIW169" s="11" t="s">
        <v>886</v>
      </c>
      <c r="AIX169" s="352">
        <v>220</v>
      </c>
      <c r="AIY169" s="274"/>
      <c r="AIZ169" s="44"/>
      <c r="AJA169" s="166" t="s">
        <v>884</v>
      </c>
      <c r="AJB169" s="231" t="s">
        <v>885</v>
      </c>
      <c r="AJC169" s="43"/>
      <c r="AJD169" s="232"/>
      <c r="AJE169" s="11" t="s">
        <v>886</v>
      </c>
      <c r="AJF169" s="352">
        <v>220</v>
      </c>
      <c r="AJG169" s="274"/>
      <c r="AJH169" s="44"/>
      <c r="AJI169" s="166" t="s">
        <v>884</v>
      </c>
      <c r="AJJ169" s="231" t="s">
        <v>885</v>
      </c>
      <c r="AJK169" s="43"/>
      <c r="AJL169" s="232"/>
      <c r="AJM169" s="11" t="s">
        <v>886</v>
      </c>
      <c r="AJN169" s="352">
        <v>220</v>
      </c>
      <c r="AJO169" s="274"/>
      <c r="AJP169" s="44"/>
      <c r="AJQ169" s="166" t="s">
        <v>884</v>
      </c>
      <c r="AJR169" s="231" t="s">
        <v>885</v>
      </c>
      <c r="AJS169" s="43"/>
      <c r="AJT169" s="232"/>
      <c r="AJU169" s="11" t="s">
        <v>886</v>
      </c>
      <c r="AJV169" s="352">
        <v>220</v>
      </c>
      <c r="AJW169" s="274"/>
      <c r="AJX169" s="44"/>
      <c r="AJY169" s="166" t="s">
        <v>884</v>
      </c>
      <c r="AJZ169" s="231" t="s">
        <v>885</v>
      </c>
      <c r="AKA169" s="43"/>
      <c r="AKB169" s="232"/>
      <c r="AKC169" s="11" t="s">
        <v>886</v>
      </c>
      <c r="AKD169" s="352">
        <v>220</v>
      </c>
      <c r="AKE169" s="274"/>
      <c r="AKF169" s="44"/>
      <c r="AKG169" s="166" t="s">
        <v>884</v>
      </c>
      <c r="AKH169" s="231" t="s">
        <v>885</v>
      </c>
      <c r="AKI169" s="43"/>
      <c r="AKJ169" s="232"/>
      <c r="AKK169" s="11" t="s">
        <v>886</v>
      </c>
      <c r="AKL169" s="352">
        <v>220</v>
      </c>
      <c r="AKM169" s="274"/>
      <c r="AKN169" s="44"/>
      <c r="AKO169" s="166" t="s">
        <v>884</v>
      </c>
      <c r="AKP169" s="231" t="s">
        <v>885</v>
      </c>
      <c r="AKQ169" s="43"/>
      <c r="AKR169" s="232"/>
      <c r="AKS169" s="11" t="s">
        <v>886</v>
      </c>
      <c r="AKT169" s="352">
        <v>220</v>
      </c>
      <c r="AKU169" s="274"/>
      <c r="AKV169" s="44"/>
      <c r="AKW169" s="166" t="s">
        <v>884</v>
      </c>
      <c r="AKX169" s="231" t="s">
        <v>885</v>
      </c>
      <c r="AKY169" s="43"/>
      <c r="AKZ169" s="232"/>
      <c r="ALA169" s="11" t="s">
        <v>886</v>
      </c>
      <c r="ALB169" s="352">
        <v>220</v>
      </c>
      <c r="ALC169" s="274"/>
      <c r="ALD169" s="44"/>
      <c r="ALE169" s="166" t="s">
        <v>884</v>
      </c>
      <c r="ALF169" s="231" t="s">
        <v>885</v>
      </c>
      <c r="ALG169" s="43"/>
      <c r="ALH169" s="232"/>
      <c r="ALI169" s="11" t="s">
        <v>886</v>
      </c>
      <c r="ALJ169" s="352">
        <v>220</v>
      </c>
      <c r="ALK169" s="274"/>
      <c r="ALL169" s="44"/>
      <c r="ALM169" s="166" t="s">
        <v>884</v>
      </c>
      <c r="ALN169" s="231" t="s">
        <v>885</v>
      </c>
      <c r="ALO169" s="43"/>
      <c r="ALP169" s="232"/>
      <c r="ALQ169" s="11" t="s">
        <v>886</v>
      </c>
      <c r="ALR169" s="352">
        <v>220</v>
      </c>
      <c r="ALS169" s="274"/>
      <c r="ALT169" s="44"/>
      <c r="ALU169" s="166" t="s">
        <v>884</v>
      </c>
      <c r="ALV169" s="231" t="s">
        <v>885</v>
      </c>
      <c r="ALW169" s="43"/>
      <c r="ALX169" s="232"/>
      <c r="ALY169" s="11" t="s">
        <v>886</v>
      </c>
      <c r="ALZ169" s="352">
        <v>220</v>
      </c>
      <c r="AMA169" s="274"/>
      <c r="AMB169" s="44"/>
      <c r="AMC169" s="166" t="s">
        <v>884</v>
      </c>
      <c r="AMD169" s="231" t="s">
        <v>885</v>
      </c>
      <c r="AME169" s="43"/>
      <c r="AMF169" s="232"/>
      <c r="AMG169" s="11" t="s">
        <v>886</v>
      </c>
      <c r="AMH169" s="352">
        <v>220</v>
      </c>
      <c r="AMI169" s="274"/>
      <c r="AMJ169" s="44"/>
      <c r="AMK169" s="166" t="s">
        <v>884</v>
      </c>
      <c r="AML169" s="231" t="s">
        <v>885</v>
      </c>
      <c r="AMM169" s="43"/>
      <c r="AMN169" s="232"/>
      <c r="AMO169" s="11" t="s">
        <v>886</v>
      </c>
      <c r="AMP169" s="352">
        <v>220</v>
      </c>
      <c r="AMQ169" s="274"/>
      <c r="AMR169" s="44"/>
      <c r="AMS169" s="166" t="s">
        <v>884</v>
      </c>
      <c r="AMT169" s="231" t="s">
        <v>885</v>
      </c>
      <c r="AMU169" s="43"/>
      <c r="AMV169" s="232"/>
      <c r="AMW169" s="11" t="s">
        <v>886</v>
      </c>
      <c r="AMX169" s="352">
        <v>220</v>
      </c>
      <c r="AMY169" s="274"/>
      <c r="AMZ169" s="44"/>
      <c r="ANA169" s="166" t="s">
        <v>884</v>
      </c>
      <c r="ANB169" s="231" t="s">
        <v>885</v>
      </c>
      <c r="ANC169" s="43"/>
      <c r="AND169" s="232"/>
      <c r="ANE169" s="11" t="s">
        <v>886</v>
      </c>
      <c r="ANF169" s="352">
        <v>220</v>
      </c>
      <c r="ANG169" s="274"/>
      <c r="ANH169" s="44"/>
      <c r="ANI169" s="166" t="s">
        <v>884</v>
      </c>
      <c r="ANJ169" s="231" t="s">
        <v>885</v>
      </c>
      <c r="ANK169" s="43"/>
      <c r="ANL169" s="232"/>
      <c r="ANM169" s="11" t="s">
        <v>886</v>
      </c>
      <c r="ANN169" s="352">
        <v>220</v>
      </c>
      <c r="ANO169" s="274"/>
      <c r="ANP169" s="44"/>
      <c r="ANQ169" s="166" t="s">
        <v>884</v>
      </c>
      <c r="ANR169" s="231" t="s">
        <v>885</v>
      </c>
      <c r="ANS169" s="43"/>
      <c r="ANT169" s="232"/>
      <c r="ANU169" s="11" t="s">
        <v>886</v>
      </c>
      <c r="ANV169" s="352">
        <v>220</v>
      </c>
      <c r="ANW169" s="274"/>
      <c r="ANX169" s="44"/>
      <c r="ANY169" s="166" t="s">
        <v>884</v>
      </c>
      <c r="ANZ169" s="231" t="s">
        <v>885</v>
      </c>
      <c r="AOA169" s="43"/>
      <c r="AOB169" s="232"/>
      <c r="AOC169" s="11" t="s">
        <v>886</v>
      </c>
      <c r="AOD169" s="352">
        <v>220</v>
      </c>
      <c r="AOE169" s="274"/>
      <c r="AOF169" s="44"/>
      <c r="AOG169" s="166" t="s">
        <v>884</v>
      </c>
      <c r="AOH169" s="231" t="s">
        <v>885</v>
      </c>
      <c r="AOI169" s="43"/>
      <c r="AOJ169" s="232"/>
      <c r="AOK169" s="11" t="s">
        <v>886</v>
      </c>
      <c r="AOL169" s="352">
        <v>220</v>
      </c>
      <c r="AOM169" s="274"/>
      <c r="AON169" s="44"/>
      <c r="AOO169" s="166" t="s">
        <v>884</v>
      </c>
      <c r="AOP169" s="231" t="s">
        <v>885</v>
      </c>
      <c r="AOQ169" s="43"/>
      <c r="AOR169" s="232"/>
      <c r="AOS169" s="11" t="s">
        <v>886</v>
      </c>
      <c r="AOT169" s="352">
        <v>220</v>
      </c>
      <c r="AOU169" s="274"/>
      <c r="AOV169" s="44"/>
      <c r="AOW169" s="166" t="s">
        <v>884</v>
      </c>
      <c r="AOX169" s="231" t="s">
        <v>885</v>
      </c>
      <c r="AOY169" s="43"/>
      <c r="AOZ169" s="232"/>
      <c r="APA169" s="11" t="s">
        <v>886</v>
      </c>
      <c r="APB169" s="352">
        <v>220</v>
      </c>
      <c r="APC169" s="274"/>
      <c r="APD169" s="44"/>
      <c r="APE169" s="166" t="s">
        <v>884</v>
      </c>
      <c r="APF169" s="231" t="s">
        <v>885</v>
      </c>
      <c r="APG169" s="43"/>
      <c r="APH169" s="232"/>
      <c r="API169" s="11" t="s">
        <v>886</v>
      </c>
      <c r="APJ169" s="352">
        <v>220</v>
      </c>
      <c r="APK169" s="274"/>
      <c r="APL169" s="44"/>
      <c r="APM169" s="166" t="s">
        <v>884</v>
      </c>
      <c r="APN169" s="231" t="s">
        <v>885</v>
      </c>
      <c r="APO169" s="43"/>
      <c r="APP169" s="232"/>
      <c r="APQ169" s="11" t="s">
        <v>886</v>
      </c>
      <c r="APR169" s="352">
        <v>220</v>
      </c>
      <c r="APS169" s="274"/>
      <c r="APT169" s="44"/>
      <c r="APU169" s="166" t="s">
        <v>884</v>
      </c>
      <c r="APV169" s="231" t="s">
        <v>885</v>
      </c>
      <c r="APW169" s="43"/>
      <c r="APX169" s="232"/>
      <c r="APY169" s="11" t="s">
        <v>886</v>
      </c>
      <c r="APZ169" s="352">
        <v>220</v>
      </c>
      <c r="AQA169" s="274"/>
      <c r="AQB169" s="44"/>
      <c r="AQC169" s="166" t="s">
        <v>884</v>
      </c>
      <c r="AQD169" s="231" t="s">
        <v>885</v>
      </c>
      <c r="AQE169" s="43"/>
      <c r="AQF169" s="232"/>
      <c r="AQG169" s="11" t="s">
        <v>886</v>
      </c>
      <c r="AQH169" s="352">
        <v>220</v>
      </c>
      <c r="AQI169" s="274"/>
      <c r="AQJ169" s="44"/>
      <c r="AQK169" s="166" t="s">
        <v>884</v>
      </c>
      <c r="AQL169" s="231" t="s">
        <v>885</v>
      </c>
      <c r="AQM169" s="43"/>
      <c r="AQN169" s="232"/>
      <c r="AQO169" s="11" t="s">
        <v>886</v>
      </c>
      <c r="AQP169" s="352">
        <v>220</v>
      </c>
      <c r="AQQ169" s="274"/>
      <c r="AQR169" s="44"/>
      <c r="AQS169" s="166" t="s">
        <v>884</v>
      </c>
      <c r="AQT169" s="231" t="s">
        <v>885</v>
      </c>
      <c r="AQU169" s="43"/>
      <c r="AQV169" s="232"/>
      <c r="AQW169" s="11" t="s">
        <v>886</v>
      </c>
      <c r="AQX169" s="352">
        <v>220</v>
      </c>
      <c r="AQY169" s="274"/>
      <c r="AQZ169" s="44"/>
      <c r="ARA169" s="166" t="s">
        <v>884</v>
      </c>
      <c r="ARB169" s="231" t="s">
        <v>885</v>
      </c>
      <c r="ARC169" s="43"/>
      <c r="ARD169" s="232"/>
      <c r="ARE169" s="11" t="s">
        <v>886</v>
      </c>
      <c r="ARF169" s="352">
        <v>220</v>
      </c>
      <c r="ARG169" s="274"/>
      <c r="ARH169" s="44"/>
      <c r="ARI169" s="166" t="s">
        <v>884</v>
      </c>
      <c r="ARJ169" s="231" t="s">
        <v>885</v>
      </c>
      <c r="ARK169" s="43"/>
      <c r="ARL169" s="232"/>
      <c r="ARM169" s="11" t="s">
        <v>886</v>
      </c>
      <c r="ARN169" s="352">
        <v>220</v>
      </c>
      <c r="ARO169" s="274"/>
      <c r="ARP169" s="44"/>
      <c r="ARQ169" s="166" t="s">
        <v>884</v>
      </c>
      <c r="ARR169" s="231" t="s">
        <v>885</v>
      </c>
      <c r="ARS169" s="43"/>
      <c r="ART169" s="232"/>
      <c r="ARU169" s="11" t="s">
        <v>886</v>
      </c>
      <c r="ARV169" s="352">
        <v>220</v>
      </c>
      <c r="ARW169" s="274"/>
      <c r="ARX169" s="44"/>
      <c r="ARY169" s="166" t="s">
        <v>884</v>
      </c>
      <c r="ARZ169" s="231" t="s">
        <v>885</v>
      </c>
      <c r="ASA169" s="43"/>
      <c r="ASB169" s="232"/>
      <c r="ASC169" s="11" t="s">
        <v>886</v>
      </c>
      <c r="ASD169" s="352">
        <v>220</v>
      </c>
      <c r="ASE169" s="274"/>
      <c r="ASF169" s="44"/>
      <c r="ASG169" s="166" t="s">
        <v>884</v>
      </c>
      <c r="ASH169" s="231" t="s">
        <v>885</v>
      </c>
      <c r="ASI169" s="43"/>
      <c r="ASJ169" s="232"/>
      <c r="ASK169" s="11" t="s">
        <v>886</v>
      </c>
      <c r="ASL169" s="352">
        <v>220</v>
      </c>
      <c r="ASM169" s="274"/>
      <c r="ASN169" s="44"/>
      <c r="ASO169" s="166" t="s">
        <v>884</v>
      </c>
      <c r="ASP169" s="231" t="s">
        <v>885</v>
      </c>
      <c r="ASQ169" s="43"/>
      <c r="ASR169" s="232"/>
      <c r="ASS169" s="11" t="s">
        <v>886</v>
      </c>
      <c r="AST169" s="352">
        <v>220</v>
      </c>
      <c r="ASU169" s="274"/>
      <c r="ASV169" s="44"/>
      <c r="ASW169" s="166" t="s">
        <v>884</v>
      </c>
      <c r="ASX169" s="231" t="s">
        <v>885</v>
      </c>
      <c r="ASY169" s="43"/>
      <c r="ASZ169" s="232"/>
      <c r="ATA169" s="11" t="s">
        <v>886</v>
      </c>
      <c r="ATB169" s="352">
        <v>220</v>
      </c>
      <c r="ATC169" s="274"/>
      <c r="ATD169" s="44"/>
      <c r="ATE169" s="166" t="s">
        <v>884</v>
      </c>
      <c r="ATF169" s="231" t="s">
        <v>885</v>
      </c>
      <c r="ATG169" s="43"/>
      <c r="ATH169" s="232"/>
      <c r="ATI169" s="11" t="s">
        <v>886</v>
      </c>
      <c r="ATJ169" s="352">
        <v>220</v>
      </c>
      <c r="ATK169" s="274"/>
      <c r="ATL169" s="44"/>
      <c r="ATM169" s="166" t="s">
        <v>884</v>
      </c>
      <c r="ATN169" s="231" t="s">
        <v>885</v>
      </c>
      <c r="ATO169" s="43"/>
      <c r="ATP169" s="232"/>
      <c r="ATQ169" s="11" t="s">
        <v>886</v>
      </c>
      <c r="ATR169" s="352">
        <v>220</v>
      </c>
      <c r="ATS169" s="274"/>
      <c r="ATT169" s="44"/>
      <c r="ATU169" s="166" t="s">
        <v>884</v>
      </c>
      <c r="ATV169" s="231" t="s">
        <v>885</v>
      </c>
      <c r="ATW169" s="43"/>
      <c r="ATX169" s="232"/>
      <c r="ATY169" s="11" t="s">
        <v>886</v>
      </c>
      <c r="ATZ169" s="352">
        <v>220</v>
      </c>
      <c r="AUA169" s="274"/>
      <c r="AUB169" s="44"/>
      <c r="AUC169" s="166" t="s">
        <v>884</v>
      </c>
      <c r="AUD169" s="231" t="s">
        <v>885</v>
      </c>
      <c r="AUE169" s="43"/>
      <c r="AUF169" s="232"/>
      <c r="AUG169" s="11" t="s">
        <v>886</v>
      </c>
      <c r="AUH169" s="352">
        <v>220</v>
      </c>
      <c r="AUI169" s="274"/>
      <c r="AUJ169" s="44"/>
      <c r="AUK169" s="166" t="s">
        <v>884</v>
      </c>
      <c r="AUL169" s="231" t="s">
        <v>885</v>
      </c>
      <c r="AUM169" s="43"/>
      <c r="AUN169" s="232"/>
      <c r="AUO169" s="11" t="s">
        <v>886</v>
      </c>
      <c r="AUP169" s="352">
        <v>220</v>
      </c>
      <c r="AUQ169" s="274"/>
      <c r="AUR169" s="44"/>
      <c r="AUS169" s="166" t="s">
        <v>884</v>
      </c>
      <c r="AUT169" s="231" t="s">
        <v>885</v>
      </c>
      <c r="AUU169" s="43"/>
      <c r="AUV169" s="232"/>
      <c r="AUW169" s="11" t="s">
        <v>886</v>
      </c>
      <c r="AUX169" s="352">
        <v>220</v>
      </c>
      <c r="AUY169" s="274"/>
      <c r="AUZ169" s="44"/>
      <c r="AVA169" s="166" t="s">
        <v>884</v>
      </c>
      <c r="AVB169" s="231" t="s">
        <v>885</v>
      </c>
      <c r="AVC169" s="43"/>
      <c r="AVD169" s="232"/>
      <c r="AVE169" s="11" t="s">
        <v>886</v>
      </c>
      <c r="AVF169" s="352">
        <v>220</v>
      </c>
      <c r="AVG169" s="274"/>
      <c r="AVH169" s="44"/>
      <c r="AVI169" s="166" t="s">
        <v>884</v>
      </c>
      <c r="AVJ169" s="231" t="s">
        <v>885</v>
      </c>
      <c r="AVK169" s="43"/>
      <c r="AVL169" s="232"/>
      <c r="AVM169" s="11" t="s">
        <v>886</v>
      </c>
      <c r="AVN169" s="352">
        <v>220</v>
      </c>
      <c r="AVO169" s="274"/>
      <c r="AVP169" s="44"/>
      <c r="AVQ169" s="166" t="s">
        <v>884</v>
      </c>
      <c r="AVR169" s="231" t="s">
        <v>885</v>
      </c>
      <c r="AVS169" s="43"/>
      <c r="AVT169" s="232"/>
      <c r="AVU169" s="11" t="s">
        <v>886</v>
      </c>
      <c r="AVV169" s="352">
        <v>220</v>
      </c>
      <c r="AVW169" s="274"/>
      <c r="AVX169" s="44"/>
      <c r="AVY169" s="166" t="s">
        <v>884</v>
      </c>
      <c r="AVZ169" s="231" t="s">
        <v>885</v>
      </c>
      <c r="AWA169" s="43"/>
      <c r="AWB169" s="232"/>
      <c r="AWC169" s="11" t="s">
        <v>886</v>
      </c>
      <c r="AWD169" s="352">
        <v>220</v>
      </c>
      <c r="AWE169" s="274"/>
      <c r="AWF169" s="44"/>
      <c r="AWG169" s="166" t="s">
        <v>884</v>
      </c>
      <c r="AWH169" s="231" t="s">
        <v>885</v>
      </c>
      <c r="AWI169" s="43"/>
      <c r="AWJ169" s="232"/>
      <c r="AWK169" s="11" t="s">
        <v>886</v>
      </c>
      <c r="AWL169" s="352">
        <v>220</v>
      </c>
      <c r="AWM169" s="274"/>
      <c r="AWN169" s="44"/>
      <c r="AWO169" s="166" t="s">
        <v>884</v>
      </c>
      <c r="AWP169" s="231" t="s">
        <v>885</v>
      </c>
      <c r="AWQ169" s="43"/>
      <c r="AWR169" s="232"/>
      <c r="AWS169" s="11" t="s">
        <v>886</v>
      </c>
      <c r="AWT169" s="352">
        <v>220</v>
      </c>
      <c r="AWU169" s="274"/>
      <c r="AWV169" s="44"/>
      <c r="AWW169" s="166" t="s">
        <v>884</v>
      </c>
      <c r="AWX169" s="231" t="s">
        <v>885</v>
      </c>
      <c r="AWY169" s="43"/>
      <c r="AWZ169" s="232"/>
      <c r="AXA169" s="11" t="s">
        <v>886</v>
      </c>
      <c r="AXB169" s="352">
        <v>220</v>
      </c>
      <c r="AXC169" s="274"/>
      <c r="AXD169" s="44"/>
      <c r="AXE169" s="166" t="s">
        <v>884</v>
      </c>
      <c r="AXF169" s="231" t="s">
        <v>885</v>
      </c>
      <c r="AXG169" s="43"/>
      <c r="AXH169" s="232"/>
      <c r="AXI169" s="11" t="s">
        <v>886</v>
      </c>
      <c r="AXJ169" s="352">
        <v>220</v>
      </c>
      <c r="AXK169" s="274"/>
      <c r="AXL169" s="44"/>
      <c r="AXM169" s="166" t="s">
        <v>884</v>
      </c>
      <c r="AXN169" s="231" t="s">
        <v>885</v>
      </c>
      <c r="AXO169" s="43"/>
      <c r="AXP169" s="232"/>
      <c r="AXQ169" s="11" t="s">
        <v>886</v>
      </c>
      <c r="AXR169" s="352">
        <v>220</v>
      </c>
      <c r="AXS169" s="274"/>
      <c r="AXT169" s="44"/>
      <c r="AXU169" s="166" t="s">
        <v>884</v>
      </c>
      <c r="AXV169" s="231" t="s">
        <v>885</v>
      </c>
      <c r="AXW169" s="43"/>
      <c r="AXX169" s="232"/>
      <c r="AXY169" s="11" t="s">
        <v>886</v>
      </c>
      <c r="AXZ169" s="352">
        <v>220</v>
      </c>
      <c r="AYA169" s="274"/>
      <c r="AYB169" s="44"/>
      <c r="AYC169" s="166" t="s">
        <v>884</v>
      </c>
      <c r="AYD169" s="231" t="s">
        <v>885</v>
      </c>
      <c r="AYE169" s="43"/>
      <c r="AYF169" s="232"/>
      <c r="AYG169" s="11" t="s">
        <v>886</v>
      </c>
      <c r="AYH169" s="352">
        <v>220</v>
      </c>
      <c r="AYI169" s="274"/>
      <c r="AYJ169" s="44"/>
      <c r="AYK169" s="166" t="s">
        <v>884</v>
      </c>
      <c r="AYL169" s="231" t="s">
        <v>885</v>
      </c>
      <c r="AYM169" s="43"/>
      <c r="AYN169" s="232"/>
      <c r="AYO169" s="11" t="s">
        <v>886</v>
      </c>
      <c r="AYP169" s="352">
        <v>220</v>
      </c>
      <c r="AYQ169" s="274"/>
      <c r="AYR169" s="44"/>
      <c r="AYS169" s="166" t="s">
        <v>884</v>
      </c>
      <c r="AYT169" s="231" t="s">
        <v>885</v>
      </c>
      <c r="AYU169" s="43"/>
      <c r="AYV169" s="232"/>
      <c r="AYW169" s="11" t="s">
        <v>886</v>
      </c>
      <c r="AYX169" s="352">
        <v>220</v>
      </c>
      <c r="AYY169" s="274"/>
      <c r="AYZ169" s="44"/>
      <c r="AZA169" s="166" t="s">
        <v>884</v>
      </c>
      <c r="AZB169" s="231" t="s">
        <v>885</v>
      </c>
      <c r="AZC169" s="43"/>
      <c r="AZD169" s="232"/>
      <c r="AZE169" s="11" t="s">
        <v>886</v>
      </c>
      <c r="AZF169" s="352">
        <v>220</v>
      </c>
      <c r="AZG169" s="274"/>
      <c r="AZH169" s="44"/>
      <c r="AZI169" s="166" t="s">
        <v>884</v>
      </c>
      <c r="AZJ169" s="231" t="s">
        <v>885</v>
      </c>
      <c r="AZK169" s="43"/>
      <c r="AZL169" s="232"/>
      <c r="AZM169" s="11" t="s">
        <v>886</v>
      </c>
      <c r="AZN169" s="352">
        <v>220</v>
      </c>
      <c r="AZO169" s="274"/>
      <c r="AZP169" s="44"/>
      <c r="AZQ169" s="166" t="s">
        <v>884</v>
      </c>
      <c r="AZR169" s="231" t="s">
        <v>885</v>
      </c>
      <c r="AZS169" s="43"/>
      <c r="AZT169" s="232"/>
      <c r="AZU169" s="11" t="s">
        <v>886</v>
      </c>
      <c r="AZV169" s="352">
        <v>220</v>
      </c>
      <c r="AZW169" s="274"/>
      <c r="AZX169" s="44"/>
      <c r="AZY169" s="166" t="s">
        <v>884</v>
      </c>
      <c r="AZZ169" s="231" t="s">
        <v>885</v>
      </c>
      <c r="BAA169" s="43"/>
      <c r="BAB169" s="232"/>
      <c r="BAC169" s="11" t="s">
        <v>886</v>
      </c>
      <c r="BAD169" s="352">
        <v>220</v>
      </c>
      <c r="BAE169" s="274"/>
      <c r="BAF169" s="44"/>
      <c r="BAG169" s="166" t="s">
        <v>884</v>
      </c>
      <c r="BAH169" s="231" t="s">
        <v>885</v>
      </c>
      <c r="BAI169" s="43"/>
      <c r="BAJ169" s="232"/>
      <c r="BAK169" s="11" t="s">
        <v>886</v>
      </c>
      <c r="BAL169" s="352">
        <v>220</v>
      </c>
      <c r="BAM169" s="274"/>
      <c r="BAN169" s="44"/>
      <c r="BAO169" s="166" t="s">
        <v>884</v>
      </c>
      <c r="BAP169" s="231" t="s">
        <v>885</v>
      </c>
      <c r="BAQ169" s="43"/>
      <c r="BAR169" s="232"/>
      <c r="BAS169" s="11" t="s">
        <v>886</v>
      </c>
      <c r="BAT169" s="352">
        <v>220</v>
      </c>
      <c r="BAU169" s="274"/>
      <c r="BAV169" s="44"/>
      <c r="BAW169" s="166" t="s">
        <v>884</v>
      </c>
      <c r="BAX169" s="231" t="s">
        <v>885</v>
      </c>
      <c r="BAY169" s="43"/>
      <c r="BAZ169" s="232"/>
      <c r="BBA169" s="11" t="s">
        <v>886</v>
      </c>
      <c r="BBB169" s="352">
        <v>220</v>
      </c>
      <c r="BBC169" s="274"/>
      <c r="BBD169" s="44"/>
      <c r="BBE169" s="166" t="s">
        <v>884</v>
      </c>
      <c r="BBF169" s="231" t="s">
        <v>885</v>
      </c>
      <c r="BBG169" s="43"/>
      <c r="BBH169" s="232"/>
      <c r="BBI169" s="11" t="s">
        <v>886</v>
      </c>
      <c r="BBJ169" s="352">
        <v>220</v>
      </c>
      <c r="BBK169" s="274"/>
      <c r="BBL169" s="44"/>
      <c r="BBM169" s="166" t="s">
        <v>884</v>
      </c>
      <c r="BBN169" s="231" t="s">
        <v>885</v>
      </c>
      <c r="BBO169" s="43"/>
      <c r="BBP169" s="232"/>
      <c r="BBQ169" s="11" t="s">
        <v>886</v>
      </c>
      <c r="BBR169" s="352">
        <v>220</v>
      </c>
      <c r="BBS169" s="274"/>
      <c r="BBT169" s="44"/>
      <c r="BBU169" s="166" t="s">
        <v>884</v>
      </c>
      <c r="BBV169" s="231" t="s">
        <v>885</v>
      </c>
      <c r="BBW169" s="43"/>
      <c r="BBX169" s="232"/>
      <c r="BBY169" s="11" t="s">
        <v>886</v>
      </c>
      <c r="BBZ169" s="352">
        <v>220</v>
      </c>
      <c r="BCA169" s="274"/>
      <c r="BCB169" s="44"/>
      <c r="BCC169" s="166" t="s">
        <v>884</v>
      </c>
      <c r="BCD169" s="231" t="s">
        <v>885</v>
      </c>
      <c r="BCE169" s="43"/>
      <c r="BCF169" s="232"/>
      <c r="BCG169" s="11" t="s">
        <v>886</v>
      </c>
      <c r="BCH169" s="352">
        <v>220</v>
      </c>
      <c r="BCI169" s="274"/>
      <c r="BCJ169" s="44"/>
      <c r="BCK169" s="166" t="s">
        <v>884</v>
      </c>
      <c r="BCL169" s="231" t="s">
        <v>885</v>
      </c>
      <c r="BCM169" s="43"/>
      <c r="BCN169" s="232"/>
      <c r="BCO169" s="11" t="s">
        <v>886</v>
      </c>
      <c r="BCP169" s="352">
        <v>220</v>
      </c>
      <c r="BCQ169" s="274"/>
      <c r="BCR169" s="44"/>
      <c r="BCS169" s="166" t="s">
        <v>884</v>
      </c>
      <c r="BCT169" s="231" t="s">
        <v>885</v>
      </c>
      <c r="BCU169" s="43"/>
      <c r="BCV169" s="232"/>
      <c r="BCW169" s="11" t="s">
        <v>886</v>
      </c>
      <c r="BCX169" s="352">
        <v>220</v>
      </c>
      <c r="BCY169" s="274"/>
      <c r="BCZ169" s="44"/>
      <c r="BDA169" s="166" t="s">
        <v>884</v>
      </c>
      <c r="BDB169" s="231" t="s">
        <v>885</v>
      </c>
      <c r="BDC169" s="43"/>
      <c r="BDD169" s="232"/>
      <c r="BDE169" s="11" t="s">
        <v>886</v>
      </c>
      <c r="BDF169" s="352">
        <v>220</v>
      </c>
      <c r="BDG169" s="274"/>
      <c r="BDH169" s="44"/>
      <c r="BDI169" s="166" t="s">
        <v>884</v>
      </c>
      <c r="BDJ169" s="231" t="s">
        <v>885</v>
      </c>
      <c r="BDK169" s="43"/>
      <c r="BDL169" s="232"/>
      <c r="BDM169" s="11" t="s">
        <v>886</v>
      </c>
      <c r="BDN169" s="352">
        <v>220</v>
      </c>
      <c r="BDO169" s="274"/>
      <c r="BDP169" s="44"/>
      <c r="BDQ169" s="166" t="s">
        <v>884</v>
      </c>
      <c r="BDR169" s="231" t="s">
        <v>885</v>
      </c>
      <c r="BDS169" s="43"/>
      <c r="BDT169" s="232"/>
      <c r="BDU169" s="11" t="s">
        <v>886</v>
      </c>
      <c r="BDV169" s="352">
        <v>220</v>
      </c>
      <c r="BDW169" s="274"/>
      <c r="BDX169" s="44"/>
      <c r="BDY169" s="166" t="s">
        <v>884</v>
      </c>
      <c r="BDZ169" s="231" t="s">
        <v>885</v>
      </c>
      <c r="BEA169" s="43"/>
      <c r="BEB169" s="232"/>
      <c r="BEC169" s="11" t="s">
        <v>886</v>
      </c>
      <c r="BED169" s="352">
        <v>220</v>
      </c>
      <c r="BEE169" s="274"/>
      <c r="BEF169" s="44"/>
      <c r="BEG169" s="166" t="s">
        <v>884</v>
      </c>
      <c r="BEH169" s="231" t="s">
        <v>885</v>
      </c>
      <c r="BEI169" s="43"/>
      <c r="BEJ169" s="232"/>
      <c r="BEK169" s="11" t="s">
        <v>886</v>
      </c>
      <c r="BEL169" s="352">
        <v>220</v>
      </c>
      <c r="BEM169" s="274"/>
      <c r="BEN169" s="44"/>
      <c r="BEO169" s="166" t="s">
        <v>884</v>
      </c>
      <c r="BEP169" s="231" t="s">
        <v>885</v>
      </c>
      <c r="BEQ169" s="43"/>
      <c r="BER169" s="232"/>
      <c r="BES169" s="11" t="s">
        <v>886</v>
      </c>
      <c r="BET169" s="352">
        <v>220</v>
      </c>
      <c r="BEU169" s="274"/>
      <c r="BEV169" s="44"/>
      <c r="BEW169" s="166" t="s">
        <v>884</v>
      </c>
      <c r="BEX169" s="231" t="s">
        <v>885</v>
      </c>
      <c r="BEY169" s="43"/>
      <c r="BEZ169" s="232"/>
      <c r="BFA169" s="11" t="s">
        <v>886</v>
      </c>
      <c r="BFB169" s="352">
        <v>220</v>
      </c>
      <c r="BFC169" s="274"/>
      <c r="BFD169" s="44"/>
      <c r="BFE169" s="166" t="s">
        <v>884</v>
      </c>
      <c r="BFF169" s="231" t="s">
        <v>885</v>
      </c>
      <c r="BFG169" s="43"/>
      <c r="BFH169" s="232"/>
      <c r="BFI169" s="11" t="s">
        <v>886</v>
      </c>
      <c r="BFJ169" s="352">
        <v>220</v>
      </c>
      <c r="BFK169" s="274"/>
      <c r="BFL169" s="44"/>
      <c r="BFM169" s="166" t="s">
        <v>884</v>
      </c>
      <c r="BFN169" s="231" t="s">
        <v>885</v>
      </c>
      <c r="BFO169" s="43"/>
      <c r="BFP169" s="232"/>
      <c r="BFQ169" s="11" t="s">
        <v>886</v>
      </c>
      <c r="BFR169" s="352">
        <v>220</v>
      </c>
      <c r="BFS169" s="274"/>
      <c r="BFT169" s="44"/>
      <c r="BFU169" s="166" t="s">
        <v>884</v>
      </c>
      <c r="BFV169" s="231" t="s">
        <v>885</v>
      </c>
      <c r="BFW169" s="43"/>
      <c r="BFX169" s="232"/>
      <c r="BFY169" s="11" t="s">
        <v>886</v>
      </c>
      <c r="BFZ169" s="352">
        <v>220</v>
      </c>
      <c r="BGA169" s="274"/>
      <c r="BGB169" s="44"/>
      <c r="BGC169" s="166" t="s">
        <v>884</v>
      </c>
      <c r="BGD169" s="231" t="s">
        <v>885</v>
      </c>
      <c r="BGE169" s="43"/>
      <c r="BGF169" s="232"/>
      <c r="BGG169" s="11" t="s">
        <v>886</v>
      </c>
      <c r="BGH169" s="352">
        <v>220</v>
      </c>
      <c r="BGI169" s="274"/>
      <c r="BGJ169" s="44"/>
      <c r="BGK169" s="166" t="s">
        <v>884</v>
      </c>
      <c r="BGL169" s="231" t="s">
        <v>885</v>
      </c>
      <c r="BGM169" s="43"/>
      <c r="BGN169" s="232"/>
      <c r="BGO169" s="11" t="s">
        <v>886</v>
      </c>
      <c r="BGP169" s="352">
        <v>220</v>
      </c>
      <c r="BGQ169" s="274"/>
      <c r="BGR169" s="44"/>
      <c r="BGS169" s="166" t="s">
        <v>884</v>
      </c>
      <c r="BGT169" s="231" t="s">
        <v>885</v>
      </c>
      <c r="BGU169" s="43"/>
      <c r="BGV169" s="232"/>
      <c r="BGW169" s="11" t="s">
        <v>886</v>
      </c>
      <c r="BGX169" s="352">
        <v>220</v>
      </c>
      <c r="BGY169" s="274"/>
      <c r="BGZ169" s="44"/>
      <c r="BHA169" s="166" t="s">
        <v>884</v>
      </c>
      <c r="BHB169" s="231" t="s">
        <v>885</v>
      </c>
      <c r="BHC169" s="43"/>
      <c r="BHD169" s="232"/>
      <c r="BHE169" s="11" t="s">
        <v>886</v>
      </c>
      <c r="BHF169" s="352">
        <v>220</v>
      </c>
      <c r="BHG169" s="274"/>
      <c r="BHH169" s="44"/>
      <c r="BHI169" s="166" t="s">
        <v>884</v>
      </c>
      <c r="BHJ169" s="231" t="s">
        <v>885</v>
      </c>
      <c r="BHK169" s="43"/>
      <c r="BHL169" s="232"/>
      <c r="BHM169" s="11" t="s">
        <v>886</v>
      </c>
      <c r="BHN169" s="352">
        <v>220</v>
      </c>
      <c r="BHO169" s="274"/>
      <c r="BHP169" s="44"/>
      <c r="BHQ169" s="166" t="s">
        <v>884</v>
      </c>
      <c r="BHR169" s="231" t="s">
        <v>885</v>
      </c>
      <c r="BHS169" s="43"/>
      <c r="BHT169" s="232"/>
      <c r="BHU169" s="11" t="s">
        <v>886</v>
      </c>
      <c r="BHV169" s="352">
        <v>220</v>
      </c>
      <c r="BHW169" s="274"/>
      <c r="BHX169" s="44"/>
      <c r="BHY169" s="166" t="s">
        <v>884</v>
      </c>
      <c r="BHZ169" s="231" t="s">
        <v>885</v>
      </c>
      <c r="BIA169" s="43"/>
      <c r="BIB169" s="232"/>
      <c r="BIC169" s="11" t="s">
        <v>886</v>
      </c>
      <c r="BID169" s="352">
        <v>220</v>
      </c>
      <c r="BIE169" s="274"/>
      <c r="BIF169" s="44"/>
      <c r="BIG169" s="166" t="s">
        <v>884</v>
      </c>
      <c r="BIH169" s="231" t="s">
        <v>885</v>
      </c>
      <c r="BII169" s="43"/>
      <c r="BIJ169" s="232"/>
      <c r="BIK169" s="11" t="s">
        <v>886</v>
      </c>
      <c r="BIL169" s="352">
        <v>220</v>
      </c>
      <c r="BIM169" s="274"/>
      <c r="BIN169" s="44"/>
      <c r="BIO169" s="166" t="s">
        <v>884</v>
      </c>
      <c r="BIP169" s="231" t="s">
        <v>885</v>
      </c>
      <c r="BIQ169" s="43"/>
      <c r="BIR169" s="232"/>
      <c r="BIS169" s="11" t="s">
        <v>886</v>
      </c>
      <c r="BIT169" s="352">
        <v>220</v>
      </c>
      <c r="BIU169" s="274"/>
      <c r="BIV169" s="44"/>
      <c r="BIW169" s="166" t="s">
        <v>884</v>
      </c>
      <c r="BIX169" s="231" t="s">
        <v>885</v>
      </c>
      <c r="BIY169" s="43"/>
      <c r="BIZ169" s="232"/>
      <c r="BJA169" s="11" t="s">
        <v>886</v>
      </c>
      <c r="BJB169" s="352">
        <v>220</v>
      </c>
      <c r="BJC169" s="274"/>
      <c r="BJD169" s="44"/>
      <c r="BJE169" s="166" t="s">
        <v>884</v>
      </c>
      <c r="BJF169" s="231" t="s">
        <v>885</v>
      </c>
      <c r="BJG169" s="43"/>
      <c r="BJH169" s="232"/>
      <c r="BJI169" s="11" t="s">
        <v>886</v>
      </c>
      <c r="BJJ169" s="352">
        <v>220</v>
      </c>
      <c r="BJK169" s="274"/>
      <c r="BJL169" s="44"/>
      <c r="BJM169" s="166" t="s">
        <v>884</v>
      </c>
      <c r="BJN169" s="231" t="s">
        <v>885</v>
      </c>
      <c r="BJO169" s="43"/>
      <c r="BJP169" s="232"/>
      <c r="BJQ169" s="11" t="s">
        <v>886</v>
      </c>
      <c r="BJR169" s="352">
        <v>220</v>
      </c>
      <c r="BJS169" s="274"/>
      <c r="BJT169" s="44"/>
      <c r="BJU169" s="166" t="s">
        <v>884</v>
      </c>
      <c r="BJV169" s="231" t="s">
        <v>885</v>
      </c>
      <c r="BJW169" s="43"/>
      <c r="BJX169" s="232"/>
      <c r="BJY169" s="11" t="s">
        <v>886</v>
      </c>
      <c r="BJZ169" s="352">
        <v>220</v>
      </c>
      <c r="BKA169" s="274"/>
      <c r="BKB169" s="44"/>
      <c r="BKC169" s="166" t="s">
        <v>884</v>
      </c>
      <c r="BKD169" s="231" t="s">
        <v>885</v>
      </c>
      <c r="BKE169" s="43"/>
      <c r="BKF169" s="232"/>
      <c r="BKG169" s="11" t="s">
        <v>886</v>
      </c>
      <c r="BKH169" s="352">
        <v>220</v>
      </c>
      <c r="BKI169" s="274"/>
      <c r="BKJ169" s="44"/>
      <c r="BKK169" s="166" t="s">
        <v>884</v>
      </c>
      <c r="BKL169" s="231" t="s">
        <v>885</v>
      </c>
      <c r="BKM169" s="43"/>
      <c r="BKN169" s="232"/>
      <c r="BKO169" s="11" t="s">
        <v>886</v>
      </c>
      <c r="BKP169" s="352">
        <v>220</v>
      </c>
      <c r="BKQ169" s="274"/>
      <c r="BKR169" s="44"/>
      <c r="BKS169" s="166" t="s">
        <v>884</v>
      </c>
      <c r="BKT169" s="231" t="s">
        <v>885</v>
      </c>
      <c r="BKU169" s="43"/>
      <c r="BKV169" s="232"/>
      <c r="BKW169" s="11" t="s">
        <v>886</v>
      </c>
      <c r="BKX169" s="352">
        <v>220</v>
      </c>
      <c r="BKY169" s="274"/>
      <c r="BKZ169" s="44"/>
      <c r="BLA169" s="166" t="s">
        <v>884</v>
      </c>
      <c r="BLB169" s="231" t="s">
        <v>885</v>
      </c>
      <c r="BLC169" s="43"/>
      <c r="BLD169" s="232"/>
      <c r="BLE169" s="11" t="s">
        <v>886</v>
      </c>
      <c r="BLF169" s="352">
        <v>220</v>
      </c>
      <c r="BLG169" s="274"/>
      <c r="BLH169" s="44"/>
      <c r="BLI169" s="166" t="s">
        <v>884</v>
      </c>
      <c r="BLJ169" s="231" t="s">
        <v>885</v>
      </c>
      <c r="BLK169" s="43"/>
      <c r="BLL169" s="232"/>
      <c r="BLM169" s="11" t="s">
        <v>886</v>
      </c>
      <c r="BLN169" s="352">
        <v>220</v>
      </c>
      <c r="BLO169" s="274"/>
      <c r="BLP169" s="44"/>
      <c r="BLQ169" s="166" t="s">
        <v>884</v>
      </c>
      <c r="BLR169" s="231" t="s">
        <v>885</v>
      </c>
      <c r="BLS169" s="43"/>
      <c r="BLT169" s="232"/>
      <c r="BLU169" s="11" t="s">
        <v>886</v>
      </c>
      <c r="BLV169" s="352">
        <v>220</v>
      </c>
      <c r="BLW169" s="274"/>
      <c r="BLX169" s="44"/>
      <c r="BLY169" s="166" t="s">
        <v>884</v>
      </c>
      <c r="BLZ169" s="231" t="s">
        <v>885</v>
      </c>
      <c r="BMA169" s="43"/>
      <c r="BMB169" s="232"/>
      <c r="BMC169" s="11" t="s">
        <v>886</v>
      </c>
      <c r="BMD169" s="352">
        <v>220</v>
      </c>
      <c r="BME169" s="274"/>
      <c r="BMF169" s="44"/>
      <c r="BMG169" s="166" t="s">
        <v>884</v>
      </c>
      <c r="BMH169" s="231" t="s">
        <v>885</v>
      </c>
      <c r="BMI169" s="43"/>
      <c r="BMJ169" s="232"/>
      <c r="BMK169" s="11" t="s">
        <v>886</v>
      </c>
      <c r="BML169" s="352">
        <v>220</v>
      </c>
      <c r="BMM169" s="274"/>
      <c r="BMN169" s="44"/>
      <c r="BMO169" s="166" t="s">
        <v>884</v>
      </c>
      <c r="BMP169" s="231" t="s">
        <v>885</v>
      </c>
      <c r="BMQ169" s="43"/>
      <c r="BMR169" s="232"/>
      <c r="BMS169" s="11" t="s">
        <v>886</v>
      </c>
      <c r="BMT169" s="352">
        <v>220</v>
      </c>
      <c r="BMU169" s="274"/>
      <c r="BMV169" s="44"/>
      <c r="BMW169" s="166" t="s">
        <v>884</v>
      </c>
      <c r="BMX169" s="231" t="s">
        <v>885</v>
      </c>
      <c r="BMY169" s="43"/>
      <c r="BMZ169" s="232"/>
      <c r="BNA169" s="11" t="s">
        <v>886</v>
      </c>
      <c r="BNB169" s="352">
        <v>220</v>
      </c>
      <c r="BNC169" s="274"/>
      <c r="BND169" s="44"/>
      <c r="BNE169" s="166" t="s">
        <v>884</v>
      </c>
      <c r="BNF169" s="231" t="s">
        <v>885</v>
      </c>
      <c r="BNG169" s="43"/>
      <c r="BNH169" s="232"/>
      <c r="BNI169" s="11" t="s">
        <v>886</v>
      </c>
      <c r="BNJ169" s="352">
        <v>220</v>
      </c>
      <c r="BNK169" s="274"/>
      <c r="BNL169" s="44"/>
      <c r="BNM169" s="166" t="s">
        <v>884</v>
      </c>
      <c r="BNN169" s="231" t="s">
        <v>885</v>
      </c>
      <c r="BNO169" s="43"/>
      <c r="BNP169" s="232"/>
      <c r="BNQ169" s="11" t="s">
        <v>886</v>
      </c>
      <c r="BNR169" s="352">
        <v>220</v>
      </c>
      <c r="BNS169" s="274"/>
      <c r="BNT169" s="44"/>
      <c r="BNU169" s="166" t="s">
        <v>884</v>
      </c>
      <c r="BNV169" s="231" t="s">
        <v>885</v>
      </c>
      <c r="BNW169" s="43"/>
      <c r="BNX169" s="232"/>
      <c r="BNY169" s="11" t="s">
        <v>886</v>
      </c>
      <c r="BNZ169" s="352">
        <v>220</v>
      </c>
      <c r="BOA169" s="274"/>
      <c r="BOB169" s="44"/>
      <c r="BOC169" s="166" t="s">
        <v>884</v>
      </c>
      <c r="BOD169" s="231" t="s">
        <v>885</v>
      </c>
      <c r="BOE169" s="43"/>
      <c r="BOF169" s="232"/>
      <c r="BOG169" s="11" t="s">
        <v>886</v>
      </c>
      <c r="BOH169" s="352">
        <v>220</v>
      </c>
      <c r="BOI169" s="274"/>
      <c r="BOJ169" s="44"/>
      <c r="BOK169" s="166" t="s">
        <v>884</v>
      </c>
      <c r="BOL169" s="231" t="s">
        <v>885</v>
      </c>
      <c r="BOM169" s="43"/>
      <c r="BON169" s="232"/>
      <c r="BOO169" s="11" t="s">
        <v>886</v>
      </c>
      <c r="BOP169" s="352">
        <v>220</v>
      </c>
      <c r="BOQ169" s="274"/>
      <c r="BOR169" s="44"/>
      <c r="BOS169" s="166" t="s">
        <v>884</v>
      </c>
      <c r="BOT169" s="231" t="s">
        <v>885</v>
      </c>
      <c r="BOU169" s="43"/>
      <c r="BOV169" s="232"/>
      <c r="BOW169" s="11" t="s">
        <v>886</v>
      </c>
      <c r="BOX169" s="352">
        <v>220</v>
      </c>
      <c r="BOY169" s="274"/>
      <c r="BOZ169" s="44"/>
      <c r="BPA169" s="166" t="s">
        <v>884</v>
      </c>
      <c r="BPB169" s="231" t="s">
        <v>885</v>
      </c>
      <c r="BPC169" s="43"/>
      <c r="BPD169" s="232"/>
      <c r="BPE169" s="11" t="s">
        <v>886</v>
      </c>
      <c r="BPF169" s="352">
        <v>220</v>
      </c>
      <c r="BPG169" s="274"/>
      <c r="BPH169" s="44"/>
      <c r="BPI169" s="166" t="s">
        <v>884</v>
      </c>
      <c r="BPJ169" s="231" t="s">
        <v>885</v>
      </c>
      <c r="BPK169" s="43"/>
      <c r="BPL169" s="232"/>
      <c r="BPM169" s="11" t="s">
        <v>886</v>
      </c>
      <c r="BPN169" s="352">
        <v>220</v>
      </c>
      <c r="BPO169" s="274"/>
      <c r="BPP169" s="44"/>
      <c r="BPQ169" s="166" t="s">
        <v>884</v>
      </c>
      <c r="BPR169" s="231" t="s">
        <v>885</v>
      </c>
      <c r="BPS169" s="43"/>
      <c r="BPT169" s="232"/>
      <c r="BPU169" s="11" t="s">
        <v>886</v>
      </c>
      <c r="BPV169" s="352">
        <v>220</v>
      </c>
      <c r="BPW169" s="274"/>
      <c r="BPX169" s="44"/>
      <c r="BPY169" s="166" t="s">
        <v>884</v>
      </c>
      <c r="BPZ169" s="231" t="s">
        <v>885</v>
      </c>
      <c r="BQA169" s="43"/>
      <c r="BQB169" s="232"/>
      <c r="BQC169" s="11" t="s">
        <v>886</v>
      </c>
      <c r="BQD169" s="352">
        <v>220</v>
      </c>
      <c r="BQE169" s="274"/>
      <c r="BQF169" s="44"/>
      <c r="BQG169" s="166" t="s">
        <v>884</v>
      </c>
      <c r="BQH169" s="231" t="s">
        <v>885</v>
      </c>
      <c r="BQI169" s="43"/>
      <c r="BQJ169" s="232"/>
      <c r="BQK169" s="11" t="s">
        <v>886</v>
      </c>
      <c r="BQL169" s="352">
        <v>220</v>
      </c>
      <c r="BQM169" s="274"/>
      <c r="BQN169" s="44"/>
      <c r="BQO169" s="166" t="s">
        <v>884</v>
      </c>
      <c r="BQP169" s="231" t="s">
        <v>885</v>
      </c>
      <c r="BQQ169" s="43"/>
      <c r="BQR169" s="232"/>
      <c r="BQS169" s="11" t="s">
        <v>886</v>
      </c>
      <c r="BQT169" s="352">
        <v>220</v>
      </c>
      <c r="BQU169" s="274"/>
      <c r="BQV169" s="44"/>
      <c r="BQW169" s="166" t="s">
        <v>884</v>
      </c>
      <c r="BQX169" s="231" t="s">
        <v>885</v>
      </c>
      <c r="BQY169" s="43"/>
      <c r="BQZ169" s="232"/>
      <c r="BRA169" s="11" t="s">
        <v>886</v>
      </c>
      <c r="BRB169" s="352">
        <v>220</v>
      </c>
      <c r="BRC169" s="274"/>
      <c r="BRD169" s="44"/>
      <c r="BRE169" s="166" t="s">
        <v>884</v>
      </c>
      <c r="BRF169" s="231" t="s">
        <v>885</v>
      </c>
      <c r="BRG169" s="43"/>
      <c r="BRH169" s="232"/>
      <c r="BRI169" s="11" t="s">
        <v>886</v>
      </c>
      <c r="BRJ169" s="352">
        <v>220</v>
      </c>
      <c r="BRK169" s="274"/>
      <c r="BRL169" s="44"/>
      <c r="BRM169" s="166" t="s">
        <v>884</v>
      </c>
      <c r="BRN169" s="231" t="s">
        <v>885</v>
      </c>
      <c r="BRO169" s="43"/>
      <c r="BRP169" s="232"/>
      <c r="BRQ169" s="11" t="s">
        <v>886</v>
      </c>
      <c r="BRR169" s="352">
        <v>220</v>
      </c>
      <c r="BRS169" s="274"/>
      <c r="BRT169" s="44"/>
      <c r="BRU169" s="166" t="s">
        <v>884</v>
      </c>
      <c r="BRV169" s="231" t="s">
        <v>885</v>
      </c>
      <c r="BRW169" s="43"/>
      <c r="BRX169" s="232"/>
      <c r="BRY169" s="11" t="s">
        <v>886</v>
      </c>
      <c r="BRZ169" s="352">
        <v>220</v>
      </c>
      <c r="BSA169" s="274"/>
      <c r="BSB169" s="44"/>
      <c r="BSC169" s="166" t="s">
        <v>884</v>
      </c>
      <c r="BSD169" s="231" t="s">
        <v>885</v>
      </c>
      <c r="BSE169" s="43"/>
      <c r="BSF169" s="232"/>
      <c r="BSG169" s="11" t="s">
        <v>886</v>
      </c>
      <c r="BSH169" s="352">
        <v>220</v>
      </c>
      <c r="BSI169" s="274"/>
      <c r="BSJ169" s="44"/>
      <c r="BSK169" s="166" t="s">
        <v>884</v>
      </c>
      <c r="BSL169" s="231" t="s">
        <v>885</v>
      </c>
      <c r="BSM169" s="43"/>
      <c r="BSN169" s="232"/>
      <c r="BSO169" s="11" t="s">
        <v>886</v>
      </c>
      <c r="BSP169" s="352">
        <v>220</v>
      </c>
      <c r="BSQ169" s="274"/>
      <c r="BSR169" s="44"/>
      <c r="BSS169" s="166" t="s">
        <v>884</v>
      </c>
      <c r="BST169" s="231" t="s">
        <v>885</v>
      </c>
      <c r="BSU169" s="43"/>
      <c r="BSV169" s="232"/>
      <c r="BSW169" s="11" t="s">
        <v>886</v>
      </c>
      <c r="BSX169" s="352">
        <v>220</v>
      </c>
      <c r="BSY169" s="274"/>
      <c r="BSZ169" s="44"/>
      <c r="BTA169" s="166" t="s">
        <v>884</v>
      </c>
      <c r="BTB169" s="231" t="s">
        <v>885</v>
      </c>
      <c r="BTC169" s="43"/>
      <c r="BTD169" s="232"/>
      <c r="BTE169" s="11" t="s">
        <v>886</v>
      </c>
      <c r="BTF169" s="352">
        <v>220</v>
      </c>
      <c r="BTG169" s="274"/>
      <c r="BTH169" s="44"/>
      <c r="BTI169" s="166" t="s">
        <v>884</v>
      </c>
      <c r="BTJ169" s="231" t="s">
        <v>885</v>
      </c>
      <c r="BTK169" s="43"/>
      <c r="BTL169" s="232"/>
      <c r="BTM169" s="11" t="s">
        <v>886</v>
      </c>
      <c r="BTN169" s="352">
        <v>220</v>
      </c>
      <c r="BTO169" s="274"/>
      <c r="BTP169" s="44"/>
      <c r="BTQ169" s="166" t="s">
        <v>884</v>
      </c>
      <c r="BTR169" s="231" t="s">
        <v>885</v>
      </c>
      <c r="BTS169" s="43"/>
      <c r="BTT169" s="232"/>
      <c r="BTU169" s="11" t="s">
        <v>886</v>
      </c>
      <c r="BTV169" s="352">
        <v>220</v>
      </c>
      <c r="BTW169" s="274"/>
      <c r="BTX169" s="44"/>
      <c r="BTY169" s="166" t="s">
        <v>884</v>
      </c>
      <c r="BTZ169" s="231" t="s">
        <v>885</v>
      </c>
      <c r="BUA169" s="43"/>
      <c r="BUB169" s="232"/>
      <c r="BUC169" s="11" t="s">
        <v>886</v>
      </c>
      <c r="BUD169" s="352">
        <v>220</v>
      </c>
      <c r="BUE169" s="274"/>
      <c r="BUF169" s="44"/>
      <c r="BUG169" s="166" t="s">
        <v>884</v>
      </c>
      <c r="BUH169" s="231" t="s">
        <v>885</v>
      </c>
      <c r="BUI169" s="43"/>
      <c r="BUJ169" s="232"/>
      <c r="BUK169" s="11" t="s">
        <v>886</v>
      </c>
      <c r="BUL169" s="352">
        <v>220</v>
      </c>
      <c r="BUM169" s="274"/>
      <c r="BUN169" s="44"/>
      <c r="BUO169" s="166" t="s">
        <v>884</v>
      </c>
      <c r="BUP169" s="231" t="s">
        <v>885</v>
      </c>
      <c r="BUQ169" s="43"/>
      <c r="BUR169" s="232"/>
      <c r="BUS169" s="11" t="s">
        <v>886</v>
      </c>
      <c r="BUT169" s="352">
        <v>220</v>
      </c>
      <c r="BUU169" s="274"/>
      <c r="BUV169" s="44"/>
      <c r="BUW169" s="166" t="s">
        <v>884</v>
      </c>
      <c r="BUX169" s="231" t="s">
        <v>885</v>
      </c>
      <c r="BUY169" s="43"/>
      <c r="BUZ169" s="232"/>
      <c r="BVA169" s="11" t="s">
        <v>886</v>
      </c>
      <c r="BVB169" s="352">
        <v>220</v>
      </c>
      <c r="BVC169" s="274"/>
      <c r="BVD169" s="44"/>
      <c r="BVE169" s="166" t="s">
        <v>884</v>
      </c>
      <c r="BVF169" s="231" t="s">
        <v>885</v>
      </c>
      <c r="BVG169" s="43"/>
      <c r="BVH169" s="232"/>
      <c r="BVI169" s="11" t="s">
        <v>886</v>
      </c>
      <c r="BVJ169" s="352">
        <v>220</v>
      </c>
      <c r="BVK169" s="274"/>
      <c r="BVL169" s="44"/>
      <c r="BVM169" s="166" t="s">
        <v>884</v>
      </c>
      <c r="BVN169" s="231" t="s">
        <v>885</v>
      </c>
      <c r="BVO169" s="43"/>
      <c r="BVP169" s="232"/>
      <c r="BVQ169" s="11" t="s">
        <v>886</v>
      </c>
      <c r="BVR169" s="352">
        <v>220</v>
      </c>
      <c r="BVS169" s="274"/>
      <c r="BVT169" s="44"/>
      <c r="BVU169" s="166" t="s">
        <v>884</v>
      </c>
      <c r="BVV169" s="231" t="s">
        <v>885</v>
      </c>
      <c r="BVW169" s="43"/>
      <c r="BVX169" s="232"/>
      <c r="BVY169" s="11" t="s">
        <v>886</v>
      </c>
      <c r="BVZ169" s="352">
        <v>220</v>
      </c>
      <c r="BWA169" s="274"/>
      <c r="BWB169" s="44"/>
      <c r="BWC169" s="166" t="s">
        <v>884</v>
      </c>
      <c r="BWD169" s="231" t="s">
        <v>885</v>
      </c>
      <c r="BWE169" s="43"/>
      <c r="BWF169" s="232"/>
      <c r="BWG169" s="11" t="s">
        <v>886</v>
      </c>
      <c r="BWH169" s="352">
        <v>220</v>
      </c>
      <c r="BWI169" s="274"/>
      <c r="BWJ169" s="44"/>
      <c r="BWK169" s="166" t="s">
        <v>884</v>
      </c>
      <c r="BWL169" s="231" t="s">
        <v>885</v>
      </c>
      <c r="BWM169" s="43"/>
      <c r="BWN169" s="232"/>
      <c r="BWO169" s="11" t="s">
        <v>886</v>
      </c>
      <c r="BWP169" s="352">
        <v>220</v>
      </c>
      <c r="BWQ169" s="274"/>
      <c r="BWR169" s="44"/>
      <c r="BWS169" s="166" t="s">
        <v>884</v>
      </c>
      <c r="BWT169" s="231" t="s">
        <v>885</v>
      </c>
      <c r="BWU169" s="43"/>
      <c r="BWV169" s="232"/>
      <c r="BWW169" s="11" t="s">
        <v>886</v>
      </c>
      <c r="BWX169" s="352">
        <v>220</v>
      </c>
      <c r="BWY169" s="274"/>
      <c r="BWZ169" s="44"/>
      <c r="BXA169" s="166" t="s">
        <v>884</v>
      </c>
      <c r="BXB169" s="231" t="s">
        <v>885</v>
      </c>
      <c r="BXC169" s="43"/>
      <c r="BXD169" s="232"/>
      <c r="BXE169" s="11" t="s">
        <v>886</v>
      </c>
      <c r="BXF169" s="352">
        <v>220</v>
      </c>
      <c r="BXG169" s="274"/>
      <c r="BXH169" s="44"/>
      <c r="BXI169" s="166" t="s">
        <v>884</v>
      </c>
      <c r="BXJ169" s="231" t="s">
        <v>885</v>
      </c>
      <c r="BXK169" s="43"/>
      <c r="BXL169" s="232"/>
      <c r="BXM169" s="11" t="s">
        <v>886</v>
      </c>
      <c r="BXN169" s="352">
        <v>220</v>
      </c>
      <c r="BXO169" s="274"/>
      <c r="BXP169" s="44"/>
      <c r="BXQ169" s="166" t="s">
        <v>884</v>
      </c>
      <c r="BXR169" s="231" t="s">
        <v>885</v>
      </c>
      <c r="BXS169" s="43"/>
      <c r="BXT169" s="232"/>
      <c r="BXU169" s="11" t="s">
        <v>886</v>
      </c>
      <c r="BXV169" s="352">
        <v>220</v>
      </c>
      <c r="BXW169" s="274"/>
      <c r="BXX169" s="44"/>
      <c r="BXY169" s="166" t="s">
        <v>884</v>
      </c>
      <c r="BXZ169" s="231" t="s">
        <v>885</v>
      </c>
      <c r="BYA169" s="43"/>
      <c r="BYB169" s="232"/>
      <c r="BYC169" s="11" t="s">
        <v>886</v>
      </c>
      <c r="BYD169" s="352">
        <v>220</v>
      </c>
      <c r="BYE169" s="274"/>
      <c r="BYF169" s="44"/>
      <c r="BYG169" s="166" t="s">
        <v>884</v>
      </c>
      <c r="BYH169" s="231" t="s">
        <v>885</v>
      </c>
      <c r="BYI169" s="43"/>
      <c r="BYJ169" s="232"/>
      <c r="BYK169" s="11" t="s">
        <v>886</v>
      </c>
      <c r="BYL169" s="352">
        <v>220</v>
      </c>
      <c r="BYM169" s="274"/>
      <c r="BYN169" s="44"/>
      <c r="BYO169" s="166" t="s">
        <v>884</v>
      </c>
      <c r="BYP169" s="231" t="s">
        <v>885</v>
      </c>
      <c r="BYQ169" s="43"/>
      <c r="BYR169" s="232"/>
      <c r="BYS169" s="11" t="s">
        <v>886</v>
      </c>
      <c r="BYT169" s="352">
        <v>220</v>
      </c>
      <c r="BYU169" s="274"/>
      <c r="BYV169" s="44"/>
      <c r="BYW169" s="166" t="s">
        <v>884</v>
      </c>
      <c r="BYX169" s="231" t="s">
        <v>885</v>
      </c>
      <c r="BYY169" s="43"/>
      <c r="BYZ169" s="232"/>
      <c r="BZA169" s="11" t="s">
        <v>886</v>
      </c>
      <c r="BZB169" s="352">
        <v>220</v>
      </c>
      <c r="BZC169" s="274"/>
      <c r="BZD169" s="44"/>
      <c r="BZE169" s="166" t="s">
        <v>884</v>
      </c>
      <c r="BZF169" s="231" t="s">
        <v>885</v>
      </c>
      <c r="BZG169" s="43"/>
      <c r="BZH169" s="232"/>
      <c r="BZI169" s="11" t="s">
        <v>886</v>
      </c>
      <c r="BZJ169" s="352">
        <v>220</v>
      </c>
      <c r="BZK169" s="274"/>
      <c r="BZL169" s="44"/>
      <c r="BZM169" s="166" t="s">
        <v>884</v>
      </c>
      <c r="BZN169" s="231" t="s">
        <v>885</v>
      </c>
      <c r="BZO169" s="43"/>
      <c r="BZP169" s="232"/>
      <c r="BZQ169" s="11" t="s">
        <v>886</v>
      </c>
      <c r="BZR169" s="352">
        <v>220</v>
      </c>
      <c r="BZS169" s="274"/>
      <c r="BZT169" s="44"/>
      <c r="BZU169" s="166" t="s">
        <v>884</v>
      </c>
      <c r="BZV169" s="231" t="s">
        <v>885</v>
      </c>
      <c r="BZW169" s="43"/>
      <c r="BZX169" s="232"/>
      <c r="BZY169" s="11" t="s">
        <v>886</v>
      </c>
      <c r="BZZ169" s="352">
        <v>220</v>
      </c>
      <c r="CAA169" s="274"/>
      <c r="CAB169" s="44"/>
      <c r="CAC169" s="166" t="s">
        <v>884</v>
      </c>
      <c r="CAD169" s="231" t="s">
        <v>885</v>
      </c>
      <c r="CAE169" s="43"/>
      <c r="CAF169" s="232"/>
      <c r="CAG169" s="11" t="s">
        <v>886</v>
      </c>
      <c r="CAH169" s="352">
        <v>220</v>
      </c>
      <c r="CAI169" s="274"/>
      <c r="CAJ169" s="44"/>
      <c r="CAK169" s="166" t="s">
        <v>884</v>
      </c>
      <c r="CAL169" s="231" t="s">
        <v>885</v>
      </c>
      <c r="CAM169" s="43"/>
      <c r="CAN169" s="232"/>
      <c r="CAO169" s="11" t="s">
        <v>886</v>
      </c>
      <c r="CAP169" s="352">
        <v>220</v>
      </c>
      <c r="CAQ169" s="274"/>
      <c r="CAR169" s="44"/>
      <c r="CAS169" s="166" t="s">
        <v>884</v>
      </c>
      <c r="CAT169" s="231" t="s">
        <v>885</v>
      </c>
      <c r="CAU169" s="43"/>
      <c r="CAV169" s="232"/>
      <c r="CAW169" s="11" t="s">
        <v>886</v>
      </c>
      <c r="CAX169" s="352">
        <v>220</v>
      </c>
      <c r="CAY169" s="274"/>
      <c r="CAZ169" s="44"/>
      <c r="CBA169" s="166" t="s">
        <v>884</v>
      </c>
      <c r="CBB169" s="231" t="s">
        <v>885</v>
      </c>
      <c r="CBC169" s="43"/>
      <c r="CBD169" s="232"/>
      <c r="CBE169" s="11" t="s">
        <v>886</v>
      </c>
      <c r="CBF169" s="352">
        <v>220</v>
      </c>
      <c r="CBG169" s="274"/>
      <c r="CBH169" s="44"/>
      <c r="CBI169" s="166" t="s">
        <v>884</v>
      </c>
      <c r="CBJ169" s="231" t="s">
        <v>885</v>
      </c>
      <c r="CBK169" s="43"/>
      <c r="CBL169" s="232"/>
      <c r="CBM169" s="11" t="s">
        <v>886</v>
      </c>
      <c r="CBN169" s="352">
        <v>220</v>
      </c>
      <c r="CBO169" s="274"/>
      <c r="CBP169" s="44"/>
      <c r="CBQ169" s="166" t="s">
        <v>884</v>
      </c>
      <c r="CBR169" s="231" t="s">
        <v>885</v>
      </c>
      <c r="CBS169" s="43"/>
      <c r="CBT169" s="232"/>
      <c r="CBU169" s="11" t="s">
        <v>886</v>
      </c>
      <c r="CBV169" s="352">
        <v>220</v>
      </c>
      <c r="CBW169" s="274"/>
      <c r="CBX169" s="44"/>
      <c r="CBY169" s="166" t="s">
        <v>884</v>
      </c>
      <c r="CBZ169" s="231" t="s">
        <v>885</v>
      </c>
      <c r="CCA169" s="43"/>
      <c r="CCB169" s="232"/>
      <c r="CCC169" s="11" t="s">
        <v>886</v>
      </c>
      <c r="CCD169" s="352">
        <v>220</v>
      </c>
      <c r="CCE169" s="274"/>
      <c r="CCF169" s="44"/>
      <c r="CCG169" s="166" t="s">
        <v>884</v>
      </c>
      <c r="CCH169" s="231" t="s">
        <v>885</v>
      </c>
      <c r="CCI169" s="43"/>
      <c r="CCJ169" s="232"/>
      <c r="CCK169" s="11" t="s">
        <v>886</v>
      </c>
      <c r="CCL169" s="352">
        <v>220</v>
      </c>
      <c r="CCM169" s="274"/>
      <c r="CCN169" s="44"/>
      <c r="CCO169" s="166" t="s">
        <v>884</v>
      </c>
      <c r="CCP169" s="231" t="s">
        <v>885</v>
      </c>
      <c r="CCQ169" s="43"/>
      <c r="CCR169" s="232"/>
      <c r="CCS169" s="11" t="s">
        <v>886</v>
      </c>
      <c r="CCT169" s="352">
        <v>220</v>
      </c>
      <c r="CCU169" s="274"/>
      <c r="CCV169" s="44"/>
      <c r="CCW169" s="166" t="s">
        <v>884</v>
      </c>
      <c r="CCX169" s="231" t="s">
        <v>885</v>
      </c>
      <c r="CCY169" s="43"/>
      <c r="CCZ169" s="232"/>
      <c r="CDA169" s="11" t="s">
        <v>886</v>
      </c>
      <c r="CDB169" s="352">
        <v>220</v>
      </c>
      <c r="CDC169" s="274"/>
      <c r="CDD169" s="44"/>
      <c r="CDE169" s="166" t="s">
        <v>884</v>
      </c>
      <c r="CDF169" s="231" t="s">
        <v>885</v>
      </c>
      <c r="CDG169" s="43"/>
      <c r="CDH169" s="232"/>
      <c r="CDI169" s="11" t="s">
        <v>886</v>
      </c>
      <c r="CDJ169" s="352">
        <v>220</v>
      </c>
      <c r="CDK169" s="274"/>
      <c r="CDL169" s="44"/>
      <c r="CDM169" s="166" t="s">
        <v>884</v>
      </c>
      <c r="CDN169" s="231" t="s">
        <v>885</v>
      </c>
      <c r="CDO169" s="43"/>
      <c r="CDP169" s="232"/>
      <c r="CDQ169" s="11" t="s">
        <v>886</v>
      </c>
      <c r="CDR169" s="352">
        <v>220</v>
      </c>
      <c r="CDS169" s="274"/>
      <c r="CDT169" s="44"/>
      <c r="CDU169" s="166" t="s">
        <v>884</v>
      </c>
      <c r="CDV169" s="231" t="s">
        <v>885</v>
      </c>
      <c r="CDW169" s="43"/>
      <c r="CDX169" s="232"/>
      <c r="CDY169" s="11" t="s">
        <v>886</v>
      </c>
      <c r="CDZ169" s="352">
        <v>220</v>
      </c>
      <c r="CEA169" s="274"/>
      <c r="CEB169" s="44"/>
      <c r="CEC169" s="166" t="s">
        <v>884</v>
      </c>
      <c r="CED169" s="231" t="s">
        <v>885</v>
      </c>
      <c r="CEE169" s="43"/>
      <c r="CEF169" s="232"/>
      <c r="CEG169" s="11" t="s">
        <v>886</v>
      </c>
      <c r="CEH169" s="352">
        <v>220</v>
      </c>
      <c r="CEI169" s="274"/>
      <c r="CEJ169" s="44"/>
      <c r="CEK169" s="166" t="s">
        <v>884</v>
      </c>
      <c r="CEL169" s="231" t="s">
        <v>885</v>
      </c>
      <c r="CEM169" s="43"/>
      <c r="CEN169" s="232"/>
      <c r="CEO169" s="11" t="s">
        <v>886</v>
      </c>
      <c r="CEP169" s="352">
        <v>220</v>
      </c>
      <c r="CEQ169" s="274"/>
      <c r="CER169" s="44"/>
      <c r="CES169" s="166" t="s">
        <v>884</v>
      </c>
      <c r="CET169" s="231" t="s">
        <v>885</v>
      </c>
      <c r="CEU169" s="43"/>
      <c r="CEV169" s="232"/>
      <c r="CEW169" s="11" t="s">
        <v>886</v>
      </c>
      <c r="CEX169" s="352">
        <v>220</v>
      </c>
      <c r="CEY169" s="274"/>
      <c r="CEZ169" s="44"/>
      <c r="CFA169" s="166" t="s">
        <v>884</v>
      </c>
      <c r="CFB169" s="231" t="s">
        <v>885</v>
      </c>
      <c r="CFC169" s="43"/>
      <c r="CFD169" s="232"/>
      <c r="CFE169" s="11" t="s">
        <v>886</v>
      </c>
      <c r="CFF169" s="352">
        <v>220</v>
      </c>
      <c r="CFG169" s="274"/>
      <c r="CFH169" s="44"/>
      <c r="CFI169" s="166" t="s">
        <v>884</v>
      </c>
      <c r="CFJ169" s="231" t="s">
        <v>885</v>
      </c>
      <c r="CFK169" s="43"/>
      <c r="CFL169" s="232"/>
      <c r="CFM169" s="11" t="s">
        <v>886</v>
      </c>
      <c r="CFN169" s="352">
        <v>220</v>
      </c>
      <c r="CFO169" s="274"/>
      <c r="CFP169" s="44"/>
      <c r="CFQ169" s="166" t="s">
        <v>884</v>
      </c>
      <c r="CFR169" s="231" t="s">
        <v>885</v>
      </c>
      <c r="CFS169" s="43"/>
      <c r="CFT169" s="232"/>
      <c r="CFU169" s="11" t="s">
        <v>886</v>
      </c>
      <c r="CFV169" s="352">
        <v>220</v>
      </c>
      <c r="CFW169" s="274"/>
      <c r="CFX169" s="44"/>
      <c r="CFY169" s="166" t="s">
        <v>884</v>
      </c>
      <c r="CFZ169" s="231" t="s">
        <v>885</v>
      </c>
      <c r="CGA169" s="43"/>
      <c r="CGB169" s="232"/>
      <c r="CGC169" s="11" t="s">
        <v>886</v>
      </c>
      <c r="CGD169" s="352">
        <v>220</v>
      </c>
      <c r="CGE169" s="274"/>
      <c r="CGF169" s="44"/>
      <c r="CGG169" s="166" t="s">
        <v>884</v>
      </c>
      <c r="CGH169" s="231" t="s">
        <v>885</v>
      </c>
      <c r="CGI169" s="43"/>
      <c r="CGJ169" s="232"/>
      <c r="CGK169" s="11" t="s">
        <v>886</v>
      </c>
      <c r="CGL169" s="352">
        <v>220</v>
      </c>
      <c r="CGM169" s="274"/>
      <c r="CGN169" s="44"/>
      <c r="CGO169" s="166" t="s">
        <v>884</v>
      </c>
      <c r="CGP169" s="231" t="s">
        <v>885</v>
      </c>
      <c r="CGQ169" s="43"/>
      <c r="CGR169" s="232"/>
      <c r="CGS169" s="11" t="s">
        <v>886</v>
      </c>
      <c r="CGT169" s="352">
        <v>220</v>
      </c>
      <c r="CGU169" s="274"/>
      <c r="CGV169" s="44"/>
      <c r="CGW169" s="166" t="s">
        <v>884</v>
      </c>
      <c r="CGX169" s="231" t="s">
        <v>885</v>
      </c>
      <c r="CGY169" s="43"/>
      <c r="CGZ169" s="232"/>
      <c r="CHA169" s="11" t="s">
        <v>886</v>
      </c>
      <c r="CHB169" s="352">
        <v>220</v>
      </c>
      <c r="CHC169" s="274"/>
      <c r="CHD169" s="44"/>
      <c r="CHE169" s="166" t="s">
        <v>884</v>
      </c>
      <c r="CHF169" s="231" t="s">
        <v>885</v>
      </c>
      <c r="CHG169" s="43"/>
      <c r="CHH169" s="232"/>
      <c r="CHI169" s="11" t="s">
        <v>886</v>
      </c>
      <c r="CHJ169" s="352">
        <v>220</v>
      </c>
      <c r="CHK169" s="274"/>
      <c r="CHL169" s="44"/>
      <c r="CHM169" s="166" t="s">
        <v>884</v>
      </c>
      <c r="CHN169" s="231" t="s">
        <v>885</v>
      </c>
      <c r="CHO169" s="43"/>
      <c r="CHP169" s="232"/>
      <c r="CHQ169" s="11" t="s">
        <v>886</v>
      </c>
      <c r="CHR169" s="352">
        <v>220</v>
      </c>
      <c r="CHS169" s="274"/>
      <c r="CHT169" s="44"/>
      <c r="CHU169" s="166" t="s">
        <v>884</v>
      </c>
      <c r="CHV169" s="231" t="s">
        <v>885</v>
      </c>
      <c r="CHW169" s="43"/>
      <c r="CHX169" s="232"/>
      <c r="CHY169" s="11" t="s">
        <v>886</v>
      </c>
      <c r="CHZ169" s="352">
        <v>220</v>
      </c>
      <c r="CIA169" s="274"/>
      <c r="CIB169" s="44"/>
      <c r="CIC169" s="166" t="s">
        <v>884</v>
      </c>
      <c r="CID169" s="231" t="s">
        <v>885</v>
      </c>
      <c r="CIE169" s="43"/>
      <c r="CIF169" s="232"/>
      <c r="CIG169" s="11" t="s">
        <v>886</v>
      </c>
      <c r="CIH169" s="352">
        <v>220</v>
      </c>
      <c r="CII169" s="274"/>
      <c r="CIJ169" s="44"/>
      <c r="CIK169" s="166" t="s">
        <v>884</v>
      </c>
      <c r="CIL169" s="231" t="s">
        <v>885</v>
      </c>
      <c r="CIM169" s="43"/>
      <c r="CIN169" s="232"/>
      <c r="CIO169" s="11" t="s">
        <v>886</v>
      </c>
      <c r="CIP169" s="352">
        <v>220</v>
      </c>
      <c r="CIQ169" s="274"/>
      <c r="CIR169" s="44"/>
      <c r="CIS169" s="166" t="s">
        <v>884</v>
      </c>
      <c r="CIT169" s="231" t="s">
        <v>885</v>
      </c>
      <c r="CIU169" s="43"/>
      <c r="CIV169" s="232"/>
      <c r="CIW169" s="11" t="s">
        <v>886</v>
      </c>
      <c r="CIX169" s="352">
        <v>220</v>
      </c>
      <c r="CIY169" s="274"/>
      <c r="CIZ169" s="44"/>
      <c r="CJA169" s="166" t="s">
        <v>884</v>
      </c>
      <c r="CJB169" s="231" t="s">
        <v>885</v>
      </c>
      <c r="CJC169" s="43"/>
      <c r="CJD169" s="232"/>
      <c r="CJE169" s="11" t="s">
        <v>886</v>
      </c>
      <c r="CJF169" s="352">
        <v>220</v>
      </c>
      <c r="CJG169" s="274"/>
      <c r="CJH169" s="44"/>
      <c r="CJI169" s="166" t="s">
        <v>884</v>
      </c>
      <c r="CJJ169" s="231" t="s">
        <v>885</v>
      </c>
      <c r="CJK169" s="43"/>
      <c r="CJL169" s="232"/>
      <c r="CJM169" s="11" t="s">
        <v>886</v>
      </c>
      <c r="CJN169" s="352">
        <v>220</v>
      </c>
      <c r="CJO169" s="274"/>
      <c r="CJP169" s="44"/>
      <c r="CJQ169" s="166" t="s">
        <v>884</v>
      </c>
      <c r="CJR169" s="231" t="s">
        <v>885</v>
      </c>
      <c r="CJS169" s="43"/>
      <c r="CJT169" s="232"/>
      <c r="CJU169" s="11" t="s">
        <v>886</v>
      </c>
      <c r="CJV169" s="352">
        <v>220</v>
      </c>
      <c r="CJW169" s="274"/>
      <c r="CJX169" s="44"/>
      <c r="CJY169" s="166" t="s">
        <v>884</v>
      </c>
      <c r="CJZ169" s="231" t="s">
        <v>885</v>
      </c>
      <c r="CKA169" s="43"/>
      <c r="CKB169" s="232"/>
      <c r="CKC169" s="11" t="s">
        <v>886</v>
      </c>
      <c r="CKD169" s="352">
        <v>220</v>
      </c>
      <c r="CKE169" s="274"/>
      <c r="CKF169" s="44"/>
      <c r="CKG169" s="166" t="s">
        <v>884</v>
      </c>
      <c r="CKH169" s="231" t="s">
        <v>885</v>
      </c>
      <c r="CKI169" s="43"/>
      <c r="CKJ169" s="232"/>
      <c r="CKK169" s="11" t="s">
        <v>886</v>
      </c>
      <c r="CKL169" s="352">
        <v>220</v>
      </c>
      <c r="CKM169" s="274"/>
      <c r="CKN169" s="44"/>
      <c r="CKO169" s="166" t="s">
        <v>884</v>
      </c>
      <c r="CKP169" s="231" t="s">
        <v>885</v>
      </c>
      <c r="CKQ169" s="43"/>
      <c r="CKR169" s="232"/>
      <c r="CKS169" s="11" t="s">
        <v>886</v>
      </c>
      <c r="CKT169" s="352">
        <v>220</v>
      </c>
      <c r="CKU169" s="274"/>
      <c r="CKV169" s="44"/>
      <c r="CKW169" s="166" t="s">
        <v>884</v>
      </c>
      <c r="CKX169" s="231" t="s">
        <v>885</v>
      </c>
      <c r="CKY169" s="43"/>
      <c r="CKZ169" s="232"/>
      <c r="CLA169" s="11" t="s">
        <v>886</v>
      </c>
      <c r="CLB169" s="352">
        <v>220</v>
      </c>
      <c r="CLC169" s="274"/>
      <c r="CLD169" s="44"/>
      <c r="CLE169" s="166" t="s">
        <v>884</v>
      </c>
      <c r="CLF169" s="231" t="s">
        <v>885</v>
      </c>
      <c r="CLG169" s="43"/>
      <c r="CLH169" s="232"/>
      <c r="CLI169" s="11" t="s">
        <v>886</v>
      </c>
      <c r="CLJ169" s="352">
        <v>220</v>
      </c>
      <c r="CLK169" s="274"/>
      <c r="CLL169" s="44"/>
      <c r="CLM169" s="166" t="s">
        <v>884</v>
      </c>
      <c r="CLN169" s="231" t="s">
        <v>885</v>
      </c>
      <c r="CLO169" s="43"/>
      <c r="CLP169" s="232"/>
      <c r="CLQ169" s="11" t="s">
        <v>886</v>
      </c>
      <c r="CLR169" s="352">
        <v>220</v>
      </c>
      <c r="CLS169" s="274"/>
      <c r="CLT169" s="44"/>
      <c r="CLU169" s="166" t="s">
        <v>884</v>
      </c>
      <c r="CLV169" s="231" t="s">
        <v>885</v>
      </c>
      <c r="CLW169" s="43"/>
      <c r="CLX169" s="232"/>
      <c r="CLY169" s="11" t="s">
        <v>886</v>
      </c>
      <c r="CLZ169" s="352">
        <v>220</v>
      </c>
      <c r="CMA169" s="274"/>
      <c r="CMB169" s="44"/>
      <c r="CMC169" s="166" t="s">
        <v>884</v>
      </c>
      <c r="CMD169" s="231" t="s">
        <v>885</v>
      </c>
      <c r="CME169" s="43"/>
      <c r="CMF169" s="232"/>
      <c r="CMG169" s="11" t="s">
        <v>886</v>
      </c>
      <c r="CMH169" s="352">
        <v>220</v>
      </c>
      <c r="CMI169" s="274"/>
      <c r="CMJ169" s="44"/>
      <c r="CMK169" s="166" t="s">
        <v>884</v>
      </c>
      <c r="CML169" s="231" t="s">
        <v>885</v>
      </c>
      <c r="CMM169" s="43"/>
      <c r="CMN169" s="232"/>
      <c r="CMO169" s="11" t="s">
        <v>886</v>
      </c>
      <c r="CMP169" s="352">
        <v>220</v>
      </c>
      <c r="CMQ169" s="274"/>
      <c r="CMR169" s="44"/>
      <c r="CMS169" s="166" t="s">
        <v>884</v>
      </c>
      <c r="CMT169" s="231" t="s">
        <v>885</v>
      </c>
      <c r="CMU169" s="43"/>
      <c r="CMV169" s="232"/>
      <c r="CMW169" s="11" t="s">
        <v>886</v>
      </c>
      <c r="CMX169" s="352">
        <v>220</v>
      </c>
      <c r="CMY169" s="274"/>
      <c r="CMZ169" s="44"/>
      <c r="CNA169" s="166" t="s">
        <v>884</v>
      </c>
      <c r="CNB169" s="231" t="s">
        <v>885</v>
      </c>
      <c r="CNC169" s="43"/>
      <c r="CND169" s="232"/>
      <c r="CNE169" s="11" t="s">
        <v>886</v>
      </c>
      <c r="CNF169" s="352">
        <v>220</v>
      </c>
      <c r="CNG169" s="274"/>
      <c r="CNH169" s="44"/>
      <c r="CNI169" s="166" t="s">
        <v>884</v>
      </c>
      <c r="CNJ169" s="231" t="s">
        <v>885</v>
      </c>
      <c r="CNK169" s="43"/>
      <c r="CNL169" s="232"/>
      <c r="CNM169" s="11" t="s">
        <v>886</v>
      </c>
      <c r="CNN169" s="352">
        <v>220</v>
      </c>
      <c r="CNO169" s="274"/>
      <c r="CNP169" s="44"/>
      <c r="CNQ169" s="166" t="s">
        <v>884</v>
      </c>
      <c r="CNR169" s="231" t="s">
        <v>885</v>
      </c>
      <c r="CNS169" s="43"/>
      <c r="CNT169" s="232"/>
      <c r="CNU169" s="11" t="s">
        <v>886</v>
      </c>
      <c r="CNV169" s="352">
        <v>220</v>
      </c>
      <c r="CNW169" s="274"/>
      <c r="CNX169" s="44"/>
      <c r="CNY169" s="166" t="s">
        <v>884</v>
      </c>
      <c r="CNZ169" s="231" t="s">
        <v>885</v>
      </c>
      <c r="COA169" s="43"/>
      <c r="COB169" s="232"/>
      <c r="COC169" s="11" t="s">
        <v>886</v>
      </c>
      <c r="COD169" s="352">
        <v>220</v>
      </c>
      <c r="COE169" s="274"/>
      <c r="COF169" s="44"/>
      <c r="COG169" s="166" t="s">
        <v>884</v>
      </c>
      <c r="COH169" s="231" t="s">
        <v>885</v>
      </c>
      <c r="COI169" s="43"/>
      <c r="COJ169" s="232"/>
      <c r="COK169" s="11" t="s">
        <v>886</v>
      </c>
      <c r="COL169" s="352">
        <v>220</v>
      </c>
      <c r="COM169" s="274"/>
      <c r="CON169" s="44"/>
      <c r="COO169" s="166" t="s">
        <v>884</v>
      </c>
      <c r="COP169" s="231" t="s">
        <v>885</v>
      </c>
      <c r="COQ169" s="43"/>
      <c r="COR169" s="232"/>
      <c r="COS169" s="11" t="s">
        <v>886</v>
      </c>
      <c r="COT169" s="352">
        <v>220</v>
      </c>
      <c r="COU169" s="274"/>
      <c r="COV169" s="44"/>
      <c r="COW169" s="166" t="s">
        <v>884</v>
      </c>
      <c r="COX169" s="231" t="s">
        <v>885</v>
      </c>
      <c r="COY169" s="43"/>
      <c r="COZ169" s="232"/>
      <c r="CPA169" s="11" t="s">
        <v>886</v>
      </c>
      <c r="CPB169" s="352">
        <v>220</v>
      </c>
      <c r="CPC169" s="274"/>
      <c r="CPD169" s="44"/>
      <c r="CPE169" s="166" t="s">
        <v>884</v>
      </c>
      <c r="CPF169" s="231" t="s">
        <v>885</v>
      </c>
      <c r="CPG169" s="43"/>
      <c r="CPH169" s="232"/>
      <c r="CPI169" s="11" t="s">
        <v>886</v>
      </c>
      <c r="CPJ169" s="352">
        <v>220</v>
      </c>
      <c r="CPK169" s="274"/>
      <c r="CPL169" s="44"/>
      <c r="CPM169" s="166" t="s">
        <v>884</v>
      </c>
      <c r="CPN169" s="231" t="s">
        <v>885</v>
      </c>
      <c r="CPO169" s="43"/>
      <c r="CPP169" s="232"/>
      <c r="CPQ169" s="11" t="s">
        <v>886</v>
      </c>
      <c r="CPR169" s="352">
        <v>220</v>
      </c>
      <c r="CPS169" s="274"/>
      <c r="CPT169" s="44"/>
      <c r="CPU169" s="166" t="s">
        <v>884</v>
      </c>
      <c r="CPV169" s="231" t="s">
        <v>885</v>
      </c>
      <c r="CPW169" s="43"/>
      <c r="CPX169" s="232"/>
      <c r="CPY169" s="11" t="s">
        <v>886</v>
      </c>
      <c r="CPZ169" s="352">
        <v>220</v>
      </c>
      <c r="CQA169" s="274"/>
      <c r="CQB169" s="44"/>
      <c r="CQC169" s="166" t="s">
        <v>884</v>
      </c>
      <c r="CQD169" s="231" t="s">
        <v>885</v>
      </c>
      <c r="CQE169" s="43"/>
      <c r="CQF169" s="232"/>
      <c r="CQG169" s="11" t="s">
        <v>886</v>
      </c>
      <c r="CQH169" s="352">
        <v>220</v>
      </c>
      <c r="CQI169" s="274"/>
      <c r="CQJ169" s="44"/>
      <c r="CQK169" s="166" t="s">
        <v>884</v>
      </c>
      <c r="CQL169" s="231" t="s">
        <v>885</v>
      </c>
      <c r="CQM169" s="43"/>
      <c r="CQN169" s="232"/>
      <c r="CQO169" s="11" t="s">
        <v>886</v>
      </c>
      <c r="CQP169" s="352">
        <v>220</v>
      </c>
      <c r="CQQ169" s="274"/>
      <c r="CQR169" s="44"/>
      <c r="CQS169" s="166" t="s">
        <v>884</v>
      </c>
      <c r="CQT169" s="231" t="s">
        <v>885</v>
      </c>
      <c r="CQU169" s="43"/>
      <c r="CQV169" s="232"/>
      <c r="CQW169" s="11" t="s">
        <v>886</v>
      </c>
      <c r="CQX169" s="352">
        <v>220</v>
      </c>
      <c r="CQY169" s="274"/>
      <c r="CQZ169" s="44"/>
      <c r="CRA169" s="166" t="s">
        <v>884</v>
      </c>
      <c r="CRB169" s="231" t="s">
        <v>885</v>
      </c>
      <c r="CRC169" s="43"/>
      <c r="CRD169" s="232"/>
      <c r="CRE169" s="11" t="s">
        <v>886</v>
      </c>
      <c r="CRF169" s="352">
        <v>220</v>
      </c>
      <c r="CRG169" s="274"/>
      <c r="CRH169" s="44"/>
      <c r="CRI169" s="166" t="s">
        <v>884</v>
      </c>
      <c r="CRJ169" s="231" t="s">
        <v>885</v>
      </c>
      <c r="CRK169" s="43"/>
      <c r="CRL169" s="232"/>
      <c r="CRM169" s="11" t="s">
        <v>886</v>
      </c>
      <c r="CRN169" s="352">
        <v>220</v>
      </c>
      <c r="CRO169" s="274"/>
      <c r="CRP169" s="44"/>
      <c r="CRQ169" s="166" t="s">
        <v>884</v>
      </c>
      <c r="CRR169" s="231" t="s">
        <v>885</v>
      </c>
      <c r="CRS169" s="43"/>
      <c r="CRT169" s="232"/>
      <c r="CRU169" s="11" t="s">
        <v>886</v>
      </c>
      <c r="CRV169" s="352">
        <v>220</v>
      </c>
      <c r="CRW169" s="274"/>
      <c r="CRX169" s="44"/>
      <c r="CRY169" s="166" t="s">
        <v>884</v>
      </c>
      <c r="CRZ169" s="231" t="s">
        <v>885</v>
      </c>
      <c r="CSA169" s="43"/>
      <c r="CSB169" s="232"/>
      <c r="CSC169" s="11" t="s">
        <v>886</v>
      </c>
      <c r="CSD169" s="352">
        <v>220</v>
      </c>
      <c r="CSE169" s="274"/>
      <c r="CSF169" s="44"/>
      <c r="CSG169" s="166" t="s">
        <v>884</v>
      </c>
      <c r="CSH169" s="231" t="s">
        <v>885</v>
      </c>
      <c r="CSI169" s="43"/>
      <c r="CSJ169" s="232"/>
      <c r="CSK169" s="11" t="s">
        <v>886</v>
      </c>
      <c r="CSL169" s="352">
        <v>220</v>
      </c>
      <c r="CSM169" s="274"/>
      <c r="CSN169" s="44"/>
      <c r="CSO169" s="166" t="s">
        <v>884</v>
      </c>
      <c r="CSP169" s="231" t="s">
        <v>885</v>
      </c>
      <c r="CSQ169" s="43"/>
      <c r="CSR169" s="232"/>
      <c r="CSS169" s="11" t="s">
        <v>886</v>
      </c>
      <c r="CST169" s="352">
        <v>220</v>
      </c>
      <c r="CSU169" s="274"/>
      <c r="CSV169" s="44"/>
      <c r="CSW169" s="166" t="s">
        <v>884</v>
      </c>
      <c r="CSX169" s="231" t="s">
        <v>885</v>
      </c>
      <c r="CSY169" s="43"/>
      <c r="CSZ169" s="232"/>
      <c r="CTA169" s="11" t="s">
        <v>886</v>
      </c>
      <c r="CTB169" s="352">
        <v>220</v>
      </c>
      <c r="CTC169" s="274"/>
      <c r="CTD169" s="44"/>
      <c r="CTE169" s="166" t="s">
        <v>884</v>
      </c>
      <c r="CTF169" s="231" t="s">
        <v>885</v>
      </c>
      <c r="CTG169" s="43"/>
      <c r="CTH169" s="232"/>
      <c r="CTI169" s="11" t="s">
        <v>886</v>
      </c>
      <c r="CTJ169" s="352">
        <v>220</v>
      </c>
      <c r="CTK169" s="274"/>
      <c r="CTL169" s="44"/>
      <c r="CTM169" s="166" t="s">
        <v>884</v>
      </c>
      <c r="CTN169" s="231" t="s">
        <v>885</v>
      </c>
      <c r="CTO169" s="43"/>
      <c r="CTP169" s="232"/>
      <c r="CTQ169" s="11" t="s">
        <v>886</v>
      </c>
      <c r="CTR169" s="352">
        <v>220</v>
      </c>
      <c r="CTS169" s="274"/>
      <c r="CTT169" s="44"/>
      <c r="CTU169" s="166" t="s">
        <v>884</v>
      </c>
      <c r="CTV169" s="231" t="s">
        <v>885</v>
      </c>
      <c r="CTW169" s="43"/>
      <c r="CTX169" s="232"/>
      <c r="CTY169" s="11" t="s">
        <v>886</v>
      </c>
      <c r="CTZ169" s="352">
        <v>220</v>
      </c>
      <c r="CUA169" s="274"/>
      <c r="CUB169" s="44"/>
      <c r="CUC169" s="166" t="s">
        <v>884</v>
      </c>
      <c r="CUD169" s="231" t="s">
        <v>885</v>
      </c>
      <c r="CUE169" s="43"/>
      <c r="CUF169" s="232"/>
      <c r="CUG169" s="11" t="s">
        <v>886</v>
      </c>
      <c r="CUH169" s="352">
        <v>220</v>
      </c>
      <c r="CUI169" s="274"/>
      <c r="CUJ169" s="44"/>
      <c r="CUK169" s="166" t="s">
        <v>884</v>
      </c>
      <c r="CUL169" s="231" t="s">
        <v>885</v>
      </c>
      <c r="CUM169" s="43"/>
      <c r="CUN169" s="232"/>
      <c r="CUO169" s="11" t="s">
        <v>886</v>
      </c>
      <c r="CUP169" s="352">
        <v>220</v>
      </c>
      <c r="CUQ169" s="274"/>
      <c r="CUR169" s="44"/>
      <c r="CUS169" s="166" t="s">
        <v>884</v>
      </c>
      <c r="CUT169" s="231" t="s">
        <v>885</v>
      </c>
      <c r="CUU169" s="43"/>
      <c r="CUV169" s="232"/>
      <c r="CUW169" s="11" t="s">
        <v>886</v>
      </c>
      <c r="CUX169" s="352">
        <v>220</v>
      </c>
      <c r="CUY169" s="274"/>
      <c r="CUZ169" s="44"/>
      <c r="CVA169" s="166" t="s">
        <v>884</v>
      </c>
      <c r="CVB169" s="231" t="s">
        <v>885</v>
      </c>
      <c r="CVC169" s="43"/>
      <c r="CVD169" s="232"/>
      <c r="CVE169" s="11" t="s">
        <v>886</v>
      </c>
      <c r="CVF169" s="352">
        <v>220</v>
      </c>
      <c r="CVG169" s="274"/>
      <c r="CVH169" s="44"/>
      <c r="CVI169" s="166" t="s">
        <v>884</v>
      </c>
      <c r="CVJ169" s="231" t="s">
        <v>885</v>
      </c>
      <c r="CVK169" s="43"/>
      <c r="CVL169" s="232"/>
      <c r="CVM169" s="11" t="s">
        <v>886</v>
      </c>
      <c r="CVN169" s="352">
        <v>220</v>
      </c>
      <c r="CVO169" s="274"/>
      <c r="CVP169" s="44"/>
      <c r="CVQ169" s="166" t="s">
        <v>884</v>
      </c>
      <c r="CVR169" s="231" t="s">
        <v>885</v>
      </c>
      <c r="CVS169" s="43"/>
      <c r="CVT169" s="232"/>
      <c r="CVU169" s="11" t="s">
        <v>886</v>
      </c>
      <c r="CVV169" s="352">
        <v>220</v>
      </c>
      <c r="CVW169" s="274"/>
      <c r="CVX169" s="44"/>
      <c r="CVY169" s="166" t="s">
        <v>884</v>
      </c>
      <c r="CVZ169" s="231" t="s">
        <v>885</v>
      </c>
      <c r="CWA169" s="43"/>
      <c r="CWB169" s="232"/>
      <c r="CWC169" s="11" t="s">
        <v>886</v>
      </c>
      <c r="CWD169" s="352">
        <v>220</v>
      </c>
      <c r="CWE169" s="274"/>
      <c r="CWF169" s="44"/>
      <c r="CWG169" s="166" t="s">
        <v>884</v>
      </c>
      <c r="CWH169" s="231" t="s">
        <v>885</v>
      </c>
      <c r="CWI169" s="43"/>
      <c r="CWJ169" s="232"/>
      <c r="CWK169" s="11" t="s">
        <v>886</v>
      </c>
      <c r="CWL169" s="352">
        <v>220</v>
      </c>
      <c r="CWM169" s="274"/>
      <c r="CWN169" s="44"/>
      <c r="CWO169" s="166" t="s">
        <v>884</v>
      </c>
      <c r="CWP169" s="231" t="s">
        <v>885</v>
      </c>
      <c r="CWQ169" s="43"/>
      <c r="CWR169" s="232"/>
      <c r="CWS169" s="11" t="s">
        <v>886</v>
      </c>
      <c r="CWT169" s="352">
        <v>220</v>
      </c>
      <c r="CWU169" s="274"/>
      <c r="CWV169" s="44"/>
      <c r="CWW169" s="166" t="s">
        <v>884</v>
      </c>
      <c r="CWX169" s="231" t="s">
        <v>885</v>
      </c>
      <c r="CWY169" s="43"/>
      <c r="CWZ169" s="232"/>
      <c r="CXA169" s="11" t="s">
        <v>886</v>
      </c>
      <c r="CXB169" s="352">
        <v>220</v>
      </c>
      <c r="CXC169" s="274"/>
      <c r="CXD169" s="44"/>
      <c r="CXE169" s="166" t="s">
        <v>884</v>
      </c>
      <c r="CXF169" s="231" t="s">
        <v>885</v>
      </c>
      <c r="CXG169" s="43"/>
      <c r="CXH169" s="232"/>
      <c r="CXI169" s="11" t="s">
        <v>886</v>
      </c>
      <c r="CXJ169" s="352">
        <v>220</v>
      </c>
      <c r="CXK169" s="274"/>
      <c r="CXL169" s="44"/>
      <c r="CXM169" s="166" t="s">
        <v>884</v>
      </c>
      <c r="CXN169" s="231" t="s">
        <v>885</v>
      </c>
      <c r="CXO169" s="43"/>
      <c r="CXP169" s="232"/>
      <c r="CXQ169" s="11" t="s">
        <v>886</v>
      </c>
      <c r="CXR169" s="352">
        <v>220</v>
      </c>
      <c r="CXS169" s="274"/>
      <c r="CXT169" s="44"/>
      <c r="CXU169" s="166" t="s">
        <v>884</v>
      </c>
      <c r="CXV169" s="231" t="s">
        <v>885</v>
      </c>
      <c r="CXW169" s="43"/>
      <c r="CXX169" s="232"/>
      <c r="CXY169" s="11" t="s">
        <v>886</v>
      </c>
      <c r="CXZ169" s="352">
        <v>220</v>
      </c>
      <c r="CYA169" s="274"/>
      <c r="CYB169" s="44"/>
      <c r="CYC169" s="166" t="s">
        <v>884</v>
      </c>
      <c r="CYD169" s="231" t="s">
        <v>885</v>
      </c>
      <c r="CYE169" s="43"/>
      <c r="CYF169" s="232"/>
      <c r="CYG169" s="11" t="s">
        <v>886</v>
      </c>
      <c r="CYH169" s="352">
        <v>220</v>
      </c>
      <c r="CYI169" s="274"/>
      <c r="CYJ169" s="44"/>
      <c r="CYK169" s="166" t="s">
        <v>884</v>
      </c>
      <c r="CYL169" s="231" t="s">
        <v>885</v>
      </c>
      <c r="CYM169" s="43"/>
      <c r="CYN169" s="232"/>
      <c r="CYO169" s="11" t="s">
        <v>886</v>
      </c>
      <c r="CYP169" s="352">
        <v>220</v>
      </c>
      <c r="CYQ169" s="274"/>
      <c r="CYR169" s="44"/>
      <c r="CYS169" s="166" t="s">
        <v>884</v>
      </c>
      <c r="CYT169" s="231" t="s">
        <v>885</v>
      </c>
      <c r="CYU169" s="43"/>
      <c r="CYV169" s="232"/>
      <c r="CYW169" s="11" t="s">
        <v>886</v>
      </c>
      <c r="CYX169" s="352">
        <v>220</v>
      </c>
      <c r="CYY169" s="274"/>
      <c r="CYZ169" s="44"/>
      <c r="CZA169" s="166" t="s">
        <v>884</v>
      </c>
      <c r="CZB169" s="231" t="s">
        <v>885</v>
      </c>
      <c r="CZC169" s="43"/>
      <c r="CZD169" s="232"/>
      <c r="CZE169" s="11" t="s">
        <v>886</v>
      </c>
      <c r="CZF169" s="352">
        <v>220</v>
      </c>
      <c r="CZG169" s="274"/>
      <c r="CZH169" s="44"/>
      <c r="CZI169" s="166" t="s">
        <v>884</v>
      </c>
      <c r="CZJ169" s="231" t="s">
        <v>885</v>
      </c>
      <c r="CZK169" s="43"/>
      <c r="CZL169" s="232"/>
      <c r="CZM169" s="11" t="s">
        <v>886</v>
      </c>
      <c r="CZN169" s="352">
        <v>220</v>
      </c>
      <c r="CZO169" s="274"/>
      <c r="CZP169" s="44"/>
      <c r="CZQ169" s="166" t="s">
        <v>884</v>
      </c>
      <c r="CZR169" s="231" t="s">
        <v>885</v>
      </c>
      <c r="CZS169" s="43"/>
      <c r="CZT169" s="232"/>
      <c r="CZU169" s="11" t="s">
        <v>886</v>
      </c>
      <c r="CZV169" s="352">
        <v>220</v>
      </c>
      <c r="CZW169" s="274"/>
      <c r="CZX169" s="44"/>
      <c r="CZY169" s="166" t="s">
        <v>884</v>
      </c>
      <c r="CZZ169" s="231" t="s">
        <v>885</v>
      </c>
      <c r="DAA169" s="43"/>
      <c r="DAB169" s="232"/>
      <c r="DAC169" s="11" t="s">
        <v>886</v>
      </c>
      <c r="DAD169" s="352">
        <v>220</v>
      </c>
      <c r="DAE169" s="274"/>
      <c r="DAF169" s="44"/>
      <c r="DAG169" s="166" t="s">
        <v>884</v>
      </c>
      <c r="DAH169" s="231" t="s">
        <v>885</v>
      </c>
      <c r="DAI169" s="43"/>
      <c r="DAJ169" s="232"/>
      <c r="DAK169" s="11" t="s">
        <v>886</v>
      </c>
      <c r="DAL169" s="352">
        <v>220</v>
      </c>
      <c r="DAM169" s="274"/>
      <c r="DAN169" s="44"/>
      <c r="DAO169" s="166" t="s">
        <v>884</v>
      </c>
      <c r="DAP169" s="231" t="s">
        <v>885</v>
      </c>
      <c r="DAQ169" s="43"/>
      <c r="DAR169" s="232"/>
      <c r="DAS169" s="11" t="s">
        <v>886</v>
      </c>
      <c r="DAT169" s="352">
        <v>220</v>
      </c>
      <c r="DAU169" s="274"/>
      <c r="DAV169" s="44"/>
      <c r="DAW169" s="166" t="s">
        <v>884</v>
      </c>
      <c r="DAX169" s="231" t="s">
        <v>885</v>
      </c>
      <c r="DAY169" s="43"/>
      <c r="DAZ169" s="232"/>
      <c r="DBA169" s="11" t="s">
        <v>886</v>
      </c>
      <c r="DBB169" s="352">
        <v>220</v>
      </c>
      <c r="DBC169" s="274"/>
      <c r="DBD169" s="44"/>
      <c r="DBE169" s="166" t="s">
        <v>884</v>
      </c>
      <c r="DBF169" s="231" t="s">
        <v>885</v>
      </c>
      <c r="DBG169" s="43"/>
      <c r="DBH169" s="232"/>
      <c r="DBI169" s="11" t="s">
        <v>886</v>
      </c>
      <c r="DBJ169" s="352">
        <v>220</v>
      </c>
      <c r="DBK169" s="274"/>
      <c r="DBL169" s="44"/>
      <c r="DBM169" s="166" t="s">
        <v>884</v>
      </c>
      <c r="DBN169" s="231" t="s">
        <v>885</v>
      </c>
      <c r="DBO169" s="43"/>
      <c r="DBP169" s="232"/>
      <c r="DBQ169" s="11" t="s">
        <v>886</v>
      </c>
      <c r="DBR169" s="352">
        <v>220</v>
      </c>
      <c r="DBS169" s="274"/>
      <c r="DBT169" s="44"/>
      <c r="DBU169" s="166" t="s">
        <v>884</v>
      </c>
      <c r="DBV169" s="231" t="s">
        <v>885</v>
      </c>
      <c r="DBW169" s="43"/>
      <c r="DBX169" s="232"/>
      <c r="DBY169" s="11" t="s">
        <v>886</v>
      </c>
      <c r="DBZ169" s="352">
        <v>220</v>
      </c>
      <c r="DCA169" s="274"/>
      <c r="DCB169" s="44"/>
      <c r="DCC169" s="166" t="s">
        <v>884</v>
      </c>
      <c r="DCD169" s="231" t="s">
        <v>885</v>
      </c>
      <c r="DCE169" s="43"/>
      <c r="DCF169" s="232"/>
      <c r="DCG169" s="11" t="s">
        <v>886</v>
      </c>
      <c r="DCH169" s="352">
        <v>220</v>
      </c>
      <c r="DCI169" s="274"/>
      <c r="DCJ169" s="44"/>
      <c r="DCK169" s="166" t="s">
        <v>884</v>
      </c>
      <c r="DCL169" s="231" t="s">
        <v>885</v>
      </c>
      <c r="DCM169" s="43"/>
      <c r="DCN169" s="232"/>
      <c r="DCO169" s="11" t="s">
        <v>886</v>
      </c>
      <c r="DCP169" s="352">
        <v>220</v>
      </c>
      <c r="DCQ169" s="274"/>
      <c r="DCR169" s="44"/>
      <c r="DCS169" s="166" t="s">
        <v>884</v>
      </c>
      <c r="DCT169" s="231" t="s">
        <v>885</v>
      </c>
      <c r="DCU169" s="43"/>
      <c r="DCV169" s="232"/>
      <c r="DCW169" s="11" t="s">
        <v>886</v>
      </c>
      <c r="DCX169" s="352">
        <v>220</v>
      </c>
      <c r="DCY169" s="274"/>
      <c r="DCZ169" s="44"/>
      <c r="DDA169" s="166" t="s">
        <v>884</v>
      </c>
      <c r="DDB169" s="231" t="s">
        <v>885</v>
      </c>
      <c r="DDC169" s="43"/>
      <c r="DDD169" s="232"/>
      <c r="DDE169" s="11" t="s">
        <v>886</v>
      </c>
      <c r="DDF169" s="352">
        <v>220</v>
      </c>
      <c r="DDG169" s="274"/>
      <c r="DDH169" s="44"/>
      <c r="DDI169" s="166" t="s">
        <v>884</v>
      </c>
      <c r="DDJ169" s="231" t="s">
        <v>885</v>
      </c>
      <c r="DDK169" s="43"/>
      <c r="DDL169" s="232"/>
      <c r="DDM169" s="11" t="s">
        <v>886</v>
      </c>
      <c r="DDN169" s="352">
        <v>220</v>
      </c>
      <c r="DDO169" s="274"/>
      <c r="DDP169" s="44"/>
      <c r="DDQ169" s="166" t="s">
        <v>884</v>
      </c>
      <c r="DDR169" s="231" t="s">
        <v>885</v>
      </c>
      <c r="DDS169" s="43"/>
      <c r="DDT169" s="232"/>
      <c r="DDU169" s="11" t="s">
        <v>886</v>
      </c>
      <c r="DDV169" s="352">
        <v>220</v>
      </c>
      <c r="DDW169" s="274"/>
      <c r="DDX169" s="44"/>
      <c r="DDY169" s="166" t="s">
        <v>884</v>
      </c>
      <c r="DDZ169" s="231" t="s">
        <v>885</v>
      </c>
      <c r="DEA169" s="43"/>
      <c r="DEB169" s="232"/>
      <c r="DEC169" s="11" t="s">
        <v>886</v>
      </c>
      <c r="DED169" s="352">
        <v>220</v>
      </c>
      <c r="DEE169" s="274"/>
      <c r="DEF169" s="44"/>
      <c r="DEG169" s="166" t="s">
        <v>884</v>
      </c>
      <c r="DEH169" s="231" t="s">
        <v>885</v>
      </c>
      <c r="DEI169" s="43"/>
      <c r="DEJ169" s="232"/>
      <c r="DEK169" s="11" t="s">
        <v>886</v>
      </c>
      <c r="DEL169" s="352">
        <v>220</v>
      </c>
      <c r="DEM169" s="274"/>
      <c r="DEN169" s="44"/>
      <c r="DEO169" s="166" t="s">
        <v>884</v>
      </c>
      <c r="DEP169" s="231" t="s">
        <v>885</v>
      </c>
      <c r="DEQ169" s="43"/>
      <c r="DER169" s="232"/>
      <c r="DES169" s="11" t="s">
        <v>886</v>
      </c>
      <c r="DET169" s="352">
        <v>220</v>
      </c>
      <c r="DEU169" s="274"/>
      <c r="DEV169" s="44"/>
      <c r="DEW169" s="166" t="s">
        <v>884</v>
      </c>
      <c r="DEX169" s="231" t="s">
        <v>885</v>
      </c>
      <c r="DEY169" s="43"/>
      <c r="DEZ169" s="232"/>
      <c r="DFA169" s="11" t="s">
        <v>886</v>
      </c>
      <c r="DFB169" s="352">
        <v>220</v>
      </c>
      <c r="DFC169" s="274"/>
      <c r="DFD169" s="44"/>
      <c r="DFE169" s="166" t="s">
        <v>884</v>
      </c>
      <c r="DFF169" s="231" t="s">
        <v>885</v>
      </c>
      <c r="DFG169" s="43"/>
      <c r="DFH169" s="232"/>
      <c r="DFI169" s="11" t="s">
        <v>886</v>
      </c>
      <c r="DFJ169" s="352">
        <v>220</v>
      </c>
      <c r="DFK169" s="274"/>
      <c r="DFL169" s="44"/>
      <c r="DFM169" s="166" t="s">
        <v>884</v>
      </c>
      <c r="DFN169" s="231" t="s">
        <v>885</v>
      </c>
      <c r="DFO169" s="43"/>
      <c r="DFP169" s="232"/>
      <c r="DFQ169" s="11" t="s">
        <v>886</v>
      </c>
      <c r="DFR169" s="352">
        <v>220</v>
      </c>
      <c r="DFS169" s="274"/>
      <c r="DFT169" s="44"/>
      <c r="DFU169" s="166" t="s">
        <v>884</v>
      </c>
      <c r="DFV169" s="231" t="s">
        <v>885</v>
      </c>
      <c r="DFW169" s="43"/>
      <c r="DFX169" s="232"/>
      <c r="DFY169" s="11" t="s">
        <v>886</v>
      </c>
      <c r="DFZ169" s="352">
        <v>220</v>
      </c>
      <c r="DGA169" s="274"/>
      <c r="DGB169" s="44"/>
      <c r="DGC169" s="166" t="s">
        <v>884</v>
      </c>
      <c r="DGD169" s="231" t="s">
        <v>885</v>
      </c>
      <c r="DGE169" s="43"/>
      <c r="DGF169" s="232"/>
      <c r="DGG169" s="11" t="s">
        <v>886</v>
      </c>
      <c r="DGH169" s="352">
        <v>220</v>
      </c>
      <c r="DGI169" s="274"/>
      <c r="DGJ169" s="44"/>
      <c r="DGK169" s="166" t="s">
        <v>884</v>
      </c>
      <c r="DGL169" s="231" t="s">
        <v>885</v>
      </c>
      <c r="DGM169" s="43"/>
      <c r="DGN169" s="232"/>
      <c r="DGO169" s="11" t="s">
        <v>886</v>
      </c>
      <c r="DGP169" s="352">
        <v>220</v>
      </c>
      <c r="DGQ169" s="274"/>
      <c r="DGR169" s="44"/>
      <c r="DGS169" s="166" t="s">
        <v>884</v>
      </c>
      <c r="DGT169" s="231" t="s">
        <v>885</v>
      </c>
      <c r="DGU169" s="43"/>
      <c r="DGV169" s="232"/>
      <c r="DGW169" s="11" t="s">
        <v>886</v>
      </c>
      <c r="DGX169" s="352">
        <v>220</v>
      </c>
      <c r="DGY169" s="274"/>
      <c r="DGZ169" s="44"/>
      <c r="DHA169" s="166" t="s">
        <v>884</v>
      </c>
      <c r="DHB169" s="231" t="s">
        <v>885</v>
      </c>
      <c r="DHC169" s="43"/>
      <c r="DHD169" s="232"/>
      <c r="DHE169" s="11" t="s">
        <v>886</v>
      </c>
      <c r="DHF169" s="352">
        <v>220</v>
      </c>
      <c r="DHG169" s="274"/>
      <c r="DHH169" s="44"/>
      <c r="DHI169" s="166" t="s">
        <v>884</v>
      </c>
      <c r="DHJ169" s="231" t="s">
        <v>885</v>
      </c>
      <c r="DHK169" s="43"/>
      <c r="DHL169" s="232"/>
      <c r="DHM169" s="11" t="s">
        <v>886</v>
      </c>
      <c r="DHN169" s="352">
        <v>220</v>
      </c>
      <c r="DHO169" s="274"/>
      <c r="DHP169" s="44"/>
      <c r="DHQ169" s="166" t="s">
        <v>884</v>
      </c>
      <c r="DHR169" s="231" t="s">
        <v>885</v>
      </c>
      <c r="DHS169" s="43"/>
      <c r="DHT169" s="232"/>
      <c r="DHU169" s="11" t="s">
        <v>886</v>
      </c>
      <c r="DHV169" s="352">
        <v>220</v>
      </c>
      <c r="DHW169" s="274"/>
      <c r="DHX169" s="44"/>
      <c r="DHY169" s="166" t="s">
        <v>884</v>
      </c>
      <c r="DHZ169" s="231" t="s">
        <v>885</v>
      </c>
      <c r="DIA169" s="43"/>
      <c r="DIB169" s="232"/>
      <c r="DIC169" s="11" t="s">
        <v>886</v>
      </c>
      <c r="DID169" s="352">
        <v>220</v>
      </c>
      <c r="DIE169" s="274"/>
      <c r="DIF169" s="44"/>
      <c r="DIG169" s="166" t="s">
        <v>884</v>
      </c>
      <c r="DIH169" s="231" t="s">
        <v>885</v>
      </c>
      <c r="DII169" s="43"/>
      <c r="DIJ169" s="232"/>
      <c r="DIK169" s="11" t="s">
        <v>886</v>
      </c>
      <c r="DIL169" s="352">
        <v>220</v>
      </c>
      <c r="DIM169" s="274"/>
      <c r="DIN169" s="44"/>
      <c r="DIO169" s="166" t="s">
        <v>884</v>
      </c>
      <c r="DIP169" s="231" t="s">
        <v>885</v>
      </c>
      <c r="DIQ169" s="43"/>
      <c r="DIR169" s="232"/>
      <c r="DIS169" s="11" t="s">
        <v>886</v>
      </c>
      <c r="DIT169" s="352">
        <v>220</v>
      </c>
      <c r="DIU169" s="274"/>
      <c r="DIV169" s="44"/>
      <c r="DIW169" s="166" t="s">
        <v>884</v>
      </c>
      <c r="DIX169" s="231" t="s">
        <v>885</v>
      </c>
      <c r="DIY169" s="43"/>
      <c r="DIZ169" s="232"/>
      <c r="DJA169" s="11" t="s">
        <v>886</v>
      </c>
      <c r="DJB169" s="352">
        <v>220</v>
      </c>
      <c r="DJC169" s="274"/>
      <c r="DJD169" s="44"/>
      <c r="DJE169" s="166" t="s">
        <v>884</v>
      </c>
      <c r="DJF169" s="231" t="s">
        <v>885</v>
      </c>
      <c r="DJG169" s="43"/>
      <c r="DJH169" s="232"/>
      <c r="DJI169" s="11" t="s">
        <v>886</v>
      </c>
      <c r="DJJ169" s="352">
        <v>220</v>
      </c>
      <c r="DJK169" s="274"/>
      <c r="DJL169" s="44"/>
      <c r="DJM169" s="166" t="s">
        <v>884</v>
      </c>
      <c r="DJN169" s="231" t="s">
        <v>885</v>
      </c>
      <c r="DJO169" s="43"/>
      <c r="DJP169" s="232"/>
      <c r="DJQ169" s="11" t="s">
        <v>886</v>
      </c>
      <c r="DJR169" s="352">
        <v>220</v>
      </c>
      <c r="DJS169" s="274"/>
      <c r="DJT169" s="44"/>
      <c r="DJU169" s="166" t="s">
        <v>884</v>
      </c>
      <c r="DJV169" s="231" t="s">
        <v>885</v>
      </c>
      <c r="DJW169" s="43"/>
      <c r="DJX169" s="232"/>
      <c r="DJY169" s="11" t="s">
        <v>886</v>
      </c>
      <c r="DJZ169" s="352">
        <v>220</v>
      </c>
      <c r="DKA169" s="274"/>
      <c r="DKB169" s="44"/>
      <c r="DKC169" s="166" t="s">
        <v>884</v>
      </c>
      <c r="DKD169" s="231" t="s">
        <v>885</v>
      </c>
      <c r="DKE169" s="43"/>
      <c r="DKF169" s="232"/>
      <c r="DKG169" s="11" t="s">
        <v>886</v>
      </c>
      <c r="DKH169" s="352">
        <v>220</v>
      </c>
      <c r="DKI169" s="274"/>
      <c r="DKJ169" s="44"/>
      <c r="DKK169" s="166" t="s">
        <v>884</v>
      </c>
      <c r="DKL169" s="231" t="s">
        <v>885</v>
      </c>
      <c r="DKM169" s="43"/>
      <c r="DKN169" s="232"/>
      <c r="DKO169" s="11" t="s">
        <v>886</v>
      </c>
      <c r="DKP169" s="352">
        <v>220</v>
      </c>
      <c r="DKQ169" s="274"/>
      <c r="DKR169" s="44"/>
      <c r="DKS169" s="166" t="s">
        <v>884</v>
      </c>
      <c r="DKT169" s="231" t="s">
        <v>885</v>
      </c>
      <c r="DKU169" s="43"/>
      <c r="DKV169" s="232"/>
      <c r="DKW169" s="11" t="s">
        <v>886</v>
      </c>
      <c r="DKX169" s="352">
        <v>220</v>
      </c>
      <c r="DKY169" s="274"/>
      <c r="DKZ169" s="44"/>
      <c r="DLA169" s="166" t="s">
        <v>884</v>
      </c>
      <c r="DLB169" s="231" t="s">
        <v>885</v>
      </c>
      <c r="DLC169" s="43"/>
      <c r="DLD169" s="232"/>
      <c r="DLE169" s="11" t="s">
        <v>886</v>
      </c>
      <c r="DLF169" s="352">
        <v>220</v>
      </c>
      <c r="DLG169" s="274"/>
      <c r="DLH169" s="44"/>
      <c r="DLI169" s="166" t="s">
        <v>884</v>
      </c>
      <c r="DLJ169" s="231" t="s">
        <v>885</v>
      </c>
      <c r="DLK169" s="43"/>
      <c r="DLL169" s="232"/>
      <c r="DLM169" s="11" t="s">
        <v>886</v>
      </c>
      <c r="DLN169" s="352">
        <v>220</v>
      </c>
      <c r="DLO169" s="274"/>
      <c r="DLP169" s="44"/>
      <c r="DLQ169" s="166" t="s">
        <v>884</v>
      </c>
      <c r="DLR169" s="231" t="s">
        <v>885</v>
      </c>
      <c r="DLS169" s="43"/>
      <c r="DLT169" s="232"/>
      <c r="DLU169" s="11" t="s">
        <v>886</v>
      </c>
      <c r="DLV169" s="352">
        <v>220</v>
      </c>
      <c r="DLW169" s="274"/>
      <c r="DLX169" s="44"/>
      <c r="DLY169" s="166" t="s">
        <v>884</v>
      </c>
      <c r="DLZ169" s="231" t="s">
        <v>885</v>
      </c>
      <c r="DMA169" s="43"/>
      <c r="DMB169" s="232"/>
      <c r="DMC169" s="11" t="s">
        <v>886</v>
      </c>
      <c r="DMD169" s="352">
        <v>220</v>
      </c>
      <c r="DME169" s="274"/>
      <c r="DMF169" s="44"/>
      <c r="DMG169" s="166" t="s">
        <v>884</v>
      </c>
      <c r="DMH169" s="231" t="s">
        <v>885</v>
      </c>
      <c r="DMI169" s="43"/>
      <c r="DMJ169" s="232"/>
      <c r="DMK169" s="11" t="s">
        <v>886</v>
      </c>
      <c r="DML169" s="352">
        <v>220</v>
      </c>
      <c r="DMM169" s="274"/>
      <c r="DMN169" s="44"/>
      <c r="DMO169" s="166" t="s">
        <v>884</v>
      </c>
      <c r="DMP169" s="231" t="s">
        <v>885</v>
      </c>
      <c r="DMQ169" s="43"/>
      <c r="DMR169" s="232"/>
      <c r="DMS169" s="11" t="s">
        <v>886</v>
      </c>
      <c r="DMT169" s="352">
        <v>220</v>
      </c>
      <c r="DMU169" s="274"/>
      <c r="DMV169" s="44"/>
      <c r="DMW169" s="166" t="s">
        <v>884</v>
      </c>
      <c r="DMX169" s="231" t="s">
        <v>885</v>
      </c>
      <c r="DMY169" s="43"/>
      <c r="DMZ169" s="232"/>
      <c r="DNA169" s="11" t="s">
        <v>886</v>
      </c>
      <c r="DNB169" s="352">
        <v>220</v>
      </c>
      <c r="DNC169" s="274"/>
      <c r="DND169" s="44"/>
      <c r="DNE169" s="166" t="s">
        <v>884</v>
      </c>
      <c r="DNF169" s="231" t="s">
        <v>885</v>
      </c>
      <c r="DNG169" s="43"/>
      <c r="DNH169" s="232"/>
      <c r="DNI169" s="11" t="s">
        <v>886</v>
      </c>
      <c r="DNJ169" s="352">
        <v>220</v>
      </c>
      <c r="DNK169" s="274"/>
      <c r="DNL169" s="44"/>
      <c r="DNM169" s="166" t="s">
        <v>884</v>
      </c>
      <c r="DNN169" s="231" t="s">
        <v>885</v>
      </c>
      <c r="DNO169" s="43"/>
      <c r="DNP169" s="232"/>
      <c r="DNQ169" s="11" t="s">
        <v>886</v>
      </c>
      <c r="DNR169" s="352">
        <v>220</v>
      </c>
      <c r="DNS169" s="274"/>
      <c r="DNT169" s="44"/>
      <c r="DNU169" s="166" t="s">
        <v>884</v>
      </c>
      <c r="DNV169" s="231" t="s">
        <v>885</v>
      </c>
      <c r="DNW169" s="43"/>
      <c r="DNX169" s="232"/>
      <c r="DNY169" s="11" t="s">
        <v>886</v>
      </c>
      <c r="DNZ169" s="352">
        <v>220</v>
      </c>
      <c r="DOA169" s="274"/>
      <c r="DOB169" s="44"/>
      <c r="DOC169" s="166" t="s">
        <v>884</v>
      </c>
      <c r="DOD169" s="231" t="s">
        <v>885</v>
      </c>
      <c r="DOE169" s="43"/>
      <c r="DOF169" s="232"/>
      <c r="DOG169" s="11" t="s">
        <v>886</v>
      </c>
      <c r="DOH169" s="352">
        <v>220</v>
      </c>
      <c r="DOI169" s="274"/>
      <c r="DOJ169" s="44"/>
      <c r="DOK169" s="166" t="s">
        <v>884</v>
      </c>
      <c r="DOL169" s="231" t="s">
        <v>885</v>
      </c>
      <c r="DOM169" s="43"/>
      <c r="DON169" s="232"/>
      <c r="DOO169" s="11" t="s">
        <v>886</v>
      </c>
      <c r="DOP169" s="352">
        <v>220</v>
      </c>
      <c r="DOQ169" s="274"/>
      <c r="DOR169" s="44"/>
      <c r="DOS169" s="166" t="s">
        <v>884</v>
      </c>
      <c r="DOT169" s="231" t="s">
        <v>885</v>
      </c>
      <c r="DOU169" s="43"/>
      <c r="DOV169" s="232"/>
      <c r="DOW169" s="11" t="s">
        <v>886</v>
      </c>
      <c r="DOX169" s="352">
        <v>220</v>
      </c>
      <c r="DOY169" s="274"/>
      <c r="DOZ169" s="44"/>
      <c r="DPA169" s="166" t="s">
        <v>884</v>
      </c>
      <c r="DPB169" s="231" t="s">
        <v>885</v>
      </c>
      <c r="DPC169" s="43"/>
      <c r="DPD169" s="232"/>
      <c r="DPE169" s="11" t="s">
        <v>886</v>
      </c>
      <c r="DPF169" s="352">
        <v>220</v>
      </c>
      <c r="DPG169" s="274"/>
      <c r="DPH169" s="44"/>
      <c r="DPI169" s="166" t="s">
        <v>884</v>
      </c>
      <c r="DPJ169" s="231" t="s">
        <v>885</v>
      </c>
      <c r="DPK169" s="43"/>
      <c r="DPL169" s="232"/>
      <c r="DPM169" s="11" t="s">
        <v>886</v>
      </c>
      <c r="DPN169" s="352">
        <v>220</v>
      </c>
      <c r="DPO169" s="274"/>
      <c r="DPP169" s="44"/>
      <c r="DPQ169" s="166" t="s">
        <v>884</v>
      </c>
      <c r="DPR169" s="231" t="s">
        <v>885</v>
      </c>
      <c r="DPS169" s="43"/>
      <c r="DPT169" s="232"/>
      <c r="DPU169" s="11" t="s">
        <v>886</v>
      </c>
      <c r="DPV169" s="352">
        <v>220</v>
      </c>
      <c r="DPW169" s="274"/>
      <c r="DPX169" s="44"/>
      <c r="DPY169" s="166" t="s">
        <v>884</v>
      </c>
      <c r="DPZ169" s="231" t="s">
        <v>885</v>
      </c>
      <c r="DQA169" s="43"/>
      <c r="DQB169" s="232"/>
      <c r="DQC169" s="11" t="s">
        <v>886</v>
      </c>
      <c r="DQD169" s="352">
        <v>220</v>
      </c>
      <c r="DQE169" s="274"/>
      <c r="DQF169" s="44"/>
      <c r="DQG169" s="166" t="s">
        <v>884</v>
      </c>
      <c r="DQH169" s="231" t="s">
        <v>885</v>
      </c>
      <c r="DQI169" s="43"/>
      <c r="DQJ169" s="232"/>
      <c r="DQK169" s="11" t="s">
        <v>886</v>
      </c>
      <c r="DQL169" s="352">
        <v>220</v>
      </c>
      <c r="DQM169" s="274"/>
      <c r="DQN169" s="44"/>
      <c r="DQO169" s="166" t="s">
        <v>884</v>
      </c>
      <c r="DQP169" s="231" t="s">
        <v>885</v>
      </c>
      <c r="DQQ169" s="43"/>
      <c r="DQR169" s="232"/>
      <c r="DQS169" s="11" t="s">
        <v>886</v>
      </c>
      <c r="DQT169" s="352">
        <v>220</v>
      </c>
      <c r="DQU169" s="274"/>
      <c r="DQV169" s="44"/>
      <c r="DQW169" s="166" t="s">
        <v>884</v>
      </c>
      <c r="DQX169" s="231" t="s">
        <v>885</v>
      </c>
      <c r="DQY169" s="43"/>
      <c r="DQZ169" s="232"/>
      <c r="DRA169" s="11" t="s">
        <v>886</v>
      </c>
      <c r="DRB169" s="352">
        <v>220</v>
      </c>
      <c r="DRC169" s="274"/>
      <c r="DRD169" s="44"/>
      <c r="DRE169" s="166" t="s">
        <v>884</v>
      </c>
      <c r="DRF169" s="231" t="s">
        <v>885</v>
      </c>
      <c r="DRG169" s="43"/>
      <c r="DRH169" s="232"/>
      <c r="DRI169" s="11" t="s">
        <v>886</v>
      </c>
      <c r="DRJ169" s="352">
        <v>220</v>
      </c>
      <c r="DRK169" s="274"/>
      <c r="DRL169" s="44"/>
      <c r="DRM169" s="166" t="s">
        <v>884</v>
      </c>
      <c r="DRN169" s="231" t="s">
        <v>885</v>
      </c>
      <c r="DRO169" s="43"/>
      <c r="DRP169" s="232"/>
      <c r="DRQ169" s="11" t="s">
        <v>886</v>
      </c>
      <c r="DRR169" s="352">
        <v>220</v>
      </c>
      <c r="DRS169" s="274"/>
      <c r="DRT169" s="44"/>
      <c r="DRU169" s="166" t="s">
        <v>884</v>
      </c>
      <c r="DRV169" s="231" t="s">
        <v>885</v>
      </c>
      <c r="DRW169" s="43"/>
      <c r="DRX169" s="232"/>
      <c r="DRY169" s="11" t="s">
        <v>886</v>
      </c>
      <c r="DRZ169" s="352">
        <v>220</v>
      </c>
      <c r="DSA169" s="274"/>
      <c r="DSB169" s="44"/>
      <c r="DSC169" s="166" t="s">
        <v>884</v>
      </c>
      <c r="DSD169" s="231" t="s">
        <v>885</v>
      </c>
      <c r="DSE169" s="43"/>
      <c r="DSF169" s="232"/>
      <c r="DSG169" s="11" t="s">
        <v>886</v>
      </c>
      <c r="DSH169" s="352">
        <v>220</v>
      </c>
      <c r="DSI169" s="274"/>
      <c r="DSJ169" s="44"/>
      <c r="DSK169" s="166" t="s">
        <v>884</v>
      </c>
      <c r="DSL169" s="231" t="s">
        <v>885</v>
      </c>
      <c r="DSM169" s="43"/>
      <c r="DSN169" s="232"/>
      <c r="DSO169" s="11" t="s">
        <v>886</v>
      </c>
      <c r="DSP169" s="352">
        <v>220</v>
      </c>
      <c r="DSQ169" s="274"/>
      <c r="DSR169" s="44"/>
      <c r="DSS169" s="166" t="s">
        <v>884</v>
      </c>
      <c r="DST169" s="231" t="s">
        <v>885</v>
      </c>
      <c r="DSU169" s="43"/>
      <c r="DSV169" s="232"/>
      <c r="DSW169" s="11" t="s">
        <v>886</v>
      </c>
      <c r="DSX169" s="352">
        <v>220</v>
      </c>
      <c r="DSY169" s="274"/>
      <c r="DSZ169" s="44"/>
      <c r="DTA169" s="166" t="s">
        <v>884</v>
      </c>
      <c r="DTB169" s="231" t="s">
        <v>885</v>
      </c>
      <c r="DTC169" s="43"/>
      <c r="DTD169" s="232"/>
      <c r="DTE169" s="11" t="s">
        <v>886</v>
      </c>
      <c r="DTF169" s="352">
        <v>220</v>
      </c>
      <c r="DTG169" s="274"/>
      <c r="DTH169" s="44"/>
      <c r="DTI169" s="166" t="s">
        <v>884</v>
      </c>
      <c r="DTJ169" s="231" t="s">
        <v>885</v>
      </c>
      <c r="DTK169" s="43"/>
      <c r="DTL169" s="232"/>
      <c r="DTM169" s="11" t="s">
        <v>886</v>
      </c>
      <c r="DTN169" s="352">
        <v>220</v>
      </c>
      <c r="DTO169" s="274"/>
      <c r="DTP169" s="44"/>
      <c r="DTQ169" s="166" t="s">
        <v>884</v>
      </c>
      <c r="DTR169" s="231" t="s">
        <v>885</v>
      </c>
      <c r="DTS169" s="43"/>
      <c r="DTT169" s="232"/>
      <c r="DTU169" s="11" t="s">
        <v>886</v>
      </c>
      <c r="DTV169" s="352">
        <v>220</v>
      </c>
      <c r="DTW169" s="274"/>
      <c r="DTX169" s="44"/>
      <c r="DTY169" s="166" t="s">
        <v>884</v>
      </c>
      <c r="DTZ169" s="231" t="s">
        <v>885</v>
      </c>
      <c r="DUA169" s="43"/>
      <c r="DUB169" s="232"/>
      <c r="DUC169" s="11" t="s">
        <v>886</v>
      </c>
      <c r="DUD169" s="352">
        <v>220</v>
      </c>
      <c r="DUE169" s="274"/>
      <c r="DUF169" s="44"/>
      <c r="DUG169" s="166" t="s">
        <v>884</v>
      </c>
      <c r="DUH169" s="231" t="s">
        <v>885</v>
      </c>
      <c r="DUI169" s="43"/>
      <c r="DUJ169" s="232"/>
      <c r="DUK169" s="11" t="s">
        <v>886</v>
      </c>
      <c r="DUL169" s="352">
        <v>220</v>
      </c>
      <c r="DUM169" s="274"/>
      <c r="DUN169" s="44"/>
      <c r="DUO169" s="166" t="s">
        <v>884</v>
      </c>
      <c r="DUP169" s="231" t="s">
        <v>885</v>
      </c>
      <c r="DUQ169" s="43"/>
      <c r="DUR169" s="232"/>
      <c r="DUS169" s="11" t="s">
        <v>886</v>
      </c>
      <c r="DUT169" s="352">
        <v>220</v>
      </c>
      <c r="DUU169" s="274"/>
      <c r="DUV169" s="44"/>
      <c r="DUW169" s="166" t="s">
        <v>884</v>
      </c>
      <c r="DUX169" s="231" t="s">
        <v>885</v>
      </c>
      <c r="DUY169" s="43"/>
      <c r="DUZ169" s="232"/>
      <c r="DVA169" s="11" t="s">
        <v>886</v>
      </c>
      <c r="DVB169" s="352">
        <v>220</v>
      </c>
      <c r="DVC169" s="274"/>
      <c r="DVD169" s="44"/>
      <c r="DVE169" s="166" t="s">
        <v>884</v>
      </c>
      <c r="DVF169" s="231" t="s">
        <v>885</v>
      </c>
      <c r="DVG169" s="43"/>
      <c r="DVH169" s="232"/>
      <c r="DVI169" s="11" t="s">
        <v>886</v>
      </c>
      <c r="DVJ169" s="352">
        <v>220</v>
      </c>
      <c r="DVK169" s="274"/>
      <c r="DVL169" s="44"/>
      <c r="DVM169" s="166" t="s">
        <v>884</v>
      </c>
      <c r="DVN169" s="231" t="s">
        <v>885</v>
      </c>
      <c r="DVO169" s="43"/>
      <c r="DVP169" s="232"/>
      <c r="DVQ169" s="11" t="s">
        <v>886</v>
      </c>
      <c r="DVR169" s="352">
        <v>220</v>
      </c>
      <c r="DVS169" s="274"/>
      <c r="DVT169" s="44"/>
      <c r="DVU169" s="166" t="s">
        <v>884</v>
      </c>
      <c r="DVV169" s="231" t="s">
        <v>885</v>
      </c>
      <c r="DVW169" s="43"/>
      <c r="DVX169" s="232"/>
      <c r="DVY169" s="11" t="s">
        <v>886</v>
      </c>
      <c r="DVZ169" s="352">
        <v>220</v>
      </c>
      <c r="DWA169" s="274"/>
      <c r="DWB169" s="44"/>
      <c r="DWC169" s="166" t="s">
        <v>884</v>
      </c>
      <c r="DWD169" s="231" t="s">
        <v>885</v>
      </c>
      <c r="DWE169" s="43"/>
      <c r="DWF169" s="232"/>
      <c r="DWG169" s="11" t="s">
        <v>886</v>
      </c>
      <c r="DWH169" s="352">
        <v>220</v>
      </c>
      <c r="DWI169" s="274"/>
      <c r="DWJ169" s="44"/>
      <c r="DWK169" s="166" t="s">
        <v>884</v>
      </c>
      <c r="DWL169" s="231" t="s">
        <v>885</v>
      </c>
      <c r="DWM169" s="43"/>
      <c r="DWN169" s="232"/>
      <c r="DWO169" s="11" t="s">
        <v>886</v>
      </c>
      <c r="DWP169" s="352">
        <v>220</v>
      </c>
      <c r="DWQ169" s="274"/>
      <c r="DWR169" s="44"/>
      <c r="DWS169" s="166" t="s">
        <v>884</v>
      </c>
      <c r="DWT169" s="231" t="s">
        <v>885</v>
      </c>
      <c r="DWU169" s="43"/>
      <c r="DWV169" s="232"/>
      <c r="DWW169" s="11" t="s">
        <v>886</v>
      </c>
      <c r="DWX169" s="352">
        <v>220</v>
      </c>
      <c r="DWY169" s="274"/>
      <c r="DWZ169" s="44"/>
      <c r="DXA169" s="166" t="s">
        <v>884</v>
      </c>
      <c r="DXB169" s="231" t="s">
        <v>885</v>
      </c>
      <c r="DXC169" s="43"/>
      <c r="DXD169" s="232"/>
      <c r="DXE169" s="11" t="s">
        <v>886</v>
      </c>
      <c r="DXF169" s="352">
        <v>220</v>
      </c>
      <c r="DXG169" s="274"/>
      <c r="DXH169" s="44"/>
      <c r="DXI169" s="166" t="s">
        <v>884</v>
      </c>
      <c r="DXJ169" s="231" t="s">
        <v>885</v>
      </c>
      <c r="DXK169" s="43"/>
      <c r="DXL169" s="232"/>
      <c r="DXM169" s="11" t="s">
        <v>886</v>
      </c>
      <c r="DXN169" s="352">
        <v>220</v>
      </c>
      <c r="DXO169" s="274"/>
      <c r="DXP169" s="44"/>
      <c r="DXQ169" s="166" t="s">
        <v>884</v>
      </c>
      <c r="DXR169" s="231" t="s">
        <v>885</v>
      </c>
      <c r="DXS169" s="43"/>
      <c r="DXT169" s="232"/>
      <c r="DXU169" s="11" t="s">
        <v>886</v>
      </c>
      <c r="DXV169" s="352">
        <v>220</v>
      </c>
      <c r="DXW169" s="274"/>
      <c r="DXX169" s="44"/>
      <c r="DXY169" s="166" t="s">
        <v>884</v>
      </c>
      <c r="DXZ169" s="231" t="s">
        <v>885</v>
      </c>
      <c r="DYA169" s="43"/>
      <c r="DYB169" s="232"/>
      <c r="DYC169" s="11" t="s">
        <v>886</v>
      </c>
      <c r="DYD169" s="352">
        <v>220</v>
      </c>
      <c r="DYE169" s="274"/>
      <c r="DYF169" s="44"/>
      <c r="DYG169" s="166" t="s">
        <v>884</v>
      </c>
      <c r="DYH169" s="231" t="s">
        <v>885</v>
      </c>
      <c r="DYI169" s="43"/>
      <c r="DYJ169" s="232"/>
      <c r="DYK169" s="11" t="s">
        <v>886</v>
      </c>
      <c r="DYL169" s="352">
        <v>220</v>
      </c>
      <c r="DYM169" s="274"/>
      <c r="DYN169" s="44"/>
      <c r="DYO169" s="166" t="s">
        <v>884</v>
      </c>
      <c r="DYP169" s="231" t="s">
        <v>885</v>
      </c>
      <c r="DYQ169" s="43"/>
      <c r="DYR169" s="232"/>
      <c r="DYS169" s="11" t="s">
        <v>886</v>
      </c>
      <c r="DYT169" s="352">
        <v>220</v>
      </c>
      <c r="DYU169" s="274"/>
      <c r="DYV169" s="44"/>
      <c r="DYW169" s="166" t="s">
        <v>884</v>
      </c>
      <c r="DYX169" s="231" t="s">
        <v>885</v>
      </c>
      <c r="DYY169" s="43"/>
      <c r="DYZ169" s="232"/>
      <c r="DZA169" s="11" t="s">
        <v>886</v>
      </c>
      <c r="DZB169" s="352">
        <v>220</v>
      </c>
      <c r="DZC169" s="274"/>
      <c r="DZD169" s="44"/>
      <c r="DZE169" s="166" t="s">
        <v>884</v>
      </c>
      <c r="DZF169" s="231" t="s">
        <v>885</v>
      </c>
      <c r="DZG169" s="43"/>
      <c r="DZH169" s="232"/>
      <c r="DZI169" s="11" t="s">
        <v>886</v>
      </c>
      <c r="DZJ169" s="352">
        <v>220</v>
      </c>
      <c r="DZK169" s="274"/>
      <c r="DZL169" s="44"/>
      <c r="DZM169" s="166" t="s">
        <v>884</v>
      </c>
      <c r="DZN169" s="231" t="s">
        <v>885</v>
      </c>
      <c r="DZO169" s="43"/>
      <c r="DZP169" s="232"/>
      <c r="DZQ169" s="11" t="s">
        <v>886</v>
      </c>
      <c r="DZR169" s="352">
        <v>220</v>
      </c>
      <c r="DZS169" s="274"/>
      <c r="DZT169" s="44"/>
      <c r="DZU169" s="166" t="s">
        <v>884</v>
      </c>
      <c r="DZV169" s="231" t="s">
        <v>885</v>
      </c>
      <c r="DZW169" s="43"/>
      <c r="DZX169" s="232"/>
      <c r="DZY169" s="11" t="s">
        <v>886</v>
      </c>
      <c r="DZZ169" s="352">
        <v>220</v>
      </c>
      <c r="EAA169" s="274"/>
      <c r="EAB169" s="44"/>
      <c r="EAC169" s="166" t="s">
        <v>884</v>
      </c>
      <c r="EAD169" s="231" t="s">
        <v>885</v>
      </c>
      <c r="EAE169" s="43"/>
      <c r="EAF169" s="232"/>
      <c r="EAG169" s="11" t="s">
        <v>886</v>
      </c>
      <c r="EAH169" s="352">
        <v>220</v>
      </c>
      <c r="EAI169" s="274"/>
      <c r="EAJ169" s="44"/>
      <c r="EAK169" s="166" t="s">
        <v>884</v>
      </c>
      <c r="EAL169" s="231" t="s">
        <v>885</v>
      </c>
      <c r="EAM169" s="43"/>
      <c r="EAN169" s="232"/>
      <c r="EAO169" s="11" t="s">
        <v>886</v>
      </c>
      <c r="EAP169" s="352">
        <v>220</v>
      </c>
      <c r="EAQ169" s="274"/>
      <c r="EAR169" s="44"/>
      <c r="EAS169" s="166" t="s">
        <v>884</v>
      </c>
      <c r="EAT169" s="231" t="s">
        <v>885</v>
      </c>
      <c r="EAU169" s="43"/>
      <c r="EAV169" s="232"/>
      <c r="EAW169" s="11" t="s">
        <v>886</v>
      </c>
      <c r="EAX169" s="352">
        <v>220</v>
      </c>
      <c r="EAY169" s="274"/>
      <c r="EAZ169" s="44"/>
      <c r="EBA169" s="166" t="s">
        <v>884</v>
      </c>
      <c r="EBB169" s="231" t="s">
        <v>885</v>
      </c>
      <c r="EBC169" s="43"/>
      <c r="EBD169" s="232"/>
      <c r="EBE169" s="11" t="s">
        <v>886</v>
      </c>
      <c r="EBF169" s="352">
        <v>220</v>
      </c>
      <c r="EBG169" s="274"/>
      <c r="EBH169" s="44"/>
      <c r="EBI169" s="166" t="s">
        <v>884</v>
      </c>
      <c r="EBJ169" s="231" t="s">
        <v>885</v>
      </c>
      <c r="EBK169" s="43"/>
      <c r="EBL169" s="232"/>
      <c r="EBM169" s="11" t="s">
        <v>886</v>
      </c>
      <c r="EBN169" s="352">
        <v>220</v>
      </c>
      <c r="EBO169" s="274"/>
      <c r="EBP169" s="44"/>
      <c r="EBQ169" s="166" t="s">
        <v>884</v>
      </c>
      <c r="EBR169" s="231" t="s">
        <v>885</v>
      </c>
      <c r="EBS169" s="43"/>
      <c r="EBT169" s="232"/>
      <c r="EBU169" s="11" t="s">
        <v>886</v>
      </c>
      <c r="EBV169" s="352">
        <v>220</v>
      </c>
      <c r="EBW169" s="274"/>
      <c r="EBX169" s="44"/>
      <c r="EBY169" s="166" t="s">
        <v>884</v>
      </c>
      <c r="EBZ169" s="231" t="s">
        <v>885</v>
      </c>
      <c r="ECA169" s="43"/>
      <c r="ECB169" s="232"/>
      <c r="ECC169" s="11" t="s">
        <v>886</v>
      </c>
      <c r="ECD169" s="352">
        <v>220</v>
      </c>
      <c r="ECE169" s="274"/>
      <c r="ECF169" s="44"/>
      <c r="ECG169" s="166" t="s">
        <v>884</v>
      </c>
      <c r="ECH169" s="231" t="s">
        <v>885</v>
      </c>
      <c r="ECI169" s="43"/>
      <c r="ECJ169" s="232"/>
      <c r="ECK169" s="11" t="s">
        <v>886</v>
      </c>
      <c r="ECL169" s="352">
        <v>220</v>
      </c>
      <c r="ECM169" s="274"/>
      <c r="ECN169" s="44"/>
      <c r="ECO169" s="166" t="s">
        <v>884</v>
      </c>
      <c r="ECP169" s="231" t="s">
        <v>885</v>
      </c>
      <c r="ECQ169" s="43"/>
      <c r="ECR169" s="232"/>
      <c r="ECS169" s="11" t="s">
        <v>886</v>
      </c>
      <c r="ECT169" s="352">
        <v>220</v>
      </c>
      <c r="ECU169" s="274"/>
      <c r="ECV169" s="44"/>
      <c r="ECW169" s="166" t="s">
        <v>884</v>
      </c>
      <c r="ECX169" s="231" t="s">
        <v>885</v>
      </c>
      <c r="ECY169" s="43"/>
      <c r="ECZ169" s="232"/>
      <c r="EDA169" s="11" t="s">
        <v>886</v>
      </c>
      <c r="EDB169" s="352">
        <v>220</v>
      </c>
      <c r="EDC169" s="274"/>
      <c r="EDD169" s="44"/>
      <c r="EDE169" s="166" t="s">
        <v>884</v>
      </c>
      <c r="EDF169" s="231" t="s">
        <v>885</v>
      </c>
      <c r="EDG169" s="43"/>
      <c r="EDH169" s="232"/>
      <c r="EDI169" s="11" t="s">
        <v>886</v>
      </c>
      <c r="EDJ169" s="352">
        <v>220</v>
      </c>
      <c r="EDK169" s="274"/>
      <c r="EDL169" s="44"/>
      <c r="EDM169" s="166" t="s">
        <v>884</v>
      </c>
      <c r="EDN169" s="231" t="s">
        <v>885</v>
      </c>
      <c r="EDO169" s="43"/>
      <c r="EDP169" s="232"/>
      <c r="EDQ169" s="11" t="s">
        <v>886</v>
      </c>
      <c r="EDR169" s="352">
        <v>220</v>
      </c>
      <c r="EDS169" s="274"/>
      <c r="EDT169" s="44"/>
      <c r="EDU169" s="166" t="s">
        <v>884</v>
      </c>
      <c r="EDV169" s="231" t="s">
        <v>885</v>
      </c>
      <c r="EDW169" s="43"/>
      <c r="EDX169" s="232"/>
      <c r="EDY169" s="11" t="s">
        <v>886</v>
      </c>
      <c r="EDZ169" s="352">
        <v>220</v>
      </c>
      <c r="EEA169" s="274"/>
      <c r="EEB169" s="44"/>
      <c r="EEC169" s="166" t="s">
        <v>884</v>
      </c>
      <c r="EED169" s="231" t="s">
        <v>885</v>
      </c>
      <c r="EEE169" s="43"/>
      <c r="EEF169" s="232"/>
      <c r="EEG169" s="11" t="s">
        <v>886</v>
      </c>
      <c r="EEH169" s="352">
        <v>220</v>
      </c>
      <c r="EEI169" s="274"/>
      <c r="EEJ169" s="44"/>
      <c r="EEK169" s="166" t="s">
        <v>884</v>
      </c>
      <c r="EEL169" s="231" t="s">
        <v>885</v>
      </c>
      <c r="EEM169" s="43"/>
      <c r="EEN169" s="232"/>
      <c r="EEO169" s="11" t="s">
        <v>886</v>
      </c>
      <c r="EEP169" s="352">
        <v>220</v>
      </c>
      <c r="EEQ169" s="274"/>
      <c r="EER169" s="44"/>
      <c r="EES169" s="166" t="s">
        <v>884</v>
      </c>
      <c r="EET169" s="231" t="s">
        <v>885</v>
      </c>
      <c r="EEU169" s="43"/>
      <c r="EEV169" s="232"/>
      <c r="EEW169" s="11" t="s">
        <v>886</v>
      </c>
      <c r="EEX169" s="352">
        <v>220</v>
      </c>
      <c r="EEY169" s="274"/>
      <c r="EEZ169" s="44"/>
      <c r="EFA169" s="166" t="s">
        <v>884</v>
      </c>
      <c r="EFB169" s="231" t="s">
        <v>885</v>
      </c>
      <c r="EFC169" s="43"/>
      <c r="EFD169" s="232"/>
      <c r="EFE169" s="11" t="s">
        <v>886</v>
      </c>
      <c r="EFF169" s="352">
        <v>220</v>
      </c>
      <c r="EFG169" s="274"/>
      <c r="EFH169" s="44"/>
      <c r="EFI169" s="166" t="s">
        <v>884</v>
      </c>
      <c r="EFJ169" s="231" t="s">
        <v>885</v>
      </c>
      <c r="EFK169" s="43"/>
      <c r="EFL169" s="232"/>
      <c r="EFM169" s="11" t="s">
        <v>886</v>
      </c>
      <c r="EFN169" s="352">
        <v>220</v>
      </c>
      <c r="EFO169" s="274"/>
      <c r="EFP169" s="44"/>
      <c r="EFQ169" s="166" t="s">
        <v>884</v>
      </c>
      <c r="EFR169" s="231" t="s">
        <v>885</v>
      </c>
      <c r="EFS169" s="43"/>
      <c r="EFT169" s="232"/>
      <c r="EFU169" s="11" t="s">
        <v>886</v>
      </c>
      <c r="EFV169" s="352">
        <v>220</v>
      </c>
      <c r="EFW169" s="274"/>
      <c r="EFX169" s="44"/>
      <c r="EFY169" s="166" t="s">
        <v>884</v>
      </c>
      <c r="EFZ169" s="231" t="s">
        <v>885</v>
      </c>
      <c r="EGA169" s="43"/>
      <c r="EGB169" s="232"/>
      <c r="EGC169" s="11" t="s">
        <v>886</v>
      </c>
      <c r="EGD169" s="352">
        <v>220</v>
      </c>
      <c r="EGE169" s="274"/>
      <c r="EGF169" s="44"/>
      <c r="EGG169" s="166" t="s">
        <v>884</v>
      </c>
      <c r="EGH169" s="231" t="s">
        <v>885</v>
      </c>
      <c r="EGI169" s="43"/>
      <c r="EGJ169" s="232"/>
      <c r="EGK169" s="11" t="s">
        <v>886</v>
      </c>
      <c r="EGL169" s="352">
        <v>220</v>
      </c>
      <c r="EGM169" s="274"/>
      <c r="EGN169" s="44"/>
      <c r="EGO169" s="166" t="s">
        <v>884</v>
      </c>
      <c r="EGP169" s="231" t="s">
        <v>885</v>
      </c>
      <c r="EGQ169" s="43"/>
      <c r="EGR169" s="232"/>
      <c r="EGS169" s="11" t="s">
        <v>886</v>
      </c>
      <c r="EGT169" s="352">
        <v>220</v>
      </c>
      <c r="EGU169" s="274"/>
      <c r="EGV169" s="44"/>
      <c r="EGW169" s="166" t="s">
        <v>884</v>
      </c>
      <c r="EGX169" s="231" t="s">
        <v>885</v>
      </c>
      <c r="EGY169" s="43"/>
      <c r="EGZ169" s="232"/>
      <c r="EHA169" s="11" t="s">
        <v>886</v>
      </c>
      <c r="EHB169" s="352">
        <v>220</v>
      </c>
      <c r="EHC169" s="274"/>
      <c r="EHD169" s="44"/>
      <c r="EHE169" s="166" t="s">
        <v>884</v>
      </c>
      <c r="EHF169" s="231" t="s">
        <v>885</v>
      </c>
      <c r="EHG169" s="43"/>
      <c r="EHH169" s="232"/>
      <c r="EHI169" s="11" t="s">
        <v>886</v>
      </c>
      <c r="EHJ169" s="352">
        <v>220</v>
      </c>
      <c r="EHK169" s="274"/>
      <c r="EHL169" s="44"/>
      <c r="EHM169" s="166" t="s">
        <v>884</v>
      </c>
      <c r="EHN169" s="231" t="s">
        <v>885</v>
      </c>
      <c r="EHO169" s="43"/>
      <c r="EHP169" s="232"/>
      <c r="EHQ169" s="11" t="s">
        <v>886</v>
      </c>
      <c r="EHR169" s="352">
        <v>220</v>
      </c>
      <c r="EHS169" s="274"/>
      <c r="EHT169" s="44"/>
      <c r="EHU169" s="166" t="s">
        <v>884</v>
      </c>
      <c r="EHV169" s="231" t="s">
        <v>885</v>
      </c>
      <c r="EHW169" s="43"/>
      <c r="EHX169" s="232"/>
      <c r="EHY169" s="11" t="s">
        <v>886</v>
      </c>
      <c r="EHZ169" s="352">
        <v>220</v>
      </c>
      <c r="EIA169" s="274"/>
      <c r="EIB169" s="44"/>
      <c r="EIC169" s="166" t="s">
        <v>884</v>
      </c>
      <c r="EID169" s="231" t="s">
        <v>885</v>
      </c>
      <c r="EIE169" s="43"/>
      <c r="EIF169" s="232"/>
      <c r="EIG169" s="11" t="s">
        <v>886</v>
      </c>
      <c r="EIH169" s="352">
        <v>220</v>
      </c>
      <c r="EII169" s="274"/>
      <c r="EIJ169" s="44"/>
      <c r="EIK169" s="166" t="s">
        <v>884</v>
      </c>
      <c r="EIL169" s="231" t="s">
        <v>885</v>
      </c>
      <c r="EIM169" s="43"/>
      <c r="EIN169" s="232"/>
      <c r="EIO169" s="11" t="s">
        <v>886</v>
      </c>
      <c r="EIP169" s="352">
        <v>220</v>
      </c>
      <c r="EIQ169" s="274"/>
      <c r="EIR169" s="44"/>
      <c r="EIS169" s="166" t="s">
        <v>884</v>
      </c>
      <c r="EIT169" s="231" t="s">
        <v>885</v>
      </c>
      <c r="EIU169" s="43"/>
      <c r="EIV169" s="232"/>
      <c r="EIW169" s="11" t="s">
        <v>886</v>
      </c>
      <c r="EIX169" s="352">
        <v>220</v>
      </c>
      <c r="EIY169" s="274"/>
      <c r="EIZ169" s="44"/>
      <c r="EJA169" s="166" t="s">
        <v>884</v>
      </c>
      <c r="EJB169" s="231" t="s">
        <v>885</v>
      </c>
      <c r="EJC169" s="43"/>
      <c r="EJD169" s="232"/>
      <c r="EJE169" s="11" t="s">
        <v>886</v>
      </c>
      <c r="EJF169" s="352">
        <v>220</v>
      </c>
      <c r="EJG169" s="274"/>
      <c r="EJH169" s="44"/>
      <c r="EJI169" s="166" t="s">
        <v>884</v>
      </c>
      <c r="EJJ169" s="231" t="s">
        <v>885</v>
      </c>
      <c r="EJK169" s="43"/>
      <c r="EJL169" s="232"/>
      <c r="EJM169" s="11" t="s">
        <v>886</v>
      </c>
      <c r="EJN169" s="352">
        <v>220</v>
      </c>
      <c r="EJO169" s="274"/>
      <c r="EJP169" s="44"/>
      <c r="EJQ169" s="166" t="s">
        <v>884</v>
      </c>
      <c r="EJR169" s="231" t="s">
        <v>885</v>
      </c>
      <c r="EJS169" s="43"/>
      <c r="EJT169" s="232"/>
      <c r="EJU169" s="11" t="s">
        <v>886</v>
      </c>
      <c r="EJV169" s="352">
        <v>220</v>
      </c>
      <c r="EJW169" s="274"/>
      <c r="EJX169" s="44"/>
      <c r="EJY169" s="166" t="s">
        <v>884</v>
      </c>
      <c r="EJZ169" s="231" t="s">
        <v>885</v>
      </c>
      <c r="EKA169" s="43"/>
      <c r="EKB169" s="232"/>
      <c r="EKC169" s="11" t="s">
        <v>886</v>
      </c>
      <c r="EKD169" s="352">
        <v>220</v>
      </c>
      <c r="EKE169" s="274"/>
      <c r="EKF169" s="44"/>
      <c r="EKG169" s="166" t="s">
        <v>884</v>
      </c>
      <c r="EKH169" s="231" t="s">
        <v>885</v>
      </c>
      <c r="EKI169" s="43"/>
      <c r="EKJ169" s="232"/>
      <c r="EKK169" s="11" t="s">
        <v>886</v>
      </c>
      <c r="EKL169" s="352">
        <v>220</v>
      </c>
      <c r="EKM169" s="274"/>
      <c r="EKN169" s="44"/>
      <c r="EKO169" s="166" t="s">
        <v>884</v>
      </c>
      <c r="EKP169" s="231" t="s">
        <v>885</v>
      </c>
      <c r="EKQ169" s="43"/>
      <c r="EKR169" s="232"/>
      <c r="EKS169" s="11" t="s">
        <v>886</v>
      </c>
      <c r="EKT169" s="352">
        <v>220</v>
      </c>
      <c r="EKU169" s="274"/>
      <c r="EKV169" s="44"/>
      <c r="EKW169" s="166" t="s">
        <v>884</v>
      </c>
      <c r="EKX169" s="231" t="s">
        <v>885</v>
      </c>
      <c r="EKY169" s="43"/>
      <c r="EKZ169" s="232"/>
      <c r="ELA169" s="11" t="s">
        <v>886</v>
      </c>
      <c r="ELB169" s="352">
        <v>220</v>
      </c>
      <c r="ELC169" s="274"/>
      <c r="ELD169" s="44"/>
      <c r="ELE169" s="166" t="s">
        <v>884</v>
      </c>
      <c r="ELF169" s="231" t="s">
        <v>885</v>
      </c>
      <c r="ELG169" s="43"/>
      <c r="ELH169" s="232"/>
      <c r="ELI169" s="11" t="s">
        <v>886</v>
      </c>
      <c r="ELJ169" s="352">
        <v>220</v>
      </c>
      <c r="ELK169" s="274"/>
      <c r="ELL169" s="44"/>
      <c r="ELM169" s="166" t="s">
        <v>884</v>
      </c>
      <c r="ELN169" s="231" t="s">
        <v>885</v>
      </c>
      <c r="ELO169" s="43"/>
      <c r="ELP169" s="232"/>
      <c r="ELQ169" s="11" t="s">
        <v>886</v>
      </c>
      <c r="ELR169" s="352">
        <v>220</v>
      </c>
      <c r="ELS169" s="274"/>
      <c r="ELT169" s="44"/>
      <c r="ELU169" s="166" t="s">
        <v>884</v>
      </c>
      <c r="ELV169" s="231" t="s">
        <v>885</v>
      </c>
      <c r="ELW169" s="43"/>
      <c r="ELX169" s="232"/>
      <c r="ELY169" s="11" t="s">
        <v>886</v>
      </c>
      <c r="ELZ169" s="352">
        <v>220</v>
      </c>
      <c r="EMA169" s="274"/>
      <c r="EMB169" s="44"/>
      <c r="EMC169" s="166" t="s">
        <v>884</v>
      </c>
      <c r="EMD169" s="231" t="s">
        <v>885</v>
      </c>
      <c r="EME169" s="43"/>
      <c r="EMF169" s="232"/>
      <c r="EMG169" s="11" t="s">
        <v>886</v>
      </c>
      <c r="EMH169" s="352">
        <v>220</v>
      </c>
      <c r="EMI169" s="274"/>
      <c r="EMJ169" s="44"/>
      <c r="EMK169" s="166" t="s">
        <v>884</v>
      </c>
      <c r="EML169" s="231" t="s">
        <v>885</v>
      </c>
      <c r="EMM169" s="43"/>
      <c r="EMN169" s="232"/>
      <c r="EMO169" s="11" t="s">
        <v>886</v>
      </c>
      <c r="EMP169" s="352">
        <v>220</v>
      </c>
      <c r="EMQ169" s="274"/>
      <c r="EMR169" s="44"/>
      <c r="EMS169" s="166" t="s">
        <v>884</v>
      </c>
      <c r="EMT169" s="231" t="s">
        <v>885</v>
      </c>
      <c r="EMU169" s="43"/>
      <c r="EMV169" s="232"/>
      <c r="EMW169" s="11" t="s">
        <v>886</v>
      </c>
      <c r="EMX169" s="352">
        <v>220</v>
      </c>
      <c r="EMY169" s="274"/>
      <c r="EMZ169" s="44"/>
      <c r="ENA169" s="166" t="s">
        <v>884</v>
      </c>
      <c r="ENB169" s="231" t="s">
        <v>885</v>
      </c>
      <c r="ENC169" s="43"/>
      <c r="END169" s="232"/>
      <c r="ENE169" s="11" t="s">
        <v>886</v>
      </c>
      <c r="ENF169" s="352">
        <v>220</v>
      </c>
      <c r="ENG169" s="274"/>
      <c r="ENH169" s="44"/>
      <c r="ENI169" s="166" t="s">
        <v>884</v>
      </c>
      <c r="ENJ169" s="231" t="s">
        <v>885</v>
      </c>
      <c r="ENK169" s="43"/>
      <c r="ENL169" s="232"/>
      <c r="ENM169" s="11" t="s">
        <v>886</v>
      </c>
      <c r="ENN169" s="352">
        <v>220</v>
      </c>
      <c r="ENO169" s="274"/>
      <c r="ENP169" s="44"/>
      <c r="ENQ169" s="166" t="s">
        <v>884</v>
      </c>
      <c r="ENR169" s="231" t="s">
        <v>885</v>
      </c>
      <c r="ENS169" s="43"/>
      <c r="ENT169" s="232"/>
      <c r="ENU169" s="11" t="s">
        <v>886</v>
      </c>
      <c r="ENV169" s="352">
        <v>220</v>
      </c>
      <c r="ENW169" s="274"/>
      <c r="ENX169" s="44"/>
      <c r="ENY169" s="166" t="s">
        <v>884</v>
      </c>
      <c r="ENZ169" s="231" t="s">
        <v>885</v>
      </c>
      <c r="EOA169" s="43"/>
      <c r="EOB169" s="232"/>
      <c r="EOC169" s="11" t="s">
        <v>886</v>
      </c>
      <c r="EOD169" s="352">
        <v>220</v>
      </c>
      <c r="EOE169" s="274"/>
      <c r="EOF169" s="44"/>
      <c r="EOG169" s="166" t="s">
        <v>884</v>
      </c>
      <c r="EOH169" s="231" t="s">
        <v>885</v>
      </c>
      <c r="EOI169" s="43"/>
      <c r="EOJ169" s="232"/>
      <c r="EOK169" s="11" t="s">
        <v>886</v>
      </c>
      <c r="EOL169" s="352">
        <v>220</v>
      </c>
      <c r="EOM169" s="274"/>
      <c r="EON169" s="44"/>
      <c r="EOO169" s="166" t="s">
        <v>884</v>
      </c>
      <c r="EOP169" s="231" t="s">
        <v>885</v>
      </c>
      <c r="EOQ169" s="43"/>
      <c r="EOR169" s="232"/>
      <c r="EOS169" s="11" t="s">
        <v>886</v>
      </c>
      <c r="EOT169" s="352">
        <v>220</v>
      </c>
      <c r="EOU169" s="274"/>
      <c r="EOV169" s="44"/>
      <c r="EOW169" s="166" t="s">
        <v>884</v>
      </c>
      <c r="EOX169" s="231" t="s">
        <v>885</v>
      </c>
      <c r="EOY169" s="43"/>
      <c r="EOZ169" s="232"/>
      <c r="EPA169" s="11" t="s">
        <v>886</v>
      </c>
      <c r="EPB169" s="352">
        <v>220</v>
      </c>
      <c r="EPC169" s="274"/>
      <c r="EPD169" s="44"/>
      <c r="EPE169" s="166" t="s">
        <v>884</v>
      </c>
      <c r="EPF169" s="231" t="s">
        <v>885</v>
      </c>
      <c r="EPG169" s="43"/>
      <c r="EPH169" s="232"/>
      <c r="EPI169" s="11" t="s">
        <v>886</v>
      </c>
      <c r="EPJ169" s="352">
        <v>220</v>
      </c>
      <c r="EPK169" s="274"/>
      <c r="EPL169" s="44"/>
      <c r="EPM169" s="166" t="s">
        <v>884</v>
      </c>
      <c r="EPN169" s="231" t="s">
        <v>885</v>
      </c>
      <c r="EPO169" s="43"/>
      <c r="EPP169" s="232"/>
      <c r="EPQ169" s="11" t="s">
        <v>886</v>
      </c>
      <c r="EPR169" s="352">
        <v>220</v>
      </c>
      <c r="EPS169" s="274"/>
      <c r="EPT169" s="44"/>
      <c r="EPU169" s="166" t="s">
        <v>884</v>
      </c>
      <c r="EPV169" s="231" t="s">
        <v>885</v>
      </c>
      <c r="EPW169" s="43"/>
      <c r="EPX169" s="232"/>
      <c r="EPY169" s="11" t="s">
        <v>886</v>
      </c>
      <c r="EPZ169" s="352">
        <v>220</v>
      </c>
      <c r="EQA169" s="274"/>
      <c r="EQB169" s="44"/>
      <c r="EQC169" s="166" t="s">
        <v>884</v>
      </c>
      <c r="EQD169" s="231" t="s">
        <v>885</v>
      </c>
      <c r="EQE169" s="43"/>
      <c r="EQF169" s="232"/>
      <c r="EQG169" s="11" t="s">
        <v>886</v>
      </c>
      <c r="EQH169" s="352">
        <v>220</v>
      </c>
      <c r="EQI169" s="274"/>
      <c r="EQJ169" s="44"/>
      <c r="EQK169" s="166" t="s">
        <v>884</v>
      </c>
      <c r="EQL169" s="231" t="s">
        <v>885</v>
      </c>
      <c r="EQM169" s="43"/>
      <c r="EQN169" s="232"/>
      <c r="EQO169" s="11" t="s">
        <v>886</v>
      </c>
      <c r="EQP169" s="352">
        <v>220</v>
      </c>
      <c r="EQQ169" s="274"/>
      <c r="EQR169" s="44"/>
      <c r="EQS169" s="166" t="s">
        <v>884</v>
      </c>
      <c r="EQT169" s="231" t="s">
        <v>885</v>
      </c>
      <c r="EQU169" s="43"/>
      <c r="EQV169" s="232"/>
      <c r="EQW169" s="11" t="s">
        <v>886</v>
      </c>
      <c r="EQX169" s="352">
        <v>220</v>
      </c>
      <c r="EQY169" s="274"/>
      <c r="EQZ169" s="44"/>
      <c r="ERA169" s="166" t="s">
        <v>884</v>
      </c>
      <c r="ERB169" s="231" t="s">
        <v>885</v>
      </c>
      <c r="ERC169" s="43"/>
      <c r="ERD169" s="232"/>
      <c r="ERE169" s="11" t="s">
        <v>886</v>
      </c>
      <c r="ERF169" s="352">
        <v>220</v>
      </c>
      <c r="ERG169" s="274"/>
      <c r="ERH169" s="44"/>
      <c r="ERI169" s="166" t="s">
        <v>884</v>
      </c>
      <c r="ERJ169" s="231" t="s">
        <v>885</v>
      </c>
      <c r="ERK169" s="43"/>
      <c r="ERL169" s="232"/>
      <c r="ERM169" s="11" t="s">
        <v>886</v>
      </c>
      <c r="ERN169" s="352">
        <v>220</v>
      </c>
      <c r="ERO169" s="274"/>
      <c r="ERP169" s="44"/>
      <c r="ERQ169" s="166" t="s">
        <v>884</v>
      </c>
      <c r="ERR169" s="231" t="s">
        <v>885</v>
      </c>
      <c r="ERS169" s="43"/>
      <c r="ERT169" s="232"/>
      <c r="ERU169" s="11" t="s">
        <v>886</v>
      </c>
      <c r="ERV169" s="352">
        <v>220</v>
      </c>
      <c r="ERW169" s="274"/>
      <c r="ERX169" s="44"/>
      <c r="ERY169" s="166" t="s">
        <v>884</v>
      </c>
      <c r="ERZ169" s="231" t="s">
        <v>885</v>
      </c>
      <c r="ESA169" s="43"/>
      <c r="ESB169" s="232"/>
      <c r="ESC169" s="11" t="s">
        <v>886</v>
      </c>
      <c r="ESD169" s="352">
        <v>220</v>
      </c>
      <c r="ESE169" s="274"/>
      <c r="ESF169" s="44"/>
      <c r="ESG169" s="166" t="s">
        <v>884</v>
      </c>
      <c r="ESH169" s="231" t="s">
        <v>885</v>
      </c>
      <c r="ESI169" s="43"/>
      <c r="ESJ169" s="232"/>
      <c r="ESK169" s="11" t="s">
        <v>886</v>
      </c>
      <c r="ESL169" s="352">
        <v>220</v>
      </c>
      <c r="ESM169" s="274"/>
      <c r="ESN169" s="44"/>
      <c r="ESO169" s="166" t="s">
        <v>884</v>
      </c>
      <c r="ESP169" s="231" t="s">
        <v>885</v>
      </c>
      <c r="ESQ169" s="43"/>
      <c r="ESR169" s="232"/>
      <c r="ESS169" s="11" t="s">
        <v>886</v>
      </c>
      <c r="EST169" s="352">
        <v>220</v>
      </c>
      <c r="ESU169" s="274"/>
      <c r="ESV169" s="44"/>
      <c r="ESW169" s="166" t="s">
        <v>884</v>
      </c>
      <c r="ESX169" s="231" t="s">
        <v>885</v>
      </c>
      <c r="ESY169" s="43"/>
      <c r="ESZ169" s="232"/>
      <c r="ETA169" s="11" t="s">
        <v>886</v>
      </c>
      <c r="ETB169" s="352">
        <v>220</v>
      </c>
      <c r="ETC169" s="274"/>
      <c r="ETD169" s="44"/>
      <c r="ETE169" s="166" t="s">
        <v>884</v>
      </c>
      <c r="ETF169" s="231" t="s">
        <v>885</v>
      </c>
      <c r="ETG169" s="43"/>
      <c r="ETH169" s="232"/>
      <c r="ETI169" s="11" t="s">
        <v>886</v>
      </c>
      <c r="ETJ169" s="352">
        <v>220</v>
      </c>
      <c r="ETK169" s="274"/>
      <c r="ETL169" s="44"/>
      <c r="ETM169" s="166" t="s">
        <v>884</v>
      </c>
      <c r="ETN169" s="231" t="s">
        <v>885</v>
      </c>
      <c r="ETO169" s="43"/>
      <c r="ETP169" s="232"/>
      <c r="ETQ169" s="11" t="s">
        <v>886</v>
      </c>
      <c r="ETR169" s="352">
        <v>220</v>
      </c>
      <c r="ETS169" s="274"/>
      <c r="ETT169" s="44"/>
      <c r="ETU169" s="166" t="s">
        <v>884</v>
      </c>
      <c r="ETV169" s="231" t="s">
        <v>885</v>
      </c>
      <c r="ETW169" s="43"/>
      <c r="ETX169" s="232"/>
      <c r="ETY169" s="11" t="s">
        <v>886</v>
      </c>
      <c r="ETZ169" s="352">
        <v>220</v>
      </c>
      <c r="EUA169" s="274"/>
      <c r="EUB169" s="44"/>
      <c r="EUC169" s="166" t="s">
        <v>884</v>
      </c>
      <c r="EUD169" s="231" t="s">
        <v>885</v>
      </c>
      <c r="EUE169" s="43"/>
      <c r="EUF169" s="232"/>
      <c r="EUG169" s="11" t="s">
        <v>886</v>
      </c>
      <c r="EUH169" s="352">
        <v>220</v>
      </c>
      <c r="EUI169" s="274"/>
      <c r="EUJ169" s="44"/>
      <c r="EUK169" s="166" t="s">
        <v>884</v>
      </c>
      <c r="EUL169" s="231" t="s">
        <v>885</v>
      </c>
      <c r="EUM169" s="43"/>
      <c r="EUN169" s="232"/>
      <c r="EUO169" s="11" t="s">
        <v>886</v>
      </c>
      <c r="EUP169" s="352">
        <v>220</v>
      </c>
      <c r="EUQ169" s="274"/>
      <c r="EUR169" s="44"/>
      <c r="EUS169" s="166" t="s">
        <v>884</v>
      </c>
      <c r="EUT169" s="231" t="s">
        <v>885</v>
      </c>
      <c r="EUU169" s="43"/>
      <c r="EUV169" s="232"/>
      <c r="EUW169" s="11" t="s">
        <v>886</v>
      </c>
      <c r="EUX169" s="352">
        <v>220</v>
      </c>
      <c r="EUY169" s="274"/>
      <c r="EUZ169" s="44"/>
      <c r="EVA169" s="166" t="s">
        <v>884</v>
      </c>
      <c r="EVB169" s="231" t="s">
        <v>885</v>
      </c>
      <c r="EVC169" s="43"/>
      <c r="EVD169" s="232"/>
      <c r="EVE169" s="11" t="s">
        <v>886</v>
      </c>
      <c r="EVF169" s="352">
        <v>220</v>
      </c>
      <c r="EVG169" s="274"/>
      <c r="EVH169" s="44"/>
      <c r="EVI169" s="166" t="s">
        <v>884</v>
      </c>
      <c r="EVJ169" s="231" t="s">
        <v>885</v>
      </c>
      <c r="EVK169" s="43"/>
      <c r="EVL169" s="232"/>
      <c r="EVM169" s="11" t="s">
        <v>886</v>
      </c>
      <c r="EVN169" s="352">
        <v>220</v>
      </c>
      <c r="EVO169" s="274"/>
      <c r="EVP169" s="44"/>
      <c r="EVQ169" s="166" t="s">
        <v>884</v>
      </c>
      <c r="EVR169" s="231" t="s">
        <v>885</v>
      </c>
      <c r="EVS169" s="43"/>
      <c r="EVT169" s="232"/>
      <c r="EVU169" s="11" t="s">
        <v>886</v>
      </c>
      <c r="EVV169" s="352">
        <v>220</v>
      </c>
      <c r="EVW169" s="274"/>
      <c r="EVX169" s="44"/>
      <c r="EVY169" s="166" t="s">
        <v>884</v>
      </c>
      <c r="EVZ169" s="231" t="s">
        <v>885</v>
      </c>
      <c r="EWA169" s="43"/>
      <c r="EWB169" s="232"/>
      <c r="EWC169" s="11" t="s">
        <v>886</v>
      </c>
      <c r="EWD169" s="352">
        <v>220</v>
      </c>
      <c r="EWE169" s="274"/>
      <c r="EWF169" s="44"/>
      <c r="EWG169" s="166" t="s">
        <v>884</v>
      </c>
      <c r="EWH169" s="231" t="s">
        <v>885</v>
      </c>
      <c r="EWI169" s="43"/>
      <c r="EWJ169" s="232"/>
      <c r="EWK169" s="11" t="s">
        <v>886</v>
      </c>
      <c r="EWL169" s="352">
        <v>220</v>
      </c>
      <c r="EWM169" s="274"/>
      <c r="EWN169" s="44"/>
      <c r="EWO169" s="166" t="s">
        <v>884</v>
      </c>
      <c r="EWP169" s="231" t="s">
        <v>885</v>
      </c>
      <c r="EWQ169" s="43"/>
      <c r="EWR169" s="232"/>
      <c r="EWS169" s="11" t="s">
        <v>886</v>
      </c>
      <c r="EWT169" s="352">
        <v>220</v>
      </c>
      <c r="EWU169" s="274"/>
      <c r="EWV169" s="44"/>
      <c r="EWW169" s="166" t="s">
        <v>884</v>
      </c>
      <c r="EWX169" s="231" t="s">
        <v>885</v>
      </c>
      <c r="EWY169" s="43"/>
      <c r="EWZ169" s="232"/>
      <c r="EXA169" s="11" t="s">
        <v>886</v>
      </c>
      <c r="EXB169" s="352">
        <v>220</v>
      </c>
      <c r="EXC169" s="274"/>
      <c r="EXD169" s="44"/>
      <c r="EXE169" s="166" t="s">
        <v>884</v>
      </c>
      <c r="EXF169" s="231" t="s">
        <v>885</v>
      </c>
      <c r="EXG169" s="43"/>
      <c r="EXH169" s="232"/>
      <c r="EXI169" s="11" t="s">
        <v>886</v>
      </c>
      <c r="EXJ169" s="352">
        <v>220</v>
      </c>
      <c r="EXK169" s="274"/>
      <c r="EXL169" s="44"/>
      <c r="EXM169" s="166" t="s">
        <v>884</v>
      </c>
      <c r="EXN169" s="231" t="s">
        <v>885</v>
      </c>
      <c r="EXO169" s="43"/>
      <c r="EXP169" s="232"/>
      <c r="EXQ169" s="11" t="s">
        <v>886</v>
      </c>
      <c r="EXR169" s="352">
        <v>220</v>
      </c>
      <c r="EXS169" s="274"/>
      <c r="EXT169" s="44"/>
      <c r="EXU169" s="166" t="s">
        <v>884</v>
      </c>
      <c r="EXV169" s="231" t="s">
        <v>885</v>
      </c>
      <c r="EXW169" s="43"/>
      <c r="EXX169" s="232"/>
      <c r="EXY169" s="11" t="s">
        <v>886</v>
      </c>
      <c r="EXZ169" s="352">
        <v>220</v>
      </c>
      <c r="EYA169" s="274"/>
      <c r="EYB169" s="44"/>
      <c r="EYC169" s="166" t="s">
        <v>884</v>
      </c>
      <c r="EYD169" s="231" t="s">
        <v>885</v>
      </c>
      <c r="EYE169" s="43"/>
      <c r="EYF169" s="232"/>
      <c r="EYG169" s="11" t="s">
        <v>886</v>
      </c>
      <c r="EYH169" s="352">
        <v>220</v>
      </c>
      <c r="EYI169" s="274"/>
      <c r="EYJ169" s="44"/>
      <c r="EYK169" s="166" t="s">
        <v>884</v>
      </c>
      <c r="EYL169" s="231" t="s">
        <v>885</v>
      </c>
      <c r="EYM169" s="43"/>
      <c r="EYN169" s="232"/>
      <c r="EYO169" s="11" t="s">
        <v>886</v>
      </c>
      <c r="EYP169" s="352">
        <v>220</v>
      </c>
      <c r="EYQ169" s="274"/>
      <c r="EYR169" s="44"/>
      <c r="EYS169" s="166" t="s">
        <v>884</v>
      </c>
      <c r="EYT169" s="231" t="s">
        <v>885</v>
      </c>
      <c r="EYU169" s="43"/>
      <c r="EYV169" s="232"/>
      <c r="EYW169" s="11" t="s">
        <v>886</v>
      </c>
      <c r="EYX169" s="352">
        <v>220</v>
      </c>
      <c r="EYY169" s="274"/>
      <c r="EYZ169" s="44"/>
      <c r="EZA169" s="166" t="s">
        <v>884</v>
      </c>
      <c r="EZB169" s="231" t="s">
        <v>885</v>
      </c>
      <c r="EZC169" s="43"/>
      <c r="EZD169" s="232"/>
      <c r="EZE169" s="11" t="s">
        <v>886</v>
      </c>
      <c r="EZF169" s="352">
        <v>220</v>
      </c>
      <c r="EZG169" s="274"/>
      <c r="EZH169" s="44"/>
      <c r="EZI169" s="166" t="s">
        <v>884</v>
      </c>
      <c r="EZJ169" s="231" t="s">
        <v>885</v>
      </c>
      <c r="EZK169" s="43"/>
      <c r="EZL169" s="232"/>
      <c r="EZM169" s="11" t="s">
        <v>886</v>
      </c>
      <c r="EZN169" s="352">
        <v>220</v>
      </c>
      <c r="EZO169" s="274"/>
      <c r="EZP169" s="44"/>
      <c r="EZQ169" s="166" t="s">
        <v>884</v>
      </c>
      <c r="EZR169" s="231" t="s">
        <v>885</v>
      </c>
      <c r="EZS169" s="43"/>
      <c r="EZT169" s="232"/>
      <c r="EZU169" s="11" t="s">
        <v>886</v>
      </c>
      <c r="EZV169" s="352">
        <v>220</v>
      </c>
      <c r="EZW169" s="274"/>
      <c r="EZX169" s="44"/>
      <c r="EZY169" s="166" t="s">
        <v>884</v>
      </c>
      <c r="EZZ169" s="231" t="s">
        <v>885</v>
      </c>
      <c r="FAA169" s="43"/>
      <c r="FAB169" s="232"/>
      <c r="FAC169" s="11" t="s">
        <v>886</v>
      </c>
      <c r="FAD169" s="352">
        <v>220</v>
      </c>
      <c r="FAE169" s="274"/>
      <c r="FAF169" s="44"/>
      <c r="FAG169" s="166" t="s">
        <v>884</v>
      </c>
      <c r="FAH169" s="231" t="s">
        <v>885</v>
      </c>
      <c r="FAI169" s="43"/>
      <c r="FAJ169" s="232"/>
      <c r="FAK169" s="11" t="s">
        <v>886</v>
      </c>
      <c r="FAL169" s="352">
        <v>220</v>
      </c>
      <c r="FAM169" s="274"/>
      <c r="FAN169" s="44"/>
      <c r="FAO169" s="166" t="s">
        <v>884</v>
      </c>
      <c r="FAP169" s="231" t="s">
        <v>885</v>
      </c>
      <c r="FAQ169" s="43"/>
      <c r="FAR169" s="232"/>
      <c r="FAS169" s="11" t="s">
        <v>886</v>
      </c>
      <c r="FAT169" s="352">
        <v>220</v>
      </c>
      <c r="FAU169" s="274"/>
      <c r="FAV169" s="44"/>
      <c r="FAW169" s="166" t="s">
        <v>884</v>
      </c>
      <c r="FAX169" s="231" t="s">
        <v>885</v>
      </c>
      <c r="FAY169" s="43"/>
      <c r="FAZ169" s="232"/>
      <c r="FBA169" s="11" t="s">
        <v>886</v>
      </c>
      <c r="FBB169" s="352">
        <v>220</v>
      </c>
      <c r="FBC169" s="274"/>
      <c r="FBD169" s="44"/>
      <c r="FBE169" s="166" t="s">
        <v>884</v>
      </c>
      <c r="FBF169" s="231" t="s">
        <v>885</v>
      </c>
      <c r="FBG169" s="43"/>
      <c r="FBH169" s="232"/>
      <c r="FBI169" s="11" t="s">
        <v>886</v>
      </c>
      <c r="FBJ169" s="352">
        <v>220</v>
      </c>
      <c r="FBK169" s="274"/>
      <c r="FBL169" s="44"/>
      <c r="FBM169" s="166" t="s">
        <v>884</v>
      </c>
      <c r="FBN169" s="231" t="s">
        <v>885</v>
      </c>
      <c r="FBO169" s="43"/>
      <c r="FBP169" s="232"/>
      <c r="FBQ169" s="11" t="s">
        <v>886</v>
      </c>
      <c r="FBR169" s="352">
        <v>220</v>
      </c>
      <c r="FBS169" s="274"/>
      <c r="FBT169" s="44"/>
      <c r="FBU169" s="166" t="s">
        <v>884</v>
      </c>
      <c r="FBV169" s="231" t="s">
        <v>885</v>
      </c>
      <c r="FBW169" s="43"/>
      <c r="FBX169" s="232"/>
      <c r="FBY169" s="11" t="s">
        <v>886</v>
      </c>
      <c r="FBZ169" s="352">
        <v>220</v>
      </c>
      <c r="FCA169" s="274"/>
      <c r="FCB169" s="44"/>
      <c r="FCC169" s="166" t="s">
        <v>884</v>
      </c>
      <c r="FCD169" s="231" t="s">
        <v>885</v>
      </c>
      <c r="FCE169" s="43"/>
      <c r="FCF169" s="232"/>
      <c r="FCG169" s="11" t="s">
        <v>886</v>
      </c>
      <c r="FCH169" s="352">
        <v>220</v>
      </c>
      <c r="FCI169" s="274"/>
      <c r="FCJ169" s="44"/>
      <c r="FCK169" s="166" t="s">
        <v>884</v>
      </c>
      <c r="FCL169" s="231" t="s">
        <v>885</v>
      </c>
      <c r="FCM169" s="43"/>
      <c r="FCN169" s="232"/>
      <c r="FCO169" s="11" t="s">
        <v>886</v>
      </c>
      <c r="FCP169" s="352">
        <v>220</v>
      </c>
      <c r="FCQ169" s="274"/>
      <c r="FCR169" s="44"/>
      <c r="FCS169" s="166" t="s">
        <v>884</v>
      </c>
      <c r="FCT169" s="231" t="s">
        <v>885</v>
      </c>
      <c r="FCU169" s="43"/>
      <c r="FCV169" s="232"/>
      <c r="FCW169" s="11" t="s">
        <v>886</v>
      </c>
      <c r="FCX169" s="352">
        <v>220</v>
      </c>
      <c r="FCY169" s="274"/>
      <c r="FCZ169" s="44"/>
      <c r="FDA169" s="166" t="s">
        <v>884</v>
      </c>
      <c r="FDB169" s="231" t="s">
        <v>885</v>
      </c>
      <c r="FDC169" s="43"/>
      <c r="FDD169" s="232"/>
      <c r="FDE169" s="11" t="s">
        <v>886</v>
      </c>
      <c r="FDF169" s="352">
        <v>220</v>
      </c>
      <c r="FDG169" s="274"/>
      <c r="FDH169" s="44"/>
      <c r="FDI169" s="166" t="s">
        <v>884</v>
      </c>
      <c r="FDJ169" s="231" t="s">
        <v>885</v>
      </c>
      <c r="FDK169" s="43"/>
      <c r="FDL169" s="232"/>
      <c r="FDM169" s="11" t="s">
        <v>886</v>
      </c>
      <c r="FDN169" s="352">
        <v>220</v>
      </c>
      <c r="FDO169" s="274"/>
      <c r="FDP169" s="44"/>
      <c r="FDQ169" s="166" t="s">
        <v>884</v>
      </c>
      <c r="FDR169" s="231" t="s">
        <v>885</v>
      </c>
      <c r="FDS169" s="43"/>
      <c r="FDT169" s="232"/>
      <c r="FDU169" s="11" t="s">
        <v>886</v>
      </c>
      <c r="FDV169" s="352">
        <v>220</v>
      </c>
      <c r="FDW169" s="274"/>
      <c r="FDX169" s="44"/>
      <c r="FDY169" s="166" t="s">
        <v>884</v>
      </c>
      <c r="FDZ169" s="231" t="s">
        <v>885</v>
      </c>
      <c r="FEA169" s="43"/>
      <c r="FEB169" s="232"/>
      <c r="FEC169" s="11" t="s">
        <v>886</v>
      </c>
      <c r="FED169" s="352">
        <v>220</v>
      </c>
      <c r="FEE169" s="274"/>
      <c r="FEF169" s="44"/>
      <c r="FEG169" s="166" t="s">
        <v>884</v>
      </c>
      <c r="FEH169" s="231" t="s">
        <v>885</v>
      </c>
      <c r="FEI169" s="43"/>
      <c r="FEJ169" s="232"/>
      <c r="FEK169" s="11" t="s">
        <v>886</v>
      </c>
      <c r="FEL169" s="352">
        <v>220</v>
      </c>
      <c r="FEM169" s="274"/>
      <c r="FEN169" s="44"/>
      <c r="FEO169" s="166" t="s">
        <v>884</v>
      </c>
      <c r="FEP169" s="231" t="s">
        <v>885</v>
      </c>
      <c r="FEQ169" s="43"/>
      <c r="FER169" s="232"/>
      <c r="FES169" s="11" t="s">
        <v>886</v>
      </c>
      <c r="FET169" s="352">
        <v>220</v>
      </c>
      <c r="FEU169" s="274"/>
      <c r="FEV169" s="44"/>
      <c r="FEW169" s="166" t="s">
        <v>884</v>
      </c>
      <c r="FEX169" s="231" t="s">
        <v>885</v>
      </c>
      <c r="FEY169" s="43"/>
      <c r="FEZ169" s="232"/>
      <c r="FFA169" s="11" t="s">
        <v>886</v>
      </c>
      <c r="FFB169" s="352">
        <v>220</v>
      </c>
      <c r="FFC169" s="274"/>
      <c r="FFD169" s="44"/>
      <c r="FFE169" s="166" t="s">
        <v>884</v>
      </c>
      <c r="FFF169" s="231" t="s">
        <v>885</v>
      </c>
      <c r="FFG169" s="43"/>
      <c r="FFH169" s="232"/>
      <c r="FFI169" s="11" t="s">
        <v>886</v>
      </c>
      <c r="FFJ169" s="352">
        <v>220</v>
      </c>
      <c r="FFK169" s="274"/>
      <c r="FFL169" s="44"/>
      <c r="FFM169" s="166" t="s">
        <v>884</v>
      </c>
      <c r="FFN169" s="231" t="s">
        <v>885</v>
      </c>
      <c r="FFO169" s="43"/>
      <c r="FFP169" s="232"/>
      <c r="FFQ169" s="11" t="s">
        <v>886</v>
      </c>
      <c r="FFR169" s="352">
        <v>220</v>
      </c>
      <c r="FFS169" s="274"/>
      <c r="FFT169" s="44"/>
      <c r="FFU169" s="166" t="s">
        <v>884</v>
      </c>
      <c r="FFV169" s="231" t="s">
        <v>885</v>
      </c>
      <c r="FFW169" s="43"/>
      <c r="FFX169" s="232"/>
      <c r="FFY169" s="11" t="s">
        <v>886</v>
      </c>
      <c r="FFZ169" s="352">
        <v>220</v>
      </c>
      <c r="FGA169" s="274"/>
      <c r="FGB169" s="44"/>
      <c r="FGC169" s="166" t="s">
        <v>884</v>
      </c>
      <c r="FGD169" s="231" t="s">
        <v>885</v>
      </c>
      <c r="FGE169" s="43"/>
      <c r="FGF169" s="232"/>
      <c r="FGG169" s="11" t="s">
        <v>886</v>
      </c>
      <c r="FGH169" s="352">
        <v>220</v>
      </c>
      <c r="FGI169" s="274"/>
      <c r="FGJ169" s="44"/>
      <c r="FGK169" s="166" t="s">
        <v>884</v>
      </c>
      <c r="FGL169" s="231" t="s">
        <v>885</v>
      </c>
      <c r="FGM169" s="43"/>
      <c r="FGN169" s="232"/>
      <c r="FGO169" s="11" t="s">
        <v>886</v>
      </c>
      <c r="FGP169" s="352">
        <v>220</v>
      </c>
      <c r="FGQ169" s="274"/>
      <c r="FGR169" s="44"/>
      <c r="FGS169" s="166" t="s">
        <v>884</v>
      </c>
      <c r="FGT169" s="231" t="s">
        <v>885</v>
      </c>
      <c r="FGU169" s="43"/>
      <c r="FGV169" s="232"/>
      <c r="FGW169" s="11" t="s">
        <v>886</v>
      </c>
      <c r="FGX169" s="352">
        <v>220</v>
      </c>
      <c r="FGY169" s="274"/>
      <c r="FGZ169" s="44"/>
      <c r="FHA169" s="166" t="s">
        <v>884</v>
      </c>
      <c r="FHB169" s="231" t="s">
        <v>885</v>
      </c>
      <c r="FHC169" s="43"/>
      <c r="FHD169" s="232"/>
      <c r="FHE169" s="11" t="s">
        <v>886</v>
      </c>
      <c r="FHF169" s="352">
        <v>220</v>
      </c>
      <c r="FHG169" s="274"/>
      <c r="FHH169" s="44"/>
      <c r="FHI169" s="166" t="s">
        <v>884</v>
      </c>
      <c r="FHJ169" s="231" t="s">
        <v>885</v>
      </c>
      <c r="FHK169" s="43"/>
      <c r="FHL169" s="232"/>
      <c r="FHM169" s="11" t="s">
        <v>886</v>
      </c>
      <c r="FHN169" s="352">
        <v>220</v>
      </c>
      <c r="FHO169" s="274"/>
      <c r="FHP169" s="44"/>
      <c r="FHQ169" s="166" t="s">
        <v>884</v>
      </c>
      <c r="FHR169" s="231" t="s">
        <v>885</v>
      </c>
      <c r="FHS169" s="43"/>
      <c r="FHT169" s="232"/>
      <c r="FHU169" s="11" t="s">
        <v>886</v>
      </c>
      <c r="FHV169" s="352">
        <v>220</v>
      </c>
      <c r="FHW169" s="274"/>
      <c r="FHX169" s="44"/>
      <c r="FHY169" s="166" t="s">
        <v>884</v>
      </c>
      <c r="FHZ169" s="231" t="s">
        <v>885</v>
      </c>
      <c r="FIA169" s="43"/>
      <c r="FIB169" s="232"/>
      <c r="FIC169" s="11" t="s">
        <v>886</v>
      </c>
      <c r="FID169" s="352">
        <v>220</v>
      </c>
      <c r="FIE169" s="274"/>
      <c r="FIF169" s="44"/>
      <c r="FIG169" s="166" t="s">
        <v>884</v>
      </c>
      <c r="FIH169" s="231" t="s">
        <v>885</v>
      </c>
      <c r="FII169" s="43"/>
      <c r="FIJ169" s="232"/>
      <c r="FIK169" s="11" t="s">
        <v>886</v>
      </c>
      <c r="FIL169" s="352">
        <v>220</v>
      </c>
      <c r="FIM169" s="274"/>
      <c r="FIN169" s="44"/>
      <c r="FIO169" s="166" t="s">
        <v>884</v>
      </c>
      <c r="FIP169" s="231" t="s">
        <v>885</v>
      </c>
      <c r="FIQ169" s="43"/>
      <c r="FIR169" s="232"/>
      <c r="FIS169" s="11" t="s">
        <v>886</v>
      </c>
      <c r="FIT169" s="352">
        <v>220</v>
      </c>
      <c r="FIU169" s="274"/>
      <c r="FIV169" s="44"/>
      <c r="FIW169" s="166" t="s">
        <v>884</v>
      </c>
      <c r="FIX169" s="231" t="s">
        <v>885</v>
      </c>
      <c r="FIY169" s="43"/>
      <c r="FIZ169" s="232"/>
      <c r="FJA169" s="11" t="s">
        <v>886</v>
      </c>
      <c r="FJB169" s="352">
        <v>220</v>
      </c>
      <c r="FJC169" s="274"/>
      <c r="FJD169" s="44"/>
      <c r="FJE169" s="166" t="s">
        <v>884</v>
      </c>
      <c r="FJF169" s="231" t="s">
        <v>885</v>
      </c>
      <c r="FJG169" s="43"/>
      <c r="FJH169" s="232"/>
      <c r="FJI169" s="11" t="s">
        <v>886</v>
      </c>
      <c r="FJJ169" s="352">
        <v>220</v>
      </c>
      <c r="FJK169" s="274"/>
      <c r="FJL169" s="44"/>
      <c r="FJM169" s="166" t="s">
        <v>884</v>
      </c>
      <c r="FJN169" s="231" t="s">
        <v>885</v>
      </c>
      <c r="FJO169" s="43"/>
      <c r="FJP169" s="232"/>
      <c r="FJQ169" s="11" t="s">
        <v>886</v>
      </c>
      <c r="FJR169" s="352">
        <v>220</v>
      </c>
      <c r="FJS169" s="274"/>
      <c r="FJT169" s="44"/>
      <c r="FJU169" s="166" t="s">
        <v>884</v>
      </c>
      <c r="FJV169" s="231" t="s">
        <v>885</v>
      </c>
      <c r="FJW169" s="43"/>
      <c r="FJX169" s="232"/>
      <c r="FJY169" s="11" t="s">
        <v>886</v>
      </c>
      <c r="FJZ169" s="352">
        <v>220</v>
      </c>
      <c r="FKA169" s="274"/>
      <c r="FKB169" s="44"/>
      <c r="FKC169" s="166" t="s">
        <v>884</v>
      </c>
      <c r="FKD169" s="231" t="s">
        <v>885</v>
      </c>
      <c r="FKE169" s="43"/>
      <c r="FKF169" s="232"/>
      <c r="FKG169" s="11" t="s">
        <v>886</v>
      </c>
      <c r="FKH169" s="352">
        <v>220</v>
      </c>
      <c r="FKI169" s="274"/>
      <c r="FKJ169" s="44"/>
      <c r="FKK169" s="166" t="s">
        <v>884</v>
      </c>
      <c r="FKL169" s="231" t="s">
        <v>885</v>
      </c>
      <c r="FKM169" s="43"/>
      <c r="FKN169" s="232"/>
      <c r="FKO169" s="11" t="s">
        <v>886</v>
      </c>
      <c r="FKP169" s="352">
        <v>220</v>
      </c>
      <c r="FKQ169" s="274"/>
      <c r="FKR169" s="44"/>
      <c r="FKS169" s="166" t="s">
        <v>884</v>
      </c>
      <c r="FKT169" s="231" t="s">
        <v>885</v>
      </c>
      <c r="FKU169" s="43"/>
      <c r="FKV169" s="232"/>
      <c r="FKW169" s="11" t="s">
        <v>886</v>
      </c>
      <c r="FKX169" s="352">
        <v>220</v>
      </c>
      <c r="FKY169" s="274"/>
      <c r="FKZ169" s="44"/>
      <c r="FLA169" s="166" t="s">
        <v>884</v>
      </c>
      <c r="FLB169" s="231" t="s">
        <v>885</v>
      </c>
      <c r="FLC169" s="43"/>
      <c r="FLD169" s="232"/>
      <c r="FLE169" s="11" t="s">
        <v>886</v>
      </c>
      <c r="FLF169" s="352">
        <v>220</v>
      </c>
      <c r="FLG169" s="274"/>
      <c r="FLH169" s="44"/>
      <c r="FLI169" s="166" t="s">
        <v>884</v>
      </c>
      <c r="FLJ169" s="231" t="s">
        <v>885</v>
      </c>
      <c r="FLK169" s="43"/>
      <c r="FLL169" s="232"/>
      <c r="FLM169" s="11" t="s">
        <v>886</v>
      </c>
      <c r="FLN169" s="352">
        <v>220</v>
      </c>
      <c r="FLO169" s="274"/>
      <c r="FLP169" s="44"/>
      <c r="FLQ169" s="166" t="s">
        <v>884</v>
      </c>
      <c r="FLR169" s="231" t="s">
        <v>885</v>
      </c>
      <c r="FLS169" s="43"/>
      <c r="FLT169" s="232"/>
      <c r="FLU169" s="11" t="s">
        <v>886</v>
      </c>
      <c r="FLV169" s="352">
        <v>220</v>
      </c>
      <c r="FLW169" s="274"/>
      <c r="FLX169" s="44"/>
      <c r="FLY169" s="166" t="s">
        <v>884</v>
      </c>
      <c r="FLZ169" s="231" t="s">
        <v>885</v>
      </c>
      <c r="FMA169" s="43"/>
      <c r="FMB169" s="232"/>
      <c r="FMC169" s="11" t="s">
        <v>886</v>
      </c>
      <c r="FMD169" s="352">
        <v>220</v>
      </c>
      <c r="FME169" s="274"/>
      <c r="FMF169" s="44"/>
      <c r="FMG169" s="166" t="s">
        <v>884</v>
      </c>
      <c r="FMH169" s="231" t="s">
        <v>885</v>
      </c>
      <c r="FMI169" s="43"/>
      <c r="FMJ169" s="232"/>
      <c r="FMK169" s="11" t="s">
        <v>886</v>
      </c>
      <c r="FML169" s="352">
        <v>220</v>
      </c>
      <c r="FMM169" s="274"/>
      <c r="FMN169" s="44"/>
      <c r="FMO169" s="166" t="s">
        <v>884</v>
      </c>
      <c r="FMP169" s="231" t="s">
        <v>885</v>
      </c>
      <c r="FMQ169" s="43"/>
      <c r="FMR169" s="232"/>
      <c r="FMS169" s="11" t="s">
        <v>886</v>
      </c>
      <c r="FMT169" s="352">
        <v>220</v>
      </c>
      <c r="FMU169" s="274"/>
      <c r="FMV169" s="44"/>
      <c r="FMW169" s="166" t="s">
        <v>884</v>
      </c>
      <c r="FMX169" s="231" t="s">
        <v>885</v>
      </c>
      <c r="FMY169" s="43"/>
      <c r="FMZ169" s="232"/>
      <c r="FNA169" s="11" t="s">
        <v>886</v>
      </c>
      <c r="FNB169" s="352">
        <v>220</v>
      </c>
      <c r="FNC169" s="274"/>
      <c r="FND169" s="44"/>
      <c r="FNE169" s="166" t="s">
        <v>884</v>
      </c>
      <c r="FNF169" s="231" t="s">
        <v>885</v>
      </c>
      <c r="FNG169" s="43"/>
      <c r="FNH169" s="232"/>
      <c r="FNI169" s="11" t="s">
        <v>886</v>
      </c>
      <c r="FNJ169" s="352">
        <v>220</v>
      </c>
      <c r="FNK169" s="274"/>
      <c r="FNL169" s="44"/>
      <c r="FNM169" s="166" t="s">
        <v>884</v>
      </c>
      <c r="FNN169" s="231" t="s">
        <v>885</v>
      </c>
      <c r="FNO169" s="43"/>
      <c r="FNP169" s="232"/>
      <c r="FNQ169" s="11" t="s">
        <v>886</v>
      </c>
      <c r="FNR169" s="352">
        <v>220</v>
      </c>
      <c r="FNS169" s="274"/>
      <c r="FNT169" s="44"/>
      <c r="FNU169" s="166" t="s">
        <v>884</v>
      </c>
      <c r="FNV169" s="231" t="s">
        <v>885</v>
      </c>
      <c r="FNW169" s="43"/>
      <c r="FNX169" s="232"/>
      <c r="FNY169" s="11" t="s">
        <v>886</v>
      </c>
      <c r="FNZ169" s="352">
        <v>220</v>
      </c>
      <c r="FOA169" s="274"/>
      <c r="FOB169" s="44"/>
      <c r="FOC169" s="166" t="s">
        <v>884</v>
      </c>
      <c r="FOD169" s="231" t="s">
        <v>885</v>
      </c>
      <c r="FOE169" s="43"/>
      <c r="FOF169" s="232"/>
      <c r="FOG169" s="11" t="s">
        <v>886</v>
      </c>
      <c r="FOH169" s="352">
        <v>220</v>
      </c>
      <c r="FOI169" s="274"/>
      <c r="FOJ169" s="44"/>
      <c r="FOK169" s="166" t="s">
        <v>884</v>
      </c>
      <c r="FOL169" s="231" t="s">
        <v>885</v>
      </c>
      <c r="FOM169" s="43"/>
      <c r="FON169" s="232"/>
      <c r="FOO169" s="11" t="s">
        <v>886</v>
      </c>
      <c r="FOP169" s="352">
        <v>220</v>
      </c>
      <c r="FOQ169" s="274"/>
      <c r="FOR169" s="44"/>
      <c r="FOS169" s="166" t="s">
        <v>884</v>
      </c>
      <c r="FOT169" s="231" t="s">
        <v>885</v>
      </c>
      <c r="FOU169" s="43"/>
      <c r="FOV169" s="232"/>
      <c r="FOW169" s="11" t="s">
        <v>886</v>
      </c>
      <c r="FOX169" s="352">
        <v>220</v>
      </c>
      <c r="FOY169" s="274"/>
      <c r="FOZ169" s="44"/>
      <c r="FPA169" s="166" t="s">
        <v>884</v>
      </c>
      <c r="FPB169" s="231" t="s">
        <v>885</v>
      </c>
      <c r="FPC169" s="43"/>
      <c r="FPD169" s="232"/>
      <c r="FPE169" s="11" t="s">
        <v>886</v>
      </c>
      <c r="FPF169" s="352">
        <v>220</v>
      </c>
      <c r="FPG169" s="274"/>
      <c r="FPH169" s="44"/>
      <c r="FPI169" s="166" t="s">
        <v>884</v>
      </c>
      <c r="FPJ169" s="231" t="s">
        <v>885</v>
      </c>
      <c r="FPK169" s="43"/>
      <c r="FPL169" s="232"/>
      <c r="FPM169" s="11" t="s">
        <v>886</v>
      </c>
      <c r="FPN169" s="352">
        <v>220</v>
      </c>
      <c r="FPO169" s="274"/>
      <c r="FPP169" s="44"/>
      <c r="FPQ169" s="166" t="s">
        <v>884</v>
      </c>
      <c r="FPR169" s="231" t="s">
        <v>885</v>
      </c>
      <c r="FPS169" s="43"/>
      <c r="FPT169" s="232"/>
      <c r="FPU169" s="11" t="s">
        <v>886</v>
      </c>
      <c r="FPV169" s="352">
        <v>220</v>
      </c>
      <c r="FPW169" s="274"/>
      <c r="FPX169" s="44"/>
      <c r="FPY169" s="166" t="s">
        <v>884</v>
      </c>
      <c r="FPZ169" s="231" t="s">
        <v>885</v>
      </c>
      <c r="FQA169" s="43"/>
      <c r="FQB169" s="232"/>
      <c r="FQC169" s="11" t="s">
        <v>886</v>
      </c>
      <c r="FQD169" s="352">
        <v>220</v>
      </c>
      <c r="FQE169" s="274"/>
      <c r="FQF169" s="44"/>
      <c r="FQG169" s="166" t="s">
        <v>884</v>
      </c>
      <c r="FQH169" s="231" t="s">
        <v>885</v>
      </c>
      <c r="FQI169" s="43"/>
      <c r="FQJ169" s="232"/>
      <c r="FQK169" s="11" t="s">
        <v>886</v>
      </c>
      <c r="FQL169" s="352">
        <v>220</v>
      </c>
      <c r="FQM169" s="274"/>
      <c r="FQN169" s="44"/>
      <c r="FQO169" s="166" t="s">
        <v>884</v>
      </c>
      <c r="FQP169" s="231" t="s">
        <v>885</v>
      </c>
      <c r="FQQ169" s="43"/>
      <c r="FQR169" s="232"/>
      <c r="FQS169" s="11" t="s">
        <v>886</v>
      </c>
      <c r="FQT169" s="352">
        <v>220</v>
      </c>
      <c r="FQU169" s="274"/>
      <c r="FQV169" s="44"/>
      <c r="FQW169" s="166" t="s">
        <v>884</v>
      </c>
      <c r="FQX169" s="231" t="s">
        <v>885</v>
      </c>
      <c r="FQY169" s="43"/>
      <c r="FQZ169" s="232"/>
      <c r="FRA169" s="11" t="s">
        <v>886</v>
      </c>
      <c r="FRB169" s="352">
        <v>220</v>
      </c>
      <c r="FRC169" s="274"/>
      <c r="FRD169" s="44"/>
      <c r="FRE169" s="166" t="s">
        <v>884</v>
      </c>
      <c r="FRF169" s="231" t="s">
        <v>885</v>
      </c>
      <c r="FRG169" s="43"/>
      <c r="FRH169" s="232"/>
      <c r="FRI169" s="11" t="s">
        <v>886</v>
      </c>
      <c r="FRJ169" s="352">
        <v>220</v>
      </c>
      <c r="FRK169" s="274"/>
      <c r="FRL169" s="44"/>
      <c r="FRM169" s="166" t="s">
        <v>884</v>
      </c>
      <c r="FRN169" s="231" t="s">
        <v>885</v>
      </c>
      <c r="FRO169" s="43"/>
      <c r="FRP169" s="232"/>
      <c r="FRQ169" s="11" t="s">
        <v>886</v>
      </c>
      <c r="FRR169" s="352">
        <v>220</v>
      </c>
      <c r="FRS169" s="274"/>
      <c r="FRT169" s="44"/>
      <c r="FRU169" s="166" t="s">
        <v>884</v>
      </c>
      <c r="FRV169" s="231" t="s">
        <v>885</v>
      </c>
      <c r="FRW169" s="43"/>
      <c r="FRX169" s="232"/>
      <c r="FRY169" s="11" t="s">
        <v>886</v>
      </c>
      <c r="FRZ169" s="352">
        <v>220</v>
      </c>
      <c r="FSA169" s="274"/>
      <c r="FSB169" s="44"/>
      <c r="FSC169" s="166" t="s">
        <v>884</v>
      </c>
      <c r="FSD169" s="231" t="s">
        <v>885</v>
      </c>
      <c r="FSE169" s="43"/>
      <c r="FSF169" s="232"/>
      <c r="FSG169" s="11" t="s">
        <v>886</v>
      </c>
      <c r="FSH169" s="352">
        <v>220</v>
      </c>
      <c r="FSI169" s="274"/>
      <c r="FSJ169" s="44"/>
      <c r="FSK169" s="166" t="s">
        <v>884</v>
      </c>
      <c r="FSL169" s="231" t="s">
        <v>885</v>
      </c>
      <c r="FSM169" s="43"/>
      <c r="FSN169" s="232"/>
      <c r="FSO169" s="11" t="s">
        <v>886</v>
      </c>
      <c r="FSP169" s="352">
        <v>220</v>
      </c>
      <c r="FSQ169" s="274"/>
      <c r="FSR169" s="44"/>
      <c r="FSS169" s="166" t="s">
        <v>884</v>
      </c>
      <c r="FST169" s="231" t="s">
        <v>885</v>
      </c>
      <c r="FSU169" s="43"/>
      <c r="FSV169" s="232"/>
      <c r="FSW169" s="11" t="s">
        <v>886</v>
      </c>
      <c r="FSX169" s="352">
        <v>220</v>
      </c>
      <c r="FSY169" s="274"/>
      <c r="FSZ169" s="44"/>
      <c r="FTA169" s="166" t="s">
        <v>884</v>
      </c>
      <c r="FTB169" s="231" t="s">
        <v>885</v>
      </c>
      <c r="FTC169" s="43"/>
      <c r="FTD169" s="232"/>
      <c r="FTE169" s="11" t="s">
        <v>886</v>
      </c>
      <c r="FTF169" s="352">
        <v>220</v>
      </c>
      <c r="FTG169" s="274"/>
      <c r="FTH169" s="44"/>
      <c r="FTI169" s="166" t="s">
        <v>884</v>
      </c>
      <c r="FTJ169" s="231" t="s">
        <v>885</v>
      </c>
      <c r="FTK169" s="43"/>
      <c r="FTL169" s="232"/>
      <c r="FTM169" s="11" t="s">
        <v>886</v>
      </c>
      <c r="FTN169" s="352">
        <v>220</v>
      </c>
      <c r="FTO169" s="274"/>
      <c r="FTP169" s="44"/>
      <c r="FTQ169" s="166" t="s">
        <v>884</v>
      </c>
      <c r="FTR169" s="231" t="s">
        <v>885</v>
      </c>
      <c r="FTS169" s="43"/>
      <c r="FTT169" s="232"/>
      <c r="FTU169" s="11" t="s">
        <v>886</v>
      </c>
      <c r="FTV169" s="352">
        <v>220</v>
      </c>
      <c r="FTW169" s="274"/>
      <c r="FTX169" s="44"/>
      <c r="FTY169" s="166" t="s">
        <v>884</v>
      </c>
      <c r="FTZ169" s="231" t="s">
        <v>885</v>
      </c>
      <c r="FUA169" s="43"/>
      <c r="FUB169" s="232"/>
      <c r="FUC169" s="11" t="s">
        <v>886</v>
      </c>
      <c r="FUD169" s="352">
        <v>220</v>
      </c>
      <c r="FUE169" s="274"/>
      <c r="FUF169" s="44"/>
      <c r="FUG169" s="166" t="s">
        <v>884</v>
      </c>
      <c r="FUH169" s="231" t="s">
        <v>885</v>
      </c>
      <c r="FUI169" s="43"/>
      <c r="FUJ169" s="232"/>
      <c r="FUK169" s="11" t="s">
        <v>886</v>
      </c>
      <c r="FUL169" s="352">
        <v>220</v>
      </c>
      <c r="FUM169" s="274"/>
      <c r="FUN169" s="44"/>
      <c r="FUO169" s="166" t="s">
        <v>884</v>
      </c>
      <c r="FUP169" s="231" t="s">
        <v>885</v>
      </c>
      <c r="FUQ169" s="43"/>
      <c r="FUR169" s="232"/>
      <c r="FUS169" s="11" t="s">
        <v>886</v>
      </c>
      <c r="FUT169" s="352">
        <v>220</v>
      </c>
      <c r="FUU169" s="274"/>
      <c r="FUV169" s="44"/>
      <c r="FUW169" s="166" t="s">
        <v>884</v>
      </c>
      <c r="FUX169" s="231" t="s">
        <v>885</v>
      </c>
      <c r="FUY169" s="43"/>
      <c r="FUZ169" s="232"/>
      <c r="FVA169" s="11" t="s">
        <v>886</v>
      </c>
      <c r="FVB169" s="352">
        <v>220</v>
      </c>
      <c r="FVC169" s="274"/>
      <c r="FVD169" s="44"/>
      <c r="FVE169" s="166" t="s">
        <v>884</v>
      </c>
      <c r="FVF169" s="231" t="s">
        <v>885</v>
      </c>
      <c r="FVG169" s="43"/>
      <c r="FVH169" s="232"/>
      <c r="FVI169" s="11" t="s">
        <v>886</v>
      </c>
      <c r="FVJ169" s="352">
        <v>220</v>
      </c>
      <c r="FVK169" s="274"/>
      <c r="FVL169" s="44"/>
      <c r="FVM169" s="166" t="s">
        <v>884</v>
      </c>
      <c r="FVN169" s="231" t="s">
        <v>885</v>
      </c>
      <c r="FVO169" s="43"/>
      <c r="FVP169" s="232"/>
      <c r="FVQ169" s="11" t="s">
        <v>886</v>
      </c>
      <c r="FVR169" s="352">
        <v>220</v>
      </c>
      <c r="FVS169" s="274"/>
      <c r="FVT169" s="44"/>
      <c r="FVU169" s="166" t="s">
        <v>884</v>
      </c>
      <c r="FVV169" s="231" t="s">
        <v>885</v>
      </c>
      <c r="FVW169" s="43"/>
      <c r="FVX169" s="232"/>
      <c r="FVY169" s="11" t="s">
        <v>886</v>
      </c>
      <c r="FVZ169" s="352">
        <v>220</v>
      </c>
      <c r="FWA169" s="274"/>
      <c r="FWB169" s="44"/>
      <c r="FWC169" s="166" t="s">
        <v>884</v>
      </c>
      <c r="FWD169" s="231" t="s">
        <v>885</v>
      </c>
      <c r="FWE169" s="43"/>
      <c r="FWF169" s="232"/>
      <c r="FWG169" s="11" t="s">
        <v>886</v>
      </c>
      <c r="FWH169" s="352">
        <v>220</v>
      </c>
      <c r="FWI169" s="274"/>
      <c r="FWJ169" s="44"/>
      <c r="FWK169" s="166" t="s">
        <v>884</v>
      </c>
      <c r="FWL169" s="231" t="s">
        <v>885</v>
      </c>
      <c r="FWM169" s="43"/>
      <c r="FWN169" s="232"/>
      <c r="FWO169" s="11" t="s">
        <v>886</v>
      </c>
      <c r="FWP169" s="352">
        <v>220</v>
      </c>
      <c r="FWQ169" s="274"/>
      <c r="FWR169" s="44"/>
      <c r="FWS169" s="166" t="s">
        <v>884</v>
      </c>
      <c r="FWT169" s="231" t="s">
        <v>885</v>
      </c>
      <c r="FWU169" s="43"/>
      <c r="FWV169" s="232"/>
      <c r="FWW169" s="11" t="s">
        <v>886</v>
      </c>
      <c r="FWX169" s="352">
        <v>220</v>
      </c>
      <c r="FWY169" s="274"/>
      <c r="FWZ169" s="44"/>
      <c r="FXA169" s="166" t="s">
        <v>884</v>
      </c>
      <c r="FXB169" s="231" t="s">
        <v>885</v>
      </c>
      <c r="FXC169" s="43"/>
      <c r="FXD169" s="232"/>
      <c r="FXE169" s="11" t="s">
        <v>886</v>
      </c>
      <c r="FXF169" s="352">
        <v>220</v>
      </c>
      <c r="FXG169" s="274"/>
      <c r="FXH169" s="44"/>
      <c r="FXI169" s="166" t="s">
        <v>884</v>
      </c>
      <c r="FXJ169" s="231" t="s">
        <v>885</v>
      </c>
      <c r="FXK169" s="43"/>
      <c r="FXL169" s="232"/>
      <c r="FXM169" s="11" t="s">
        <v>886</v>
      </c>
      <c r="FXN169" s="352">
        <v>220</v>
      </c>
      <c r="FXO169" s="274"/>
      <c r="FXP169" s="44"/>
      <c r="FXQ169" s="166" t="s">
        <v>884</v>
      </c>
      <c r="FXR169" s="231" t="s">
        <v>885</v>
      </c>
      <c r="FXS169" s="43"/>
      <c r="FXT169" s="232"/>
      <c r="FXU169" s="11" t="s">
        <v>886</v>
      </c>
      <c r="FXV169" s="352">
        <v>220</v>
      </c>
      <c r="FXW169" s="274"/>
      <c r="FXX169" s="44"/>
      <c r="FXY169" s="166" t="s">
        <v>884</v>
      </c>
      <c r="FXZ169" s="231" t="s">
        <v>885</v>
      </c>
      <c r="FYA169" s="43"/>
      <c r="FYB169" s="232"/>
      <c r="FYC169" s="11" t="s">
        <v>886</v>
      </c>
      <c r="FYD169" s="352">
        <v>220</v>
      </c>
      <c r="FYE169" s="274"/>
      <c r="FYF169" s="44"/>
      <c r="FYG169" s="166" t="s">
        <v>884</v>
      </c>
      <c r="FYH169" s="231" t="s">
        <v>885</v>
      </c>
      <c r="FYI169" s="43"/>
      <c r="FYJ169" s="232"/>
      <c r="FYK169" s="11" t="s">
        <v>886</v>
      </c>
      <c r="FYL169" s="352">
        <v>220</v>
      </c>
      <c r="FYM169" s="274"/>
      <c r="FYN169" s="44"/>
      <c r="FYO169" s="166" t="s">
        <v>884</v>
      </c>
      <c r="FYP169" s="231" t="s">
        <v>885</v>
      </c>
      <c r="FYQ169" s="43"/>
      <c r="FYR169" s="232"/>
      <c r="FYS169" s="11" t="s">
        <v>886</v>
      </c>
      <c r="FYT169" s="352">
        <v>220</v>
      </c>
      <c r="FYU169" s="274"/>
      <c r="FYV169" s="44"/>
      <c r="FYW169" s="166" t="s">
        <v>884</v>
      </c>
      <c r="FYX169" s="231" t="s">
        <v>885</v>
      </c>
      <c r="FYY169" s="43"/>
      <c r="FYZ169" s="232"/>
      <c r="FZA169" s="11" t="s">
        <v>886</v>
      </c>
      <c r="FZB169" s="352">
        <v>220</v>
      </c>
      <c r="FZC169" s="274"/>
      <c r="FZD169" s="44"/>
      <c r="FZE169" s="166" t="s">
        <v>884</v>
      </c>
      <c r="FZF169" s="231" t="s">
        <v>885</v>
      </c>
      <c r="FZG169" s="43"/>
      <c r="FZH169" s="232"/>
      <c r="FZI169" s="11" t="s">
        <v>886</v>
      </c>
      <c r="FZJ169" s="352">
        <v>220</v>
      </c>
      <c r="FZK169" s="274"/>
      <c r="FZL169" s="44"/>
      <c r="FZM169" s="166" t="s">
        <v>884</v>
      </c>
      <c r="FZN169" s="231" t="s">
        <v>885</v>
      </c>
      <c r="FZO169" s="43"/>
      <c r="FZP169" s="232"/>
      <c r="FZQ169" s="11" t="s">
        <v>886</v>
      </c>
      <c r="FZR169" s="352">
        <v>220</v>
      </c>
      <c r="FZS169" s="274"/>
      <c r="FZT169" s="44"/>
      <c r="FZU169" s="166" t="s">
        <v>884</v>
      </c>
      <c r="FZV169" s="231" t="s">
        <v>885</v>
      </c>
      <c r="FZW169" s="43"/>
      <c r="FZX169" s="232"/>
      <c r="FZY169" s="11" t="s">
        <v>886</v>
      </c>
      <c r="FZZ169" s="352">
        <v>220</v>
      </c>
      <c r="GAA169" s="274"/>
      <c r="GAB169" s="44"/>
      <c r="GAC169" s="166" t="s">
        <v>884</v>
      </c>
      <c r="GAD169" s="231" t="s">
        <v>885</v>
      </c>
      <c r="GAE169" s="43"/>
      <c r="GAF169" s="232"/>
      <c r="GAG169" s="11" t="s">
        <v>886</v>
      </c>
      <c r="GAH169" s="352">
        <v>220</v>
      </c>
      <c r="GAI169" s="274"/>
      <c r="GAJ169" s="44"/>
      <c r="GAK169" s="166" t="s">
        <v>884</v>
      </c>
      <c r="GAL169" s="231" t="s">
        <v>885</v>
      </c>
      <c r="GAM169" s="43"/>
      <c r="GAN169" s="232"/>
      <c r="GAO169" s="11" t="s">
        <v>886</v>
      </c>
      <c r="GAP169" s="352">
        <v>220</v>
      </c>
      <c r="GAQ169" s="274"/>
      <c r="GAR169" s="44"/>
      <c r="GAS169" s="166" t="s">
        <v>884</v>
      </c>
      <c r="GAT169" s="231" t="s">
        <v>885</v>
      </c>
      <c r="GAU169" s="43"/>
      <c r="GAV169" s="232"/>
      <c r="GAW169" s="11" t="s">
        <v>886</v>
      </c>
      <c r="GAX169" s="352">
        <v>220</v>
      </c>
      <c r="GAY169" s="274"/>
      <c r="GAZ169" s="44"/>
      <c r="GBA169" s="166" t="s">
        <v>884</v>
      </c>
      <c r="GBB169" s="231" t="s">
        <v>885</v>
      </c>
      <c r="GBC169" s="43"/>
      <c r="GBD169" s="232"/>
      <c r="GBE169" s="11" t="s">
        <v>886</v>
      </c>
      <c r="GBF169" s="352">
        <v>220</v>
      </c>
      <c r="GBG169" s="274"/>
      <c r="GBH169" s="44"/>
      <c r="GBI169" s="166" t="s">
        <v>884</v>
      </c>
      <c r="GBJ169" s="231" t="s">
        <v>885</v>
      </c>
      <c r="GBK169" s="43"/>
      <c r="GBL169" s="232"/>
      <c r="GBM169" s="11" t="s">
        <v>886</v>
      </c>
      <c r="GBN169" s="352">
        <v>220</v>
      </c>
      <c r="GBO169" s="274"/>
      <c r="GBP169" s="44"/>
      <c r="GBQ169" s="166" t="s">
        <v>884</v>
      </c>
      <c r="GBR169" s="231" t="s">
        <v>885</v>
      </c>
      <c r="GBS169" s="43"/>
      <c r="GBT169" s="232"/>
      <c r="GBU169" s="11" t="s">
        <v>886</v>
      </c>
      <c r="GBV169" s="352">
        <v>220</v>
      </c>
      <c r="GBW169" s="274"/>
      <c r="GBX169" s="44"/>
      <c r="GBY169" s="166" t="s">
        <v>884</v>
      </c>
      <c r="GBZ169" s="231" t="s">
        <v>885</v>
      </c>
      <c r="GCA169" s="43"/>
      <c r="GCB169" s="232"/>
      <c r="GCC169" s="11" t="s">
        <v>886</v>
      </c>
      <c r="GCD169" s="352">
        <v>220</v>
      </c>
      <c r="GCE169" s="274"/>
      <c r="GCF169" s="44"/>
      <c r="GCG169" s="166" t="s">
        <v>884</v>
      </c>
      <c r="GCH169" s="231" t="s">
        <v>885</v>
      </c>
      <c r="GCI169" s="43"/>
      <c r="GCJ169" s="232"/>
      <c r="GCK169" s="11" t="s">
        <v>886</v>
      </c>
      <c r="GCL169" s="352">
        <v>220</v>
      </c>
      <c r="GCM169" s="274"/>
      <c r="GCN169" s="44"/>
      <c r="GCO169" s="166" t="s">
        <v>884</v>
      </c>
      <c r="GCP169" s="231" t="s">
        <v>885</v>
      </c>
      <c r="GCQ169" s="43"/>
      <c r="GCR169" s="232"/>
      <c r="GCS169" s="11" t="s">
        <v>886</v>
      </c>
      <c r="GCT169" s="352">
        <v>220</v>
      </c>
      <c r="GCU169" s="274"/>
      <c r="GCV169" s="44"/>
      <c r="GCW169" s="166" t="s">
        <v>884</v>
      </c>
      <c r="GCX169" s="231" t="s">
        <v>885</v>
      </c>
      <c r="GCY169" s="43"/>
      <c r="GCZ169" s="232"/>
      <c r="GDA169" s="11" t="s">
        <v>886</v>
      </c>
      <c r="GDB169" s="352">
        <v>220</v>
      </c>
      <c r="GDC169" s="274"/>
      <c r="GDD169" s="44"/>
      <c r="GDE169" s="166" t="s">
        <v>884</v>
      </c>
      <c r="GDF169" s="231" t="s">
        <v>885</v>
      </c>
      <c r="GDG169" s="43"/>
      <c r="GDH169" s="232"/>
      <c r="GDI169" s="11" t="s">
        <v>886</v>
      </c>
      <c r="GDJ169" s="352">
        <v>220</v>
      </c>
      <c r="GDK169" s="274"/>
      <c r="GDL169" s="44"/>
      <c r="GDM169" s="166" t="s">
        <v>884</v>
      </c>
      <c r="GDN169" s="231" t="s">
        <v>885</v>
      </c>
      <c r="GDO169" s="43"/>
      <c r="GDP169" s="232"/>
      <c r="GDQ169" s="11" t="s">
        <v>886</v>
      </c>
      <c r="GDR169" s="352">
        <v>220</v>
      </c>
      <c r="GDS169" s="274"/>
      <c r="GDT169" s="44"/>
      <c r="GDU169" s="166" t="s">
        <v>884</v>
      </c>
      <c r="GDV169" s="231" t="s">
        <v>885</v>
      </c>
      <c r="GDW169" s="43"/>
      <c r="GDX169" s="232"/>
      <c r="GDY169" s="11" t="s">
        <v>886</v>
      </c>
      <c r="GDZ169" s="352">
        <v>220</v>
      </c>
      <c r="GEA169" s="274"/>
      <c r="GEB169" s="44"/>
      <c r="GEC169" s="166" t="s">
        <v>884</v>
      </c>
      <c r="GED169" s="231" t="s">
        <v>885</v>
      </c>
      <c r="GEE169" s="43"/>
      <c r="GEF169" s="232"/>
      <c r="GEG169" s="11" t="s">
        <v>886</v>
      </c>
      <c r="GEH169" s="352">
        <v>220</v>
      </c>
      <c r="GEI169" s="274"/>
      <c r="GEJ169" s="44"/>
      <c r="GEK169" s="166" t="s">
        <v>884</v>
      </c>
      <c r="GEL169" s="231" t="s">
        <v>885</v>
      </c>
      <c r="GEM169" s="43"/>
      <c r="GEN169" s="232"/>
      <c r="GEO169" s="11" t="s">
        <v>886</v>
      </c>
      <c r="GEP169" s="352">
        <v>220</v>
      </c>
      <c r="GEQ169" s="274"/>
      <c r="GER169" s="44"/>
      <c r="GES169" s="166" t="s">
        <v>884</v>
      </c>
      <c r="GET169" s="231" t="s">
        <v>885</v>
      </c>
      <c r="GEU169" s="43"/>
      <c r="GEV169" s="232"/>
      <c r="GEW169" s="11" t="s">
        <v>886</v>
      </c>
      <c r="GEX169" s="352">
        <v>220</v>
      </c>
      <c r="GEY169" s="274"/>
      <c r="GEZ169" s="44"/>
      <c r="GFA169" s="166" t="s">
        <v>884</v>
      </c>
      <c r="GFB169" s="231" t="s">
        <v>885</v>
      </c>
      <c r="GFC169" s="43"/>
      <c r="GFD169" s="232"/>
      <c r="GFE169" s="11" t="s">
        <v>886</v>
      </c>
      <c r="GFF169" s="352">
        <v>220</v>
      </c>
      <c r="GFG169" s="274"/>
      <c r="GFH169" s="44"/>
      <c r="GFI169" s="166" t="s">
        <v>884</v>
      </c>
      <c r="GFJ169" s="231" t="s">
        <v>885</v>
      </c>
      <c r="GFK169" s="43"/>
      <c r="GFL169" s="232"/>
      <c r="GFM169" s="11" t="s">
        <v>886</v>
      </c>
      <c r="GFN169" s="352">
        <v>220</v>
      </c>
      <c r="GFO169" s="274"/>
      <c r="GFP169" s="44"/>
      <c r="GFQ169" s="166" t="s">
        <v>884</v>
      </c>
      <c r="GFR169" s="231" t="s">
        <v>885</v>
      </c>
      <c r="GFS169" s="43"/>
      <c r="GFT169" s="232"/>
      <c r="GFU169" s="11" t="s">
        <v>886</v>
      </c>
      <c r="GFV169" s="352">
        <v>220</v>
      </c>
      <c r="GFW169" s="274"/>
      <c r="GFX169" s="44"/>
      <c r="GFY169" s="166" t="s">
        <v>884</v>
      </c>
      <c r="GFZ169" s="231" t="s">
        <v>885</v>
      </c>
      <c r="GGA169" s="43"/>
      <c r="GGB169" s="232"/>
      <c r="GGC169" s="11" t="s">
        <v>886</v>
      </c>
      <c r="GGD169" s="352">
        <v>220</v>
      </c>
      <c r="GGE169" s="274"/>
      <c r="GGF169" s="44"/>
      <c r="GGG169" s="166" t="s">
        <v>884</v>
      </c>
      <c r="GGH169" s="231" t="s">
        <v>885</v>
      </c>
      <c r="GGI169" s="43"/>
      <c r="GGJ169" s="232"/>
      <c r="GGK169" s="11" t="s">
        <v>886</v>
      </c>
      <c r="GGL169" s="352">
        <v>220</v>
      </c>
      <c r="GGM169" s="274"/>
      <c r="GGN169" s="44"/>
      <c r="GGO169" s="166" t="s">
        <v>884</v>
      </c>
      <c r="GGP169" s="231" t="s">
        <v>885</v>
      </c>
      <c r="GGQ169" s="43"/>
      <c r="GGR169" s="232"/>
      <c r="GGS169" s="11" t="s">
        <v>886</v>
      </c>
      <c r="GGT169" s="352">
        <v>220</v>
      </c>
      <c r="GGU169" s="274"/>
      <c r="GGV169" s="44"/>
      <c r="GGW169" s="166" t="s">
        <v>884</v>
      </c>
      <c r="GGX169" s="231" t="s">
        <v>885</v>
      </c>
      <c r="GGY169" s="43"/>
      <c r="GGZ169" s="232"/>
      <c r="GHA169" s="11" t="s">
        <v>886</v>
      </c>
      <c r="GHB169" s="352">
        <v>220</v>
      </c>
      <c r="GHC169" s="274"/>
      <c r="GHD169" s="44"/>
      <c r="GHE169" s="166" t="s">
        <v>884</v>
      </c>
      <c r="GHF169" s="231" t="s">
        <v>885</v>
      </c>
      <c r="GHG169" s="43"/>
      <c r="GHH169" s="232"/>
      <c r="GHI169" s="11" t="s">
        <v>886</v>
      </c>
      <c r="GHJ169" s="352">
        <v>220</v>
      </c>
      <c r="GHK169" s="274"/>
      <c r="GHL169" s="44"/>
      <c r="GHM169" s="166" t="s">
        <v>884</v>
      </c>
      <c r="GHN169" s="231" t="s">
        <v>885</v>
      </c>
      <c r="GHO169" s="43"/>
      <c r="GHP169" s="232"/>
      <c r="GHQ169" s="11" t="s">
        <v>886</v>
      </c>
      <c r="GHR169" s="352">
        <v>220</v>
      </c>
      <c r="GHS169" s="274"/>
      <c r="GHT169" s="44"/>
      <c r="GHU169" s="166" t="s">
        <v>884</v>
      </c>
      <c r="GHV169" s="231" t="s">
        <v>885</v>
      </c>
      <c r="GHW169" s="43"/>
      <c r="GHX169" s="232"/>
      <c r="GHY169" s="11" t="s">
        <v>886</v>
      </c>
      <c r="GHZ169" s="352">
        <v>220</v>
      </c>
      <c r="GIA169" s="274"/>
      <c r="GIB169" s="44"/>
      <c r="GIC169" s="166" t="s">
        <v>884</v>
      </c>
      <c r="GID169" s="231" t="s">
        <v>885</v>
      </c>
      <c r="GIE169" s="43"/>
      <c r="GIF169" s="232"/>
      <c r="GIG169" s="11" t="s">
        <v>886</v>
      </c>
      <c r="GIH169" s="352">
        <v>220</v>
      </c>
      <c r="GII169" s="274"/>
      <c r="GIJ169" s="44"/>
      <c r="GIK169" s="166" t="s">
        <v>884</v>
      </c>
      <c r="GIL169" s="231" t="s">
        <v>885</v>
      </c>
      <c r="GIM169" s="43"/>
      <c r="GIN169" s="232"/>
      <c r="GIO169" s="11" t="s">
        <v>886</v>
      </c>
      <c r="GIP169" s="352">
        <v>220</v>
      </c>
      <c r="GIQ169" s="274"/>
      <c r="GIR169" s="44"/>
      <c r="GIS169" s="166" t="s">
        <v>884</v>
      </c>
      <c r="GIT169" s="231" t="s">
        <v>885</v>
      </c>
      <c r="GIU169" s="43"/>
      <c r="GIV169" s="232"/>
      <c r="GIW169" s="11" t="s">
        <v>886</v>
      </c>
      <c r="GIX169" s="352">
        <v>220</v>
      </c>
      <c r="GIY169" s="274"/>
      <c r="GIZ169" s="44"/>
      <c r="GJA169" s="166" t="s">
        <v>884</v>
      </c>
      <c r="GJB169" s="231" t="s">
        <v>885</v>
      </c>
      <c r="GJC169" s="43"/>
      <c r="GJD169" s="232"/>
      <c r="GJE169" s="11" t="s">
        <v>886</v>
      </c>
      <c r="GJF169" s="352">
        <v>220</v>
      </c>
      <c r="GJG169" s="274"/>
      <c r="GJH169" s="44"/>
      <c r="GJI169" s="166" t="s">
        <v>884</v>
      </c>
      <c r="GJJ169" s="231" t="s">
        <v>885</v>
      </c>
      <c r="GJK169" s="43"/>
      <c r="GJL169" s="232"/>
      <c r="GJM169" s="11" t="s">
        <v>886</v>
      </c>
      <c r="GJN169" s="352">
        <v>220</v>
      </c>
      <c r="GJO169" s="274"/>
      <c r="GJP169" s="44"/>
      <c r="GJQ169" s="166" t="s">
        <v>884</v>
      </c>
      <c r="GJR169" s="231" t="s">
        <v>885</v>
      </c>
      <c r="GJS169" s="43"/>
      <c r="GJT169" s="232"/>
      <c r="GJU169" s="11" t="s">
        <v>886</v>
      </c>
      <c r="GJV169" s="352">
        <v>220</v>
      </c>
      <c r="GJW169" s="274"/>
      <c r="GJX169" s="44"/>
      <c r="GJY169" s="166" t="s">
        <v>884</v>
      </c>
      <c r="GJZ169" s="231" t="s">
        <v>885</v>
      </c>
      <c r="GKA169" s="43"/>
      <c r="GKB169" s="232"/>
      <c r="GKC169" s="11" t="s">
        <v>886</v>
      </c>
      <c r="GKD169" s="352">
        <v>220</v>
      </c>
      <c r="GKE169" s="274"/>
      <c r="GKF169" s="44"/>
      <c r="GKG169" s="166" t="s">
        <v>884</v>
      </c>
      <c r="GKH169" s="231" t="s">
        <v>885</v>
      </c>
      <c r="GKI169" s="43"/>
      <c r="GKJ169" s="232"/>
      <c r="GKK169" s="11" t="s">
        <v>886</v>
      </c>
      <c r="GKL169" s="352">
        <v>220</v>
      </c>
      <c r="GKM169" s="274"/>
      <c r="GKN169" s="44"/>
      <c r="GKO169" s="166" t="s">
        <v>884</v>
      </c>
      <c r="GKP169" s="231" t="s">
        <v>885</v>
      </c>
      <c r="GKQ169" s="43"/>
      <c r="GKR169" s="232"/>
      <c r="GKS169" s="11" t="s">
        <v>886</v>
      </c>
      <c r="GKT169" s="352">
        <v>220</v>
      </c>
      <c r="GKU169" s="274"/>
      <c r="GKV169" s="44"/>
      <c r="GKW169" s="166" t="s">
        <v>884</v>
      </c>
      <c r="GKX169" s="231" t="s">
        <v>885</v>
      </c>
      <c r="GKY169" s="43"/>
      <c r="GKZ169" s="232"/>
      <c r="GLA169" s="11" t="s">
        <v>886</v>
      </c>
      <c r="GLB169" s="352">
        <v>220</v>
      </c>
      <c r="GLC169" s="274"/>
      <c r="GLD169" s="44"/>
      <c r="GLE169" s="166" t="s">
        <v>884</v>
      </c>
      <c r="GLF169" s="231" t="s">
        <v>885</v>
      </c>
      <c r="GLG169" s="43"/>
      <c r="GLH169" s="232"/>
      <c r="GLI169" s="11" t="s">
        <v>886</v>
      </c>
      <c r="GLJ169" s="352">
        <v>220</v>
      </c>
      <c r="GLK169" s="274"/>
      <c r="GLL169" s="44"/>
      <c r="GLM169" s="166" t="s">
        <v>884</v>
      </c>
      <c r="GLN169" s="231" t="s">
        <v>885</v>
      </c>
      <c r="GLO169" s="43"/>
      <c r="GLP169" s="232"/>
      <c r="GLQ169" s="11" t="s">
        <v>886</v>
      </c>
      <c r="GLR169" s="352">
        <v>220</v>
      </c>
      <c r="GLS169" s="274"/>
      <c r="GLT169" s="44"/>
      <c r="GLU169" s="166" t="s">
        <v>884</v>
      </c>
      <c r="GLV169" s="231" t="s">
        <v>885</v>
      </c>
      <c r="GLW169" s="43"/>
      <c r="GLX169" s="232"/>
      <c r="GLY169" s="11" t="s">
        <v>886</v>
      </c>
      <c r="GLZ169" s="352">
        <v>220</v>
      </c>
      <c r="GMA169" s="274"/>
      <c r="GMB169" s="44"/>
      <c r="GMC169" s="166" t="s">
        <v>884</v>
      </c>
      <c r="GMD169" s="231" t="s">
        <v>885</v>
      </c>
      <c r="GME169" s="43"/>
      <c r="GMF169" s="232"/>
      <c r="GMG169" s="11" t="s">
        <v>886</v>
      </c>
      <c r="GMH169" s="352">
        <v>220</v>
      </c>
      <c r="GMI169" s="274"/>
      <c r="GMJ169" s="44"/>
      <c r="GMK169" s="166" t="s">
        <v>884</v>
      </c>
      <c r="GML169" s="231" t="s">
        <v>885</v>
      </c>
      <c r="GMM169" s="43"/>
      <c r="GMN169" s="232"/>
      <c r="GMO169" s="11" t="s">
        <v>886</v>
      </c>
      <c r="GMP169" s="352">
        <v>220</v>
      </c>
      <c r="GMQ169" s="274"/>
      <c r="GMR169" s="44"/>
      <c r="GMS169" s="166" t="s">
        <v>884</v>
      </c>
      <c r="GMT169" s="231" t="s">
        <v>885</v>
      </c>
      <c r="GMU169" s="43"/>
      <c r="GMV169" s="232"/>
      <c r="GMW169" s="11" t="s">
        <v>886</v>
      </c>
      <c r="GMX169" s="352">
        <v>220</v>
      </c>
      <c r="GMY169" s="274"/>
      <c r="GMZ169" s="44"/>
      <c r="GNA169" s="166" t="s">
        <v>884</v>
      </c>
      <c r="GNB169" s="231" t="s">
        <v>885</v>
      </c>
      <c r="GNC169" s="43"/>
      <c r="GND169" s="232"/>
      <c r="GNE169" s="11" t="s">
        <v>886</v>
      </c>
      <c r="GNF169" s="352">
        <v>220</v>
      </c>
      <c r="GNG169" s="274"/>
      <c r="GNH169" s="44"/>
      <c r="GNI169" s="166" t="s">
        <v>884</v>
      </c>
      <c r="GNJ169" s="231" t="s">
        <v>885</v>
      </c>
      <c r="GNK169" s="43"/>
      <c r="GNL169" s="232"/>
      <c r="GNM169" s="11" t="s">
        <v>886</v>
      </c>
      <c r="GNN169" s="352">
        <v>220</v>
      </c>
      <c r="GNO169" s="274"/>
      <c r="GNP169" s="44"/>
      <c r="GNQ169" s="166" t="s">
        <v>884</v>
      </c>
      <c r="GNR169" s="231" t="s">
        <v>885</v>
      </c>
      <c r="GNS169" s="43"/>
      <c r="GNT169" s="232"/>
      <c r="GNU169" s="11" t="s">
        <v>886</v>
      </c>
      <c r="GNV169" s="352">
        <v>220</v>
      </c>
      <c r="GNW169" s="274"/>
      <c r="GNX169" s="44"/>
      <c r="GNY169" s="166" t="s">
        <v>884</v>
      </c>
      <c r="GNZ169" s="231" t="s">
        <v>885</v>
      </c>
      <c r="GOA169" s="43"/>
      <c r="GOB169" s="232"/>
      <c r="GOC169" s="11" t="s">
        <v>886</v>
      </c>
      <c r="GOD169" s="352">
        <v>220</v>
      </c>
      <c r="GOE169" s="274"/>
      <c r="GOF169" s="44"/>
      <c r="GOG169" s="166" t="s">
        <v>884</v>
      </c>
      <c r="GOH169" s="231" t="s">
        <v>885</v>
      </c>
      <c r="GOI169" s="43"/>
      <c r="GOJ169" s="232"/>
      <c r="GOK169" s="11" t="s">
        <v>886</v>
      </c>
      <c r="GOL169" s="352">
        <v>220</v>
      </c>
      <c r="GOM169" s="274"/>
      <c r="GON169" s="44"/>
      <c r="GOO169" s="166" t="s">
        <v>884</v>
      </c>
      <c r="GOP169" s="231" t="s">
        <v>885</v>
      </c>
      <c r="GOQ169" s="43"/>
      <c r="GOR169" s="232"/>
      <c r="GOS169" s="11" t="s">
        <v>886</v>
      </c>
      <c r="GOT169" s="352">
        <v>220</v>
      </c>
      <c r="GOU169" s="274"/>
      <c r="GOV169" s="44"/>
      <c r="GOW169" s="166" t="s">
        <v>884</v>
      </c>
      <c r="GOX169" s="231" t="s">
        <v>885</v>
      </c>
      <c r="GOY169" s="43"/>
      <c r="GOZ169" s="232"/>
      <c r="GPA169" s="11" t="s">
        <v>886</v>
      </c>
      <c r="GPB169" s="352">
        <v>220</v>
      </c>
      <c r="GPC169" s="274"/>
      <c r="GPD169" s="44"/>
      <c r="GPE169" s="166" t="s">
        <v>884</v>
      </c>
      <c r="GPF169" s="231" t="s">
        <v>885</v>
      </c>
      <c r="GPG169" s="43"/>
      <c r="GPH169" s="232"/>
      <c r="GPI169" s="11" t="s">
        <v>886</v>
      </c>
      <c r="GPJ169" s="352">
        <v>220</v>
      </c>
      <c r="GPK169" s="274"/>
      <c r="GPL169" s="44"/>
      <c r="GPM169" s="166" t="s">
        <v>884</v>
      </c>
      <c r="GPN169" s="231" t="s">
        <v>885</v>
      </c>
      <c r="GPO169" s="43"/>
      <c r="GPP169" s="232"/>
      <c r="GPQ169" s="11" t="s">
        <v>886</v>
      </c>
      <c r="GPR169" s="352">
        <v>220</v>
      </c>
      <c r="GPS169" s="274"/>
      <c r="GPT169" s="44"/>
      <c r="GPU169" s="166" t="s">
        <v>884</v>
      </c>
      <c r="GPV169" s="231" t="s">
        <v>885</v>
      </c>
      <c r="GPW169" s="43"/>
      <c r="GPX169" s="232"/>
      <c r="GPY169" s="11" t="s">
        <v>886</v>
      </c>
      <c r="GPZ169" s="352">
        <v>220</v>
      </c>
      <c r="GQA169" s="274"/>
      <c r="GQB169" s="44"/>
      <c r="GQC169" s="166" t="s">
        <v>884</v>
      </c>
      <c r="GQD169" s="231" t="s">
        <v>885</v>
      </c>
      <c r="GQE169" s="43"/>
      <c r="GQF169" s="232"/>
      <c r="GQG169" s="11" t="s">
        <v>886</v>
      </c>
      <c r="GQH169" s="352">
        <v>220</v>
      </c>
      <c r="GQI169" s="274"/>
      <c r="GQJ169" s="44"/>
      <c r="GQK169" s="166" t="s">
        <v>884</v>
      </c>
      <c r="GQL169" s="231" t="s">
        <v>885</v>
      </c>
      <c r="GQM169" s="43"/>
      <c r="GQN169" s="232"/>
      <c r="GQO169" s="11" t="s">
        <v>886</v>
      </c>
      <c r="GQP169" s="352">
        <v>220</v>
      </c>
      <c r="GQQ169" s="274"/>
      <c r="GQR169" s="44"/>
      <c r="GQS169" s="166" t="s">
        <v>884</v>
      </c>
      <c r="GQT169" s="231" t="s">
        <v>885</v>
      </c>
      <c r="GQU169" s="43"/>
      <c r="GQV169" s="232"/>
      <c r="GQW169" s="11" t="s">
        <v>886</v>
      </c>
      <c r="GQX169" s="352">
        <v>220</v>
      </c>
      <c r="GQY169" s="274"/>
      <c r="GQZ169" s="44"/>
      <c r="GRA169" s="166" t="s">
        <v>884</v>
      </c>
      <c r="GRB169" s="231" t="s">
        <v>885</v>
      </c>
      <c r="GRC169" s="43"/>
      <c r="GRD169" s="232"/>
      <c r="GRE169" s="11" t="s">
        <v>886</v>
      </c>
      <c r="GRF169" s="352">
        <v>220</v>
      </c>
      <c r="GRG169" s="274"/>
      <c r="GRH169" s="44"/>
      <c r="GRI169" s="166" t="s">
        <v>884</v>
      </c>
      <c r="GRJ169" s="231" t="s">
        <v>885</v>
      </c>
      <c r="GRK169" s="43"/>
      <c r="GRL169" s="232"/>
      <c r="GRM169" s="11" t="s">
        <v>886</v>
      </c>
      <c r="GRN169" s="352">
        <v>220</v>
      </c>
      <c r="GRO169" s="274"/>
      <c r="GRP169" s="44"/>
      <c r="GRQ169" s="166" t="s">
        <v>884</v>
      </c>
      <c r="GRR169" s="231" t="s">
        <v>885</v>
      </c>
      <c r="GRS169" s="43"/>
      <c r="GRT169" s="232"/>
      <c r="GRU169" s="11" t="s">
        <v>886</v>
      </c>
      <c r="GRV169" s="352">
        <v>220</v>
      </c>
      <c r="GRW169" s="274"/>
      <c r="GRX169" s="44"/>
      <c r="GRY169" s="166" t="s">
        <v>884</v>
      </c>
      <c r="GRZ169" s="231" t="s">
        <v>885</v>
      </c>
      <c r="GSA169" s="43"/>
      <c r="GSB169" s="232"/>
      <c r="GSC169" s="11" t="s">
        <v>886</v>
      </c>
      <c r="GSD169" s="352">
        <v>220</v>
      </c>
      <c r="GSE169" s="274"/>
      <c r="GSF169" s="44"/>
      <c r="GSG169" s="166" t="s">
        <v>884</v>
      </c>
      <c r="GSH169" s="231" t="s">
        <v>885</v>
      </c>
      <c r="GSI169" s="43"/>
      <c r="GSJ169" s="232"/>
      <c r="GSK169" s="11" t="s">
        <v>886</v>
      </c>
      <c r="GSL169" s="352">
        <v>220</v>
      </c>
      <c r="GSM169" s="274"/>
      <c r="GSN169" s="44"/>
      <c r="GSO169" s="166" t="s">
        <v>884</v>
      </c>
      <c r="GSP169" s="231" t="s">
        <v>885</v>
      </c>
      <c r="GSQ169" s="43"/>
      <c r="GSR169" s="232"/>
      <c r="GSS169" s="11" t="s">
        <v>886</v>
      </c>
      <c r="GST169" s="352">
        <v>220</v>
      </c>
      <c r="GSU169" s="274"/>
      <c r="GSV169" s="44"/>
      <c r="GSW169" s="166" t="s">
        <v>884</v>
      </c>
      <c r="GSX169" s="231" t="s">
        <v>885</v>
      </c>
      <c r="GSY169" s="43"/>
      <c r="GSZ169" s="232"/>
      <c r="GTA169" s="11" t="s">
        <v>886</v>
      </c>
      <c r="GTB169" s="352">
        <v>220</v>
      </c>
      <c r="GTC169" s="274"/>
      <c r="GTD169" s="44"/>
      <c r="GTE169" s="166" t="s">
        <v>884</v>
      </c>
      <c r="GTF169" s="231" t="s">
        <v>885</v>
      </c>
      <c r="GTG169" s="43"/>
      <c r="GTH169" s="232"/>
      <c r="GTI169" s="11" t="s">
        <v>886</v>
      </c>
      <c r="GTJ169" s="352">
        <v>220</v>
      </c>
      <c r="GTK169" s="274"/>
      <c r="GTL169" s="44"/>
      <c r="GTM169" s="166" t="s">
        <v>884</v>
      </c>
      <c r="GTN169" s="231" t="s">
        <v>885</v>
      </c>
      <c r="GTO169" s="43"/>
      <c r="GTP169" s="232"/>
      <c r="GTQ169" s="11" t="s">
        <v>886</v>
      </c>
      <c r="GTR169" s="352">
        <v>220</v>
      </c>
      <c r="GTS169" s="274"/>
      <c r="GTT169" s="44"/>
      <c r="GTU169" s="166" t="s">
        <v>884</v>
      </c>
      <c r="GTV169" s="231" t="s">
        <v>885</v>
      </c>
      <c r="GTW169" s="43"/>
      <c r="GTX169" s="232"/>
      <c r="GTY169" s="11" t="s">
        <v>886</v>
      </c>
      <c r="GTZ169" s="352">
        <v>220</v>
      </c>
      <c r="GUA169" s="274"/>
      <c r="GUB169" s="44"/>
      <c r="GUC169" s="166" t="s">
        <v>884</v>
      </c>
      <c r="GUD169" s="231" t="s">
        <v>885</v>
      </c>
      <c r="GUE169" s="43"/>
      <c r="GUF169" s="232"/>
      <c r="GUG169" s="11" t="s">
        <v>886</v>
      </c>
      <c r="GUH169" s="352">
        <v>220</v>
      </c>
      <c r="GUI169" s="274"/>
      <c r="GUJ169" s="44"/>
      <c r="GUK169" s="166" t="s">
        <v>884</v>
      </c>
      <c r="GUL169" s="231" t="s">
        <v>885</v>
      </c>
      <c r="GUM169" s="43"/>
      <c r="GUN169" s="232"/>
      <c r="GUO169" s="11" t="s">
        <v>886</v>
      </c>
      <c r="GUP169" s="352">
        <v>220</v>
      </c>
      <c r="GUQ169" s="274"/>
      <c r="GUR169" s="44"/>
      <c r="GUS169" s="166" t="s">
        <v>884</v>
      </c>
      <c r="GUT169" s="231" t="s">
        <v>885</v>
      </c>
      <c r="GUU169" s="43"/>
      <c r="GUV169" s="232"/>
      <c r="GUW169" s="11" t="s">
        <v>886</v>
      </c>
      <c r="GUX169" s="352">
        <v>220</v>
      </c>
      <c r="GUY169" s="274"/>
      <c r="GUZ169" s="44"/>
      <c r="GVA169" s="166" t="s">
        <v>884</v>
      </c>
      <c r="GVB169" s="231" t="s">
        <v>885</v>
      </c>
      <c r="GVC169" s="43"/>
      <c r="GVD169" s="232"/>
      <c r="GVE169" s="11" t="s">
        <v>886</v>
      </c>
      <c r="GVF169" s="352">
        <v>220</v>
      </c>
      <c r="GVG169" s="274"/>
      <c r="GVH169" s="44"/>
      <c r="GVI169" s="166" t="s">
        <v>884</v>
      </c>
      <c r="GVJ169" s="231" t="s">
        <v>885</v>
      </c>
      <c r="GVK169" s="43"/>
      <c r="GVL169" s="232"/>
      <c r="GVM169" s="11" t="s">
        <v>886</v>
      </c>
      <c r="GVN169" s="352">
        <v>220</v>
      </c>
      <c r="GVO169" s="274"/>
      <c r="GVP169" s="44"/>
      <c r="GVQ169" s="166" t="s">
        <v>884</v>
      </c>
      <c r="GVR169" s="231" t="s">
        <v>885</v>
      </c>
      <c r="GVS169" s="43"/>
      <c r="GVT169" s="232"/>
      <c r="GVU169" s="11" t="s">
        <v>886</v>
      </c>
      <c r="GVV169" s="352">
        <v>220</v>
      </c>
      <c r="GVW169" s="274"/>
      <c r="GVX169" s="44"/>
      <c r="GVY169" s="166" t="s">
        <v>884</v>
      </c>
      <c r="GVZ169" s="231" t="s">
        <v>885</v>
      </c>
      <c r="GWA169" s="43"/>
      <c r="GWB169" s="232"/>
      <c r="GWC169" s="11" t="s">
        <v>886</v>
      </c>
      <c r="GWD169" s="352">
        <v>220</v>
      </c>
      <c r="GWE169" s="274"/>
      <c r="GWF169" s="44"/>
      <c r="GWG169" s="166" t="s">
        <v>884</v>
      </c>
      <c r="GWH169" s="231" t="s">
        <v>885</v>
      </c>
      <c r="GWI169" s="43"/>
      <c r="GWJ169" s="232"/>
      <c r="GWK169" s="11" t="s">
        <v>886</v>
      </c>
      <c r="GWL169" s="352">
        <v>220</v>
      </c>
      <c r="GWM169" s="274"/>
      <c r="GWN169" s="44"/>
      <c r="GWO169" s="166" t="s">
        <v>884</v>
      </c>
      <c r="GWP169" s="231" t="s">
        <v>885</v>
      </c>
      <c r="GWQ169" s="43"/>
      <c r="GWR169" s="232"/>
      <c r="GWS169" s="11" t="s">
        <v>886</v>
      </c>
      <c r="GWT169" s="352">
        <v>220</v>
      </c>
      <c r="GWU169" s="274"/>
      <c r="GWV169" s="44"/>
      <c r="GWW169" s="166" t="s">
        <v>884</v>
      </c>
      <c r="GWX169" s="231" t="s">
        <v>885</v>
      </c>
      <c r="GWY169" s="43"/>
      <c r="GWZ169" s="232"/>
      <c r="GXA169" s="11" t="s">
        <v>886</v>
      </c>
      <c r="GXB169" s="352">
        <v>220</v>
      </c>
      <c r="GXC169" s="274"/>
      <c r="GXD169" s="44"/>
      <c r="GXE169" s="166" t="s">
        <v>884</v>
      </c>
      <c r="GXF169" s="231" t="s">
        <v>885</v>
      </c>
      <c r="GXG169" s="43"/>
      <c r="GXH169" s="232"/>
      <c r="GXI169" s="11" t="s">
        <v>886</v>
      </c>
      <c r="GXJ169" s="352">
        <v>220</v>
      </c>
      <c r="GXK169" s="274"/>
      <c r="GXL169" s="44"/>
      <c r="GXM169" s="166" t="s">
        <v>884</v>
      </c>
      <c r="GXN169" s="231" t="s">
        <v>885</v>
      </c>
      <c r="GXO169" s="43"/>
      <c r="GXP169" s="232"/>
      <c r="GXQ169" s="11" t="s">
        <v>886</v>
      </c>
      <c r="GXR169" s="352">
        <v>220</v>
      </c>
      <c r="GXS169" s="274"/>
      <c r="GXT169" s="44"/>
      <c r="GXU169" s="166" t="s">
        <v>884</v>
      </c>
      <c r="GXV169" s="231" t="s">
        <v>885</v>
      </c>
      <c r="GXW169" s="43"/>
      <c r="GXX169" s="232"/>
      <c r="GXY169" s="11" t="s">
        <v>886</v>
      </c>
      <c r="GXZ169" s="352">
        <v>220</v>
      </c>
      <c r="GYA169" s="274"/>
      <c r="GYB169" s="44"/>
      <c r="GYC169" s="166" t="s">
        <v>884</v>
      </c>
      <c r="GYD169" s="231" t="s">
        <v>885</v>
      </c>
      <c r="GYE169" s="43"/>
      <c r="GYF169" s="232"/>
      <c r="GYG169" s="11" t="s">
        <v>886</v>
      </c>
      <c r="GYH169" s="352">
        <v>220</v>
      </c>
      <c r="GYI169" s="274"/>
      <c r="GYJ169" s="44"/>
      <c r="GYK169" s="166" t="s">
        <v>884</v>
      </c>
      <c r="GYL169" s="231" t="s">
        <v>885</v>
      </c>
      <c r="GYM169" s="43"/>
      <c r="GYN169" s="232"/>
      <c r="GYO169" s="11" t="s">
        <v>886</v>
      </c>
      <c r="GYP169" s="352">
        <v>220</v>
      </c>
      <c r="GYQ169" s="274"/>
      <c r="GYR169" s="44"/>
      <c r="GYS169" s="166" t="s">
        <v>884</v>
      </c>
      <c r="GYT169" s="231" t="s">
        <v>885</v>
      </c>
      <c r="GYU169" s="43"/>
      <c r="GYV169" s="232"/>
      <c r="GYW169" s="11" t="s">
        <v>886</v>
      </c>
      <c r="GYX169" s="352">
        <v>220</v>
      </c>
      <c r="GYY169" s="274"/>
      <c r="GYZ169" s="44"/>
      <c r="GZA169" s="166" t="s">
        <v>884</v>
      </c>
      <c r="GZB169" s="231" t="s">
        <v>885</v>
      </c>
      <c r="GZC169" s="43"/>
      <c r="GZD169" s="232"/>
      <c r="GZE169" s="11" t="s">
        <v>886</v>
      </c>
      <c r="GZF169" s="352">
        <v>220</v>
      </c>
      <c r="GZG169" s="274"/>
      <c r="GZH169" s="44"/>
      <c r="GZI169" s="166" t="s">
        <v>884</v>
      </c>
      <c r="GZJ169" s="231" t="s">
        <v>885</v>
      </c>
      <c r="GZK169" s="43"/>
      <c r="GZL169" s="232"/>
      <c r="GZM169" s="11" t="s">
        <v>886</v>
      </c>
      <c r="GZN169" s="352">
        <v>220</v>
      </c>
      <c r="GZO169" s="274"/>
      <c r="GZP169" s="44"/>
      <c r="GZQ169" s="166" t="s">
        <v>884</v>
      </c>
      <c r="GZR169" s="231" t="s">
        <v>885</v>
      </c>
      <c r="GZS169" s="43"/>
      <c r="GZT169" s="232"/>
      <c r="GZU169" s="11" t="s">
        <v>886</v>
      </c>
      <c r="GZV169" s="352">
        <v>220</v>
      </c>
      <c r="GZW169" s="274"/>
      <c r="GZX169" s="44"/>
      <c r="GZY169" s="166" t="s">
        <v>884</v>
      </c>
      <c r="GZZ169" s="231" t="s">
        <v>885</v>
      </c>
      <c r="HAA169" s="43"/>
      <c r="HAB169" s="232"/>
      <c r="HAC169" s="11" t="s">
        <v>886</v>
      </c>
      <c r="HAD169" s="352">
        <v>220</v>
      </c>
      <c r="HAE169" s="274"/>
      <c r="HAF169" s="44"/>
      <c r="HAG169" s="166" t="s">
        <v>884</v>
      </c>
      <c r="HAH169" s="231" t="s">
        <v>885</v>
      </c>
      <c r="HAI169" s="43"/>
      <c r="HAJ169" s="232"/>
      <c r="HAK169" s="11" t="s">
        <v>886</v>
      </c>
      <c r="HAL169" s="352">
        <v>220</v>
      </c>
      <c r="HAM169" s="274"/>
      <c r="HAN169" s="44"/>
      <c r="HAO169" s="166" t="s">
        <v>884</v>
      </c>
      <c r="HAP169" s="231" t="s">
        <v>885</v>
      </c>
      <c r="HAQ169" s="43"/>
      <c r="HAR169" s="232"/>
      <c r="HAS169" s="11" t="s">
        <v>886</v>
      </c>
      <c r="HAT169" s="352">
        <v>220</v>
      </c>
      <c r="HAU169" s="274"/>
      <c r="HAV169" s="44"/>
      <c r="HAW169" s="166" t="s">
        <v>884</v>
      </c>
      <c r="HAX169" s="231" t="s">
        <v>885</v>
      </c>
      <c r="HAY169" s="43"/>
      <c r="HAZ169" s="232"/>
      <c r="HBA169" s="11" t="s">
        <v>886</v>
      </c>
      <c r="HBB169" s="352">
        <v>220</v>
      </c>
      <c r="HBC169" s="274"/>
      <c r="HBD169" s="44"/>
      <c r="HBE169" s="166" t="s">
        <v>884</v>
      </c>
      <c r="HBF169" s="231" t="s">
        <v>885</v>
      </c>
      <c r="HBG169" s="43"/>
      <c r="HBH169" s="232"/>
      <c r="HBI169" s="11" t="s">
        <v>886</v>
      </c>
      <c r="HBJ169" s="352">
        <v>220</v>
      </c>
      <c r="HBK169" s="274"/>
      <c r="HBL169" s="44"/>
      <c r="HBM169" s="166" t="s">
        <v>884</v>
      </c>
      <c r="HBN169" s="231" t="s">
        <v>885</v>
      </c>
      <c r="HBO169" s="43"/>
      <c r="HBP169" s="232"/>
      <c r="HBQ169" s="11" t="s">
        <v>886</v>
      </c>
      <c r="HBR169" s="352">
        <v>220</v>
      </c>
      <c r="HBS169" s="274"/>
      <c r="HBT169" s="44"/>
      <c r="HBU169" s="166" t="s">
        <v>884</v>
      </c>
      <c r="HBV169" s="231" t="s">
        <v>885</v>
      </c>
      <c r="HBW169" s="43"/>
      <c r="HBX169" s="232"/>
      <c r="HBY169" s="11" t="s">
        <v>886</v>
      </c>
      <c r="HBZ169" s="352">
        <v>220</v>
      </c>
      <c r="HCA169" s="274"/>
      <c r="HCB169" s="44"/>
      <c r="HCC169" s="166" t="s">
        <v>884</v>
      </c>
      <c r="HCD169" s="231" t="s">
        <v>885</v>
      </c>
      <c r="HCE169" s="43"/>
      <c r="HCF169" s="232"/>
      <c r="HCG169" s="11" t="s">
        <v>886</v>
      </c>
      <c r="HCH169" s="352">
        <v>220</v>
      </c>
      <c r="HCI169" s="274"/>
      <c r="HCJ169" s="44"/>
      <c r="HCK169" s="166" t="s">
        <v>884</v>
      </c>
      <c r="HCL169" s="231" t="s">
        <v>885</v>
      </c>
      <c r="HCM169" s="43"/>
      <c r="HCN169" s="232"/>
      <c r="HCO169" s="11" t="s">
        <v>886</v>
      </c>
      <c r="HCP169" s="352">
        <v>220</v>
      </c>
      <c r="HCQ169" s="274"/>
      <c r="HCR169" s="44"/>
      <c r="HCS169" s="166" t="s">
        <v>884</v>
      </c>
      <c r="HCT169" s="231" t="s">
        <v>885</v>
      </c>
      <c r="HCU169" s="43"/>
      <c r="HCV169" s="232"/>
      <c r="HCW169" s="11" t="s">
        <v>886</v>
      </c>
      <c r="HCX169" s="352">
        <v>220</v>
      </c>
      <c r="HCY169" s="274"/>
      <c r="HCZ169" s="44"/>
      <c r="HDA169" s="166" t="s">
        <v>884</v>
      </c>
      <c r="HDB169" s="231" t="s">
        <v>885</v>
      </c>
      <c r="HDC169" s="43"/>
      <c r="HDD169" s="232"/>
      <c r="HDE169" s="11" t="s">
        <v>886</v>
      </c>
      <c r="HDF169" s="352">
        <v>220</v>
      </c>
      <c r="HDG169" s="274"/>
      <c r="HDH169" s="44"/>
      <c r="HDI169" s="166" t="s">
        <v>884</v>
      </c>
      <c r="HDJ169" s="231" t="s">
        <v>885</v>
      </c>
      <c r="HDK169" s="43"/>
      <c r="HDL169" s="232"/>
      <c r="HDM169" s="11" t="s">
        <v>886</v>
      </c>
      <c r="HDN169" s="352">
        <v>220</v>
      </c>
      <c r="HDO169" s="274"/>
      <c r="HDP169" s="44"/>
      <c r="HDQ169" s="166" t="s">
        <v>884</v>
      </c>
      <c r="HDR169" s="231" t="s">
        <v>885</v>
      </c>
      <c r="HDS169" s="43"/>
      <c r="HDT169" s="232"/>
      <c r="HDU169" s="11" t="s">
        <v>886</v>
      </c>
      <c r="HDV169" s="352">
        <v>220</v>
      </c>
      <c r="HDW169" s="274"/>
      <c r="HDX169" s="44"/>
      <c r="HDY169" s="166" t="s">
        <v>884</v>
      </c>
      <c r="HDZ169" s="231" t="s">
        <v>885</v>
      </c>
      <c r="HEA169" s="43"/>
      <c r="HEB169" s="232"/>
      <c r="HEC169" s="11" t="s">
        <v>886</v>
      </c>
      <c r="HED169" s="352">
        <v>220</v>
      </c>
      <c r="HEE169" s="274"/>
      <c r="HEF169" s="44"/>
      <c r="HEG169" s="166" t="s">
        <v>884</v>
      </c>
      <c r="HEH169" s="231" t="s">
        <v>885</v>
      </c>
      <c r="HEI169" s="43"/>
      <c r="HEJ169" s="232"/>
      <c r="HEK169" s="11" t="s">
        <v>886</v>
      </c>
      <c r="HEL169" s="352">
        <v>220</v>
      </c>
      <c r="HEM169" s="274"/>
      <c r="HEN169" s="44"/>
      <c r="HEO169" s="166" t="s">
        <v>884</v>
      </c>
      <c r="HEP169" s="231" t="s">
        <v>885</v>
      </c>
      <c r="HEQ169" s="43"/>
      <c r="HER169" s="232"/>
      <c r="HES169" s="11" t="s">
        <v>886</v>
      </c>
      <c r="HET169" s="352">
        <v>220</v>
      </c>
      <c r="HEU169" s="274"/>
      <c r="HEV169" s="44"/>
      <c r="HEW169" s="166" t="s">
        <v>884</v>
      </c>
      <c r="HEX169" s="231" t="s">
        <v>885</v>
      </c>
      <c r="HEY169" s="43"/>
      <c r="HEZ169" s="232"/>
      <c r="HFA169" s="11" t="s">
        <v>886</v>
      </c>
      <c r="HFB169" s="352">
        <v>220</v>
      </c>
      <c r="HFC169" s="274"/>
      <c r="HFD169" s="44"/>
      <c r="HFE169" s="166" t="s">
        <v>884</v>
      </c>
      <c r="HFF169" s="231" t="s">
        <v>885</v>
      </c>
      <c r="HFG169" s="43"/>
      <c r="HFH169" s="232"/>
      <c r="HFI169" s="11" t="s">
        <v>886</v>
      </c>
      <c r="HFJ169" s="352">
        <v>220</v>
      </c>
      <c r="HFK169" s="274"/>
      <c r="HFL169" s="44"/>
      <c r="HFM169" s="166" t="s">
        <v>884</v>
      </c>
      <c r="HFN169" s="231" t="s">
        <v>885</v>
      </c>
      <c r="HFO169" s="43"/>
      <c r="HFP169" s="232"/>
      <c r="HFQ169" s="11" t="s">
        <v>886</v>
      </c>
      <c r="HFR169" s="352">
        <v>220</v>
      </c>
      <c r="HFS169" s="274"/>
      <c r="HFT169" s="44"/>
      <c r="HFU169" s="166" t="s">
        <v>884</v>
      </c>
      <c r="HFV169" s="231" t="s">
        <v>885</v>
      </c>
      <c r="HFW169" s="43"/>
      <c r="HFX169" s="232"/>
      <c r="HFY169" s="11" t="s">
        <v>886</v>
      </c>
      <c r="HFZ169" s="352">
        <v>220</v>
      </c>
      <c r="HGA169" s="274"/>
      <c r="HGB169" s="44"/>
      <c r="HGC169" s="166" t="s">
        <v>884</v>
      </c>
      <c r="HGD169" s="231" t="s">
        <v>885</v>
      </c>
      <c r="HGE169" s="43"/>
      <c r="HGF169" s="232"/>
      <c r="HGG169" s="11" t="s">
        <v>886</v>
      </c>
      <c r="HGH169" s="352">
        <v>220</v>
      </c>
      <c r="HGI169" s="274"/>
      <c r="HGJ169" s="44"/>
      <c r="HGK169" s="166" t="s">
        <v>884</v>
      </c>
      <c r="HGL169" s="231" t="s">
        <v>885</v>
      </c>
      <c r="HGM169" s="43"/>
      <c r="HGN169" s="232"/>
      <c r="HGO169" s="11" t="s">
        <v>886</v>
      </c>
      <c r="HGP169" s="352">
        <v>220</v>
      </c>
      <c r="HGQ169" s="274"/>
      <c r="HGR169" s="44"/>
      <c r="HGS169" s="166" t="s">
        <v>884</v>
      </c>
      <c r="HGT169" s="231" t="s">
        <v>885</v>
      </c>
      <c r="HGU169" s="43"/>
      <c r="HGV169" s="232"/>
      <c r="HGW169" s="11" t="s">
        <v>886</v>
      </c>
      <c r="HGX169" s="352">
        <v>220</v>
      </c>
      <c r="HGY169" s="274"/>
      <c r="HGZ169" s="44"/>
      <c r="HHA169" s="166" t="s">
        <v>884</v>
      </c>
      <c r="HHB169" s="231" t="s">
        <v>885</v>
      </c>
      <c r="HHC169" s="43"/>
      <c r="HHD169" s="232"/>
      <c r="HHE169" s="11" t="s">
        <v>886</v>
      </c>
      <c r="HHF169" s="352">
        <v>220</v>
      </c>
      <c r="HHG169" s="274"/>
      <c r="HHH169" s="44"/>
      <c r="HHI169" s="166" t="s">
        <v>884</v>
      </c>
      <c r="HHJ169" s="231" t="s">
        <v>885</v>
      </c>
      <c r="HHK169" s="43"/>
      <c r="HHL169" s="232"/>
      <c r="HHM169" s="11" t="s">
        <v>886</v>
      </c>
      <c r="HHN169" s="352">
        <v>220</v>
      </c>
      <c r="HHO169" s="274"/>
      <c r="HHP169" s="44"/>
      <c r="HHQ169" s="166" t="s">
        <v>884</v>
      </c>
      <c r="HHR169" s="231" t="s">
        <v>885</v>
      </c>
      <c r="HHS169" s="43"/>
      <c r="HHT169" s="232"/>
      <c r="HHU169" s="11" t="s">
        <v>886</v>
      </c>
      <c r="HHV169" s="352">
        <v>220</v>
      </c>
      <c r="HHW169" s="274"/>
      <c r="HHX169" s="44"/>
      <c r="HHY169" s="166" t="s">
        <v>884</v>
      </c>
      <c r="HHZ169" s="231" t="s">
        <v>885</v>
      </c>
      <c r="HIA169" s="43"/>
      <c r="HIB169" s="232"/>
      <c r="HIC169" s="11" t="s">
        <v>886</v>
      </c>
      <c r="HID169" s="352">
        <v>220</v>
      </c>
      <c r="HIE169" s="274"/>
      <c r="HIF169" s="44"/>
      <c r="HIG169" s="166" t="s">
        <v>884</v>
      </c>
      <c r="HIH169" s="231" t="s">
        <v>885</v>
      </c>
      <c r="HII169" s="43"/>
      <c r="HIJ169" s="232"/>
      <c r="HIK169" s="11" t="s">
        <v>886</v>
      </c>
      <c r="HIL169" s="352">
        <v>220</v>
      </c>
      <c r="HIM169" s="274"/>
      <c r="HIN169" s="44"/>
      <c r="HIO169" s="166" t="s">
        <v>884</v>
      </c>
      <c r="HIP169" s="231" t="s">
        <v>885</v>
      </c>
      <c r="HIQ169" s="43"/>
      <c r="HIR169" s="232"/>
      <c r="HIS169" s="11" t="s">
        <v>886</v>
      </c>
      <c r="HIT169" s="352">
        <v>220</v>
      </c>
      <c r="HIU169" s="274"/>
      <c r="HIV169" s="44"/>
      <c r="HIW169" s="166" t="s">
        <v>884</v>
      </c>
      <c r="HIX169" s="231" t="s">
        <v>885</v>
      </c>
      <c r="HIY169" s="43"/>
      <c r="HIZ169" s="232"/>
      <c r="HJA169" s="11" t="s">
        <v>886</v>
      </c>
      <c r="HJB169" s="352">
        <v>220</v>
      </c>
      <c r="HJC169" s="274"/>
      <c r="HJD169" s="44"/>
      <c r="HJE169" s="166" t="s">
        <v>884</v>
      </c>
      <c r="HJF169" s="231" t="s">
        <v>885</v>
      </c>
      <c r="HJG169" s="43"/>
      <c r="HJH169" s="232"/>
      <c r="HJI169" s="11" t="s">
        <v>886</v>
      </c>
      <c r="HJJ169" s="352">
        <v>220</v>
      </c>
      <c r="HJK169" s="274"/>
      <c r="HJL169" s="44"/>
      <c r="HJM169" s="166" t="s">
        <v>884</v>
      </c>
      <c r="HJN169" s="231" t="s">
        <v>885</v>
      </c>
      <c r="HJO169" s="43"/>
      <c r="HJP169" s="232"/>
      <c r="HJQ169" s="11" t="s">
        <v>886</v>
      </c>
      <c r="HJR169" s="352">
        <v>220</v>
      </c>
      <c r="HJS169" s="274"/>
      <c r="HJT169" s="44"/>
      <c r="HJU169" s="166" t="s">
        <v>884</v>
      </c>
      <c r="HJV169" s="231" t="s">
        <v>885</v>
      </c>
      <c r="HJW169" s="43"/>
      <c r="HJX169" s="232"/>
      <c r="HJY169" s="11" t="s">
        <v>886</v>
      </c>
      <c r="HJZ169" s="352">
        <v>220</v>
      </c>
      <c r="HKA169" s="274"/>
      <c r="HKB169" s="44"/>
      <c r="HKC169" s="166" t="s">
        <v>884</v>
      </c>
      <c r="HKD169" s="231" t="s">
        <v>885</v>
      </c>
      <c r="HKE169" s="43"/>
      <c r="HKF169" s="232"/>
      <c r="HKG169" s="11" t="s">
        <v>886</v>
      </c>
      <c r="HKH169" s="352">
        <v>220</v>
      </c>
      <c r="HKI169" s="274"/>
      <c r="HKJ169" s="44"/>
      <c r="HKK169" s="166" t="s">
        <v>884</v>
      </c>
      <c r="HKL169" s="231" t="s">
        <v>885</v>
      </c>
      <c r="HKM169" s="43"/>
      <c r="HKN169" s="232"/>
      <c r="HKO169" s="11" t="s">
        <v>886</v>
      </c>
      <c r="HKP169" s="352">
        <v>220</v>
      </c>
      <c r="HKQ169" s="274"/>
      <c r="HKR169" s="44"/>
      <c r="HKS169" s="166" t="s">
        <v>884</v>
      </c>
      <c r="HKT169" s="231" t="s">
        <v>885</v>
      </c>
      <c r="HKU169" s="43"/>
      <c r="HKV169" s="232"/>
      <c r="HKW169" s="11" t="s">
        <v>886</v>
      </c>
      <c r="HKX169" s="352">
        <v>220</v>
      </c>
      <c r="HKY169" s="274"/>
      <c r="HKZ169" s="44"/>
      <c r="HLA169" s="166" t="s">
        <v>884</v>
      </c>
      <c r="HLB169" s="231" t="s">
        <v>885</v>
      </c>
      <c r="HLC169" s="43"/>
      <c r="HLD169" s="232"/>
      <c r="HLE169" s="11" t="s">
        <v>886</v>
      </c>
      <c r="HLF169" s="352">
        <v>220</v>
      </c>
      <c r="HLG169" s="274"/>
      <c r="HLH169" s="44"/>
      <c r="HLI169" s="166" t="s">
        <v>884</v>
      </c>
      <c r="HLJ169" s="231" t="s">
        <v>885</v>
      </c>
      <c r="HLK169" s="43"/>
      <c r="HLL169" s="232"/>
      <c r="HLM169" s="11" t="s">
        <v>886</v>
      </c>
      <c r="HLN169" s="352">
        <v>220</v>
      </c>
      <c r="HLO169" s="274"/>
      <c r="HLP169" s="44"/>
      <c r="HLQ169" s="166" t="s">
        <v>884</v>
      </c>
      <c r="HLR169" s="231" t="s">
        <v>885</v>
      </c>
      <c r="HLS169" s="43"/>
      <c r="HLT169" s="232"/>
      <c r="HLU169" s="11" t="s">
        <v>886</v>
      </c>
      <c r="HLV169" s="352">
        <v>220</v>
      </c>
      <c r="HLW169" s="274"/>
      <c r="HLX169" s="44"/>
      <c r="HLY169" s="166" t="s">
        <v>884</v>
      </c>
      <c r="HLZ169" s="231" t="s">
        <v>885</v>
      </c>
      <c r="HMA169" s="43"/>
      <c r="HMB169" s="232"/>
      <c r="HMC169" s="11" t="s">
        <v>886</v>
      </c>
      <c r="HMD169" s="352">
        <v>220</v>
      </c>
      <c r="HME169" s="274"/>
      <c r="HMF169" s="44"/>
      <c r="HMG169" s="166" t="s">
        <v>884</v>
      </c>
      <c r="HMH169" s="231" t="s">
        <v>885</v>
      </c>
      <c r="HMI169" s="43"/>
      <c r="HMJ169" s="232"/>
      <c r="HMK169" s="11" t="s">
        <v>886</v>
      </c>
      <c r="HML169" s="352">
        <v>220</v>
      </c>
      <c r="HMM169" s="274"/>
      <c r="HMN169" s="44"/>
      <c r="HMO169" s="166" t="s">
        <v>884</v>
      </c>
      <c r="HMP169" s="231" t="s">
        <v>885</v>
      </c>
      <c r="HMQ169" s="43"/>
      <c r="HMR169" s="232"/>
      <c r="HMS169" s="11" t="s">
        <v>886</v>
      </c>
      <c r="HMT169" s="352">
        <v>220</v>
      </c>
      <c r="HMU169" s="274"/>
      <c r="HMV169" s="44"/>
      <c r="HMW169" s="166" t="s">
        <v>884</v>
      </c>
      <c r="HMX169" s="231" t="s">
        <v>885</v>
      </c>
      <c r="HMY169" s="43"/>
      <c r="HMZ169" s="232"/>
      <c r="HNA169" s="11" t="s">
        <v>886</v>
      </c>
      <c r="HNB169" s="352">
        <v>220</v>
      </c>
      <c r="HNC169" s="274"/>
      <c r="HND169" s="44"/>
      <c r="HNE169" s="166" t="s">
        <v>884</v>
      </c>
      <c r="HNF169" s="231" t="s">
        <v>885</v>
      </c>
      <c r="HNG169" s="43"/>
      <c r="HNH169" s="232"/>
      <c r="HNI169" s="11" t="s">
        <v>886</v>
      </c>
      <c r="HNJ169" s="352">
        <v>220</v>
      </c>
      <c r="HNK169" s="274"/>
      <c r="HNL169" s="44"/>
      <c r="HNM169" s="166" t="s">
        <v>884</v>
      </c>
      <c r="HNN169" s="231" t="s">
        <v>885</v>
      </c>
      <c r="HNO169" s="43"/>
      <c r="HNP169" s="232"/>
      <c r="HNQ169" s="11" t="s">
        <v>886</v>
      </c>
      <c r="HNR169" s="352">
        <v>220</v>
      </c>
      <c r="HNS169" s="274"/>
      <c r="HNT169" s="44"/>
      <c r="HNU169" s="166" t="s">
        <v>884</v>
      </c>
      <c r="HNV169" s="231" t="s">
        <v>885</v>
      </c>
      <c r="HNW169" s="43"/>
      <c r="HNX169" s="232"/>
      <c r="HNY169" s="11" t="s">
        <v>886</v>
      </c>
      <c r="HNZ169" s="352">
        <v>220</v>
      </c>
      <c r="HOA169" s="274"/>
      <c r="HOB169" s="44"/>
      <c r="HOC169" s="166" t="s">
        <v>884</v>
      </c>
      <c r="HOD169" s="231" t="s">
        <v>885</v>
      </c>
      <c r="HOE169" s="43"/>
      <c r="HOF169" s="232"/>
      <c r="HOG169" s="11" t="s">
        <v>886</v>
      </c>
      <c r="HOH169" s="352">
        <v>220</v>
      </c>
      <c r="HOI169" s="274"/>
      <c r="HOJ169" s="44"/>
      <c r="HOK169" s="166" t="s">
        <v>884</v>
      </c>
      <c r="HOL169" s="231" t="s">
        <v>885</v>
      </c>
      <c r="HOM169" s="43"/>
      <c r="HON169" s="232"/>
      <c r="HOO169" s="11" t="s">
        <v>886</v>
      </c>
      <c r="HOP169" s="352">
        <v>220</v>
      </c>
      <c r="HOQ169" s="274"/>
      <c r="HOR169" s="44"/>
      <c r="HOS169" s="166" t="s">
        <v>884</v>
      </c>
      <c r="HOT169" s="231" t="s">
        <v>885</v>
      </c>
      <c r="HOU169" s="43"/>
      <c r="HOV169" s="232"/>
      <c r="HOW169" s="11" t="s">
        <v>886</v>
      </c>
      <c r="HOX169" s="352">
        <v>220</v>
      </c>
      <c r="HOY169" s="274"/>
      <c r="HOZ169" s="44"/>
      <c r="HPA169" s="166" t="s">
        <v>884</v>
      </c>
      <c r="HPB169" s="231" t="s">
        <v>885</v>
      </c>
      <c r="HPC169" s="43"/>
      <c r="HPD169" s="232"/>
      <c r="HPE169" s="11" t="s">
        <v>886</v>
      </c>
      <c r="HPF169" s="352">
        <v>220</v>
      </c>
      <c r="HPG169" s="274"/>
      <c r="HPH169" s="44"/>
      <c r="HPI169" s="166" t="s">
        <v>884</v>
      </c>
      <c r="HPJ169" s="231" t="s">
        <v>885</v>
      </c>
      <c r="HPK169" s="43"/>
      <c r="HPL169" s="232"/>
      <c r="HPM169" s="11" t="s">
        <v>886</v>
      </c>
      <c r="HPN169" s="352">
        <v>220</v>
      </c>
      <c r="HPO169" s="274"/>
      <c r="HPP169" s="44"/>
      <c r="HPQ169" s="166" t="s">
        <v>884</v>
      </c>
      <c r="HPR169" s="231" t="s">
        <v>885</v>
      </c>
      <c r="HPS169" s="43"/>
      <c r="HPT169" s="232"/>
      <c r="HPU169" s="11" t="s">
        <v>886</v>
      </c>
      <c r="HPV169" s="352">
        <v>220</v>
      </c>
      <c r="HPW169" s="274"/>
      <c r="HPX169" s="44"/>
      <c r="HPY169" s="166" t="s">
        <v>884</v>
      </c>
      <c r="HPZ169" s="231" t="s">
        <v>885</v>
      </c>
      <c r="HQA169" s="43"/>
      <c r="HQB169" s="232"/>
      <c r="HQC169" s="11" t="s">
        <v>886</v>
      </c>
      <c r="HQD169" s="352">
        <v>220</v>
      </c>
      <c r="HQE169" s="274"/>
      <c r="HQF169" s="44"/>
      <c r="HQG169" s="166" t="s">
        <v>884</v>
      </c>
      <c r="HQH169" s="231" t="s">
        <v>885</v>
      </c>
      <c r="HQI169" s="43"/>
      <c r="HQJ169" s="232"/>
      <c r="HQK169" s="11" t="s">
        <v>886</v>
      </c>
      <c r="HQL169" s="352">
        <v>220</v>
      </c>
      <c r="HQM169" s="274"/>
      <c r="HQN169" s="44"/>
      <c r="HQO169" s="166" t="s">
        <v>884</v>
      </c>
      <c r="HQP169" s="231" t="s">
        <v>885</v>
      </c>
      <c r="HQQ169" s="43"/>
      <c r="HQR169" s="232"/>
      <c r="HQS169" s="11" t="s">
        <v>886</v>
      </c>
      <c r="HQT169" s="352">
        <v>220</v>
      </c>
      <c r="HQU169" s="274"/>
      <c r="HQV169" s="44"/>
      <c r="HQW169" s="166" t="s">
        <v>884</v>
      </c>
      <c r="HQX169" s="231" t="s">
        <v>885</v>
      </c>
      <c r="HQY169" s="43"/>
      <c r="HQZ169" s="232"/>
      <c r="HRA169" s="11" t="s">
        <v>886</v>
      </c>
      <c r="HRB169" s="352">
        <v>220</v>
      </c>
      <c r="HRC169" s="274"/>
      <c r="HRD169" s="44"/>
      <c r="HRE169" s="166" t="s">
        <v>884</v>
      </c>
      <c r="HRF169" s="231" t="s">
        <v>885</v>
      </c>
      <c r="HRG169" s="43"/>
      <c r="HRH169" s="232"/>
      <c r="HRI169" s="11" t="s">
        <v>886</v>
      </c>
      <c r="HRJ169" s="352">
        <v>220</v>
      </c>
      <c r="HRK169" s="274"/>
      <c r="HRL169" s="44"/>
      <c r="HRM169" s="166" t="s">
        <v>884</v>
      </c>
      <c r="HRN169" s="231" t="s">
        <v>885</v>
      </c>
      <c r="HRO169" s="43"/>
      <c r="HRP169" s="232"/>
      <c r="HRQ169" s="11" t="s">
        <v>886</v>
      </c>
      <c r="HRR169" s="352">
        <v>220</v>
      </c>
      <c r="HRS169" s="274"/>
      <c r="HRT169" s="44"/>
      <c r="HRU169" s="166" t="s">
        <v>884</v>
      </c>
      <c r="HRV169" s="231" t="s">
        <v>885</v>
      </c>
      <c r="HRW169" s="43"/>
      <c r="HRX169" s="232"/>
      <c r="HRY169" s="11" t="s">
        <v>886</v>
      </c>
      <c r="HRZ169" s="352">
        <v>220</v>
      </c>
      <c r="HSA169" s="274"/>
      <c r="HSB169" s="44"/>
      <c r="HSC169" s="166" t="s">
        <v>884</v>
      </c>
      <c r="HSD169" s="231" t="s">
        <v>885</v>
      </c>
      <c r="HSE169" s="43"/>
      <c r="HSF169" s="232"/>
      <c r="HSG169" s="11" t="s">
        <v>886</v>
      </c>
      <c r="HSH169" s="352">
        <v>220</v>
      </c>
      <c r="HSI169" s="274"/>
      <c r="HSJ169" s="44"/>
      <c r="HSK169" s="166" t="s">
        <v>884</v>
      </c>
      <c r="HSL169" s="231" t="s">
        <v>885</v>
      </c>
      <c r="HSM169" s="43"/>
      <c r="HSN169" s="232"/>
      <c r="HSO169" s="11" t="s">
        <v>886</v>
      </c>
      <c r="HSP169" s="352">
        <v>220</v>
      </c>
      <c r="HSQ169" s="274"/>
      <c r="HSR169" s="44"/>
      <c r="HSS169" s="166" t="s">
        <v>884</v>
      </c>
      <c r="HST169" s="231" t="s">
        <v>885</v>
      </c>
      <c r="HSU169" s="43"/>
      <c r="HSV169" s="232"/>
      <c r="HSW169" s="11" t="s">
        <v>886</v>
      </c>
      <c r="HSX169" s="352">
        <v>220</v>
      </c>
      <c r="HSY169" s="274"/>
      <c r="HSZ169" s="44"/>
      <c r="HTA169" s="166" t="s">
        <v>884</v>
      </c>
      <c r="HTB169" s="231" t="s">
        <v>885</v>
      </c>
      <c r="HTC169" s="43"/>
      <c r="HTD169" s="232"/>
      <c r="HTE169" s="11" t="s">
        <v>886</v>
      </c>
      <c r="HTF169" s="352">
        <v>220</v>
      </c>
      <c r="HTG169" s="274"/>
      <c r="HTH169" s="44"/>
      <c r="HTI169" s="166" t="s">
        <v>884</v>
      </c>
      <c r="HTJ169" s="231" t="s">
        <v>885</v>
      </c>
      <c r="HTK169" s="43"/>
      <c r="HTL169" s="232"/>
      <c r="HTM169" s="11" t="s">
        <v>886</v>
      </c>
      <c r="HTN169" s="352">
        <v>220</v>
      </c>
      <c r="HTO169" s="274"/>
      <c r="HTP169" s="44"/>
      <c r="HTQ169" s="166" t="s">
        <v>884</v>
      </c>
      <c r="HTR169" s="231" t="s">
        <v>885</v>
      </c>
      <c r="HTS169" s="43"/>
      <c r="HTT169" s="232"/>
      <c r="HTU169" s="11" t="s">
        <v>886</v>
      </c>
      <c r="HTV169" s="352">
        <v>220</v>
      </c>
      <c r="HTW169" s="274"/>
      <c r="HTX169" s="44"/>
      <c r="HTY169" s="166" t="s">
        <v>884</v>
      </c>
      <c r="HTZ169" s="231" t="s">
        <v>885</v>
      </c>
      <c r="HUA169" s="43"/>
      <c r="HUB169" s="232"/>
      <c r="HUC169" s="11" t="s">
        <v>886</v>
      </c>
      <c r="HUD169" s="352">
        <v>220</v>
      </c>
      <c r="HUE169" s="274"/>
      <c r="HUF169" s="44"/>
      <c r="HUG169" s="166" t="s">
        <v>884</v>
      </c>
      <c r="HUH169" s="231" t="s">
        <v>885</v>
      </c>
      <c r="HUI169" s="43"/>
      <c r="HUJ169" s="232"/>
      <c r="HUK169" s="11" t="s">
        <v>886</v>
      </c>
      <c r="HUL169" s="352">
        <v>220</v>
      </c>
      <c r="HUM169" s="274"/>
      <c r="HUN169" s="44"/>
      <c r="HUO169" s="166" t="s">
        <v>884</v>
      </c>
      <c r="HUP169" s="231" t="s">
        <v>885</v>
      </c>
      <c r="HUQ169" s="43"/>
      <c r="HUR169" s="232"/>
      <c r="HUS169" s="11" t="s">
        <v>886</v>
      </c>
      <c r="HUT169" s="352">
        <v>220</v>
      </c>
      <c r="HUU169" s="274"/>
      <c r="HUV169" s="44"/>
      <c r="HUW169" s="166" t="s">
        <v>884</v>
      </c>
      <c r="HUX169" s="231" t="s">
        <v>885</v>
      </c>
      <c r="HUY169" s="43"/>
      <c r="HUZ169" s="232"/>
      <c r="HVA169" s="11" t="s">
        <v>886</v>
      </c>
      <c r="HVB169" s="352">
        <v>220</v>
      </c>
      <c r="HVC169" s="274"/>
      <c r="HVD169" s="44"/>
      <c r="HVE169" s="166" t="s">
        <v>884</v>
      </c>
      <c r="HVF169" s="231" t="s">
        <v>885</v>
      </c>
      <c r="HVG169" s="43"/>
      <c r="HVH169" s="232"/>
      <c r="HVI169" s="11" t="s">
        <v>886</v>
      </c>
      <c r="HVJ169" s="352">
        <v>220</v>
      </c>
      <c r="HVK169" s="274"/>
      <c r="HVL169" s="44"/>
      <c r="HVM169" s="166" t="s">
        <v>884</v>
      </c>
      <c r="HVN169" s="231" t="s">
        <v>885</v>
      </c>
      <c r="HVO169" s="43"/>
      <c r="HVP169" s="232"/>
      <c r="HVQ169" s="11" t="s">
        <v>886</v>
      </c>
      <c r="HVR169" s="352">
        <v>220</v>
      </c>
      <c r="HVS169" s="274"/>
      <c r="HVT169" s="44"/>
      <c r="HVU169" s="166" t="s">
        <v>884</v>
      </c>
      <c r="HVV169" s="231" t="s">
        <v>885</v>
      </c>
      <c r="HVW169" s="43"/>
      <c r="HVX169" s="232"/>
      <c r="HVY169" s="11" t="s">
        <v>886</v>
      </c>
      <c r="HVZ169" s="352">
        <v>220</v>
      </c>
      <c r="HWA169" s="274"/>
      <c r="HWB169" s="44"/>
      <c r="HWC169" s="166" t="s">
        <v>884</v>
      </c>
      <c r="HWD169" s="231" t="s">
        <v>885</v>
      </c>
      <c r="HWE169" s="43"/>
      <c r="HWF169" s="232"/>
      <c r="HWG169" s="11" t="s">
        <v>886</v>
      </c>
      <c r="HWH169" s="352">
        <v>220</v>
      </c>
      <c r="HWI169" s="274"/>
      <c r="HWJ169" s="44"/>
      <c r="HWK169" s="166" t="s">
        <v>884</v>
      </c>
      <c r="HWL169" s="231" t="s">
        <v>885</v>
      </c>
      <c r="HWM169" s="43"/>
      <c r="HWN169" s="232"/>
      <c r="HWO169" s="11" t="s">
        <v>886</v>
      </c>
      <c r="HWP169" s="352">
        <v>220</v>
      </c>
      <c r="HWQ169" s="274"/>
      <c r="HWR169" s="44"/>
      <c r="HWS169" s="166" t="s">
        <v>884</v>
      </c>
      <c r="HWT169" s="231" t="s">
        <v>885</v>
      </c>
      <c r="HWU169" s="43"/>
      <c r="HWV169" s="232"/>
      <c r="HWW169" s="11" t="s">
        <v>886</v>
      </c>
      <c r="HWX169" s="352">
        <v>220</v>
      </c>
      <c r="HWY169" s="274"/>
      <c r="HWZ169" s="44"/>
      <c r="HXA169" s="166" t="s">
        <v>884</v>
      </c>
      <c r="HXB169" s="231" t="s">
        <v>885</v>
      </c>
      <c r="HXC169" s="43"/>
      <c r="HXD169" s="232"/>
      <c r="HXE169" s="11" t="s">
        <v>886</v>
      </c>
      <c r="HXF169" s="352">
        <v>220</v>
      </c>
      <c r="HXG169" s="274"/>
      <c r="HXH169" s="44"/>
      <c r="HXI169" s="166" t="s">
        <v>884</v>
      </c>
      <c r="HXJ169" s="231" t="s">
        <v>885</v>
      </c>
      <c r="HXK169" s="43"/>
      <c r="HXL169" s="232"/>
      <c r="HXM169" s="11" t="s">
        <v>886</v>
      </c>
      <c r="HXN169" s="352">
        <v>220</v>
      </c>
      <c r="HXO169" s="274"/>
      <c r="HXP169" s="44"/>
      <c r="HXQ169" s="166" t="s">
        <v>884</v>
      </c>
      <c r="HXR169" s="231" t="s">
        <v>885</v>
      </c>
      <c r="HXS169" s="43"/>
      <c r="HXT169" s="232"/>
      <c r="HXU169" s="11" t="s">
        <v>886</v>
      </c>
      <c r="HXV169" s="352">
        <v>220</v>
      </c>
      <c r="HXW169" s="274"/>
      <c r="HXX169" s="44"/>
      <c r="HXY169" s="166" t="s">
        <v>884</v>
      </c>
      <c r="HXZ169" s="231" t="s">
        <v>885</v>
      </c>
      <c r="HYA169" s="43"/>
      <c r="HYB169" s="232"/>
      <c r="HYC169" s="11" t="s">
        <v>886</v>
      </c>
      <c r="HYD169" s="352">
        <v>220</v>
      </c>
      <c r="HYE169" s="274"/>
      <c r="HYF169" s="44"/>
      <c r="HYG169" s="166" t="s">
        <v>884</v>
      </c>
      <c r="HYH169" s="231" t="s">
        <v>885</v>
      </c>
      <c r="HYI169" s="43"/>
      <c r="HYJ169" s="232"/>
      <c r="HYK169" s="11" t="s">
        <v>886</v>
      </c>
      <c r="HYL169" s="352">
        <v>220</v>
      </c>
      <c r="HYM169" s="274"/>
      <c r="HYN169" s="44"/>
      <c r="HYO169" s="166" t="s">
        <v>884</v>
      </c>
      <c r="HYP169" s="231" t="s">
        <v>885</v>
      </c>
      <c r="HYQ169" s="43"/>
      <c r="HYR169" s="232"/>
      <c r="HYS169" s="11" t="s">
        <v>886</v>
      </c>
      <c r="HYT169" s="352">
        <v>220</v>
      </c>
      <c r="HYU169" s="274"/>
      <c r="HYV169" s="44"/>
      <c r="HYW169" s="166" t="s">
        <v>884</v>
      </c>
      <c r="HYX169" s="231" t="s">
        <v>885</v>
      </c>
      <c r="HYY169" s="43"/>
      <c r="HYZ169" s="232"/>
      <c r="HZA169" s="11" t="s">
        <v>886</v>
      </c>
      <c r="HZB169" s="352">
        <v>220</v>
      </c>
      <c r="HZC169" s="274"/>
      <c r="HZD169" s="44"/>
      <c r="HZE169" s="166" t="s">
        <v>884</v>
      </c>
      <c r="HZF169" s="231" t="s">
        <v>885</v>
      </c>
      <c r="HZG169" s="43"/>
      <c r="HZH169" s="232"/>
      <c r="HZI169" s="11" t="s">
        <v>886</v>
      </c>
      <c r="HZJ169" s="352">
        <v>220</v>
      </c>
      <c r="HZK169" s="274"/>
      <c r="HZL169" s="44"/>
      <c r="HZM169" s="166" t="s">
        <v>884</v>
      </c>
      <c r="HZN169" s="231" t="s">
        <v>885</v>
      </c>
      <c r="HZO169" s="43"/>
      <c r="HZP169" s="232"/>
      <c r="HZQ169" s="11" t="s">
        <v>886</v>
      </c>
      <c r="HZR169" s="352">
        <v>220</v>
      </c>
      <c r="HZS169" s="274"/>
      <c r="HZT169" s="44"/>
      <c r="HZU169" s="166" t="s">
        <v>884</v>
      </c>
      <c r="HZV169" s="231" t="s">
        <v>885</v>
      </c>
      <c r="HZW169" s="43"/>
      <c r="HZX169" s="232"/>
      <c r="HZY169" s="11" t="s">
        <v>886</v>
      </c>
      <c r="HZZ169" s="352">
        <v>220</v>
      </c>
      <c r="IAA169" s="274"/>
      <c r="IAB169" s="44"/>
      <c r="IAC169" s="166" t="s">
        <v>884</v>
      </c>
      <c r="IAD169" s="231" t="s">
        <v>885</v>
      </c>
      <c r="IAE169" s="43"/>
      <c r="IAF169" s="232"/>
      <c r="IAG169" s="11" t="s">
        <v>886</v>
      </c>
      <c r="IAH169" s="352">
        <v>220</v>
      </c>
      <c r="IAI169" s="274"/>
      <c r="IAJ169" s="44"/>
      <c r="IAK169" s="166" t="s">
        <v>884</v>
      </c>
      <c r="IAL169" s="231" t="s">
        <v>885</v>
      </c>
      <c r="IAM169" s="43"/>
      <c r="IAN169" s="232"/>
      <c r="IAO169" s="11" t="s">
        <v>886</v>
      </c>
      <c r="IAP169" s="352">
        <v>220</v>
      </c>
      <c r="IAQ169" s="274"/>
      <c r="IAR169" s="44"/>
      <c r="IAS169" s="166" t="s">
        <v>884</v>
      </c>
      <c r="IAT169" s="231" t="s">
        <v>885</v>
      </c>
      <c r="IAU169" s="43"/>
      <c r="IAV169" s="232"/>
      <c r="IAW169" s="11" t="s">
        <v>886</v>
      </c>
      <c r="IAX169" s="352">
        <v>220</v>
      </c>
      <c r="IAY169" s="274"/>
      <c r="IAZ169" s="44"/>
      <c r="IBA169" s="166" t="s">
        <v>884</v>
      </c>
      <c r="IBB169" s="231" t="s">
        <v>885</v>
      </c>
      <c r="IBC169" s="43"/>
      <c r="IBD169" s="232"/>
      <c r="IBE169" s="11" t="s">
        <v>886</v>
      </c>
      <c r="IBF169" s="352">
        <v>220</v>
      </c>
      <c r="IBG169" s="274"/>
      <c r="IBH169" s="44"/>
      <c r="IBI169" s="166" t="s">
        <v>884</v>
      </c>
      <c r="IBJ169" s="231" t="s">
        <v>885</v>
      </c>
      <c r="IBK169" s="43"/>
      <c r="IBL169" s="232"/>
      <c r="IBM169" s="11" t="s">
        <v>886</v>
      </c>
      <c r="IBN169" s="352">
        <v>220</v>
      </c>
      <c r="IBO169" s="274"/>
      <c r="IBP169" s="44"/>
      <c r="IBQ169" s="166" t="s">
        <v>884</v>
      </c>
      <c r="IBR169" s="231" t="s">
        <v>885</v>
      </c>
      <c r="IBS169" s="43"/>
      <c r="IBT169" s="232"/>
      <c r="IBU169" s="11" t="s">
        <v>886</v>
      </c>
      <c r="IBV169" s="352">
        <v>220</v>
      </c>
      <c r="IBW169" s="274"/>
      <c r="IBX169" s="44"/>
      <c r="IBY169" s="166" t="s">
        <v>884</v>
      </c>
      <c r="IBZ169" s="231" t="s">
        <v>885</v>
      </c>
      <c r="ICA169" s="43"/>
      <c r="ICB169" s="232"/>
      <c r="ICC169" s="11" t="s">
        <v>886</v>
      </c>
      <c r="ICD169" s="352">
        <v>220</v>
      </c>
      <c r="ICE169" s="274"/>
      <c r="ICF169" s="44"/>
      <c r="ICG169" s="166" t="s">
        <v>884</v>
      </c>
      <c r="ICH169" s="231" t="s">
        <v>885</v>
      </c>
      <c r="ICI169" s="43"/>
      <c r="ICJ169" s="232"/>
      <c r="ICK169" s="11" t="s">
        <v>886</v>
      </c>
      <c r="ICL169" s="352">
        <v>220</v>
      </c>
      <c r="ICM169" s="274"/>
      <c r="ICN169" s="44"/>
      <c r="ICO169" s="166" t="s">
        <v>884</v>
      </c>
      <c r="ICP169" s="231" t="s">
        <v>885</v>
      </c>
      <c r="ICQ169" s="43"/>
      <c r="ICR169" s="232"/>
      <c r="ICS169" s="11" t="s">
        <v>886</v>
      </c>
      <c r="ICT169" s="352">
        <v>220</v>
      </c>
      <c r="ICU169" s="274"/>
      <c r="ICV169" s="44"/>
      <c r="ICW169" s="166" t="s">
        <v>884</v>
      </c>
      <c r="ICX169" s="231" t="s">
        <v>885</v>
      </c>
      <c r="ICY169" s="43"/>
      <c r="ICZ169" s="232"/>
      <c r="IDA169" s="11" t="s">
        <v>886</v>
      </c>
      <c r="IDB169" s="352">
        <v>220</v>
      </c>
      <c r="IDC169" s="274"/>
      <c r="IDD169" s="44"/>
      <c r="IDE169" s="166" t="s">
        <v>884</v>
      </c>
      <c r="IDF169" s="231" t="s">
        <v>885</v>
      </c>
      <c r="IDG169" s="43"/>
      <c r="IDH169" s="232"/>
      <c r="IDI169" s="11" t="s">
        <v>886</v>
      </c>
      <c r="IDJ169" s="352">
        <v>220</v>
      </c>
      <c r="IDK169" s="274"/>
      <c r="IDL169" s="44"/>
      <c r="IDM169" s="166" t="s">
        <v>884</v>
      </c>
      <c r="IDN169" s="231" t="s">
        <v>885</v>
      </c>
      <c r="IDO169" s="43"/>
      <c r="IDP169" s="232"/>
      <c r="IDQ169" s="11" t="s">
        <v>886</v>
      </c>
      <c r="IDR169" s="352">
        <v>220</v>
      </c>
      <c r="IDS169" s="274"/>
      <c r="IDT169" s="44"/>
      <c r="IDU169" s="166" t="s">
        <v>884</v>
      </c>
      <c r="IDV169" s="231" t="s">
        <v>885</v>
      </c>
      <c r="IDW169" s="43"/>
      <c r="IDX169" s="232"/>
      <c r="IDY169" s="11" t="s">
        <v>886</v>
      </c>
      <c r="IDZ169" s="352">
        <v>220</v>
      </c>
      <c r="IEA169" s="274"/>
      <c r="IEB169" s="44"/>
      <c r="IEC169" s="166" t="s">
        <v>884</v>
      </c>
      <c r="IED169" s="231" t="s">
        <v>885</v>
      </c>
      <c r="IEE169" s="43"/>
      <c r="IEF169" s="232"/>
      <c r="IEG169" s="11" t="s">
        <v>886</v>
      </c>
      <c r="IEH169" s="352">
        <v>220</v>
      </c>
      <c r="IEI169" s="274"/>
      <c r="IEJ169" s="44"/>
      <c r="IEK169" s="166" t="s">
        <v>884</v>
      </c>
      <c r="IEL169" s="231" t="s">
        <v>885</v>
      </c>
      <c r="IEM169" s="43"/>
      <c r="IEN169" s="232"/>
      <c r="IEO169" s="11" t="s">
        <v>886</v>
      </c>
      <c r="IEP169" s="352">
        <v>220</v>
      </c>
      <c r="IEQ169" s="274"/>
      <c r="IER169" s="44"/>
      <c r="IES169" s="166" t="s">
        <v>884</v>
      </c>
      <c r="IET169" s="231" t="s">
        <v>885</v>
      </c>
      <c r="IEU169" s="43"/>
      <c r="IEV169" s="232"/>
      <c r="IEW169" s="11" t="s">
        <v>886</v>
      </c>
      <c r="IEX169" s="352">
        <v>220</v>
      </c>
      <c r="IEY169" s="274"/>
      <c r="IEZ169" s="44"/>
      <c r="IFA169" s="166" t="s">
        <v>884</v>
      </c>
      <c r="IFB169" s="231" t="s">
        <v>885</v>
      </c>
      <c r="IFC169" s="43"/>
      <c r="IFD169" s="232"/>
      <c r="IFE169" s="11" t="s">
        <v>886</v>
      </c>
      <c r="IFF169" s="352">
        <v>220</v>
      </c>
      <c r="IFG169" s="274"/>
      <c r="IFH169" s="44"/>
      <c r="IFI169" s="166" t="s">
        <v>884</v>
      </c>
      <c r="IFJ169" s="231" t="s">
        <v>885</v>
      </c>
      <c r="IFK169" s="43"/>
      <c r="IFL169" s="232"/>
      <c r="IFM169" s="11" t="s">
        <v>886</v>
      </c>
      <c r="IFN169" s="352">
        <v>220</v>
      </c>
      <c r="IFO169" s="274"/>
      <c r="IFP169" s="44"/>
      <c r="IFQ169" s="166" t="s">
        <v>884</v>
      </c>
      <c r="IFR169" s="231" t="s">
        <v>885</v>
      </c>
      <c r="IFS169" s="43"/>
      <c r="IFT169" s="232"/>
      <c r="IFU169" s="11" t="s">
        <v>886</v>
      </c>
      <c r="IFV169" s="352">
        <v>220</v>
      </c>
      <c r="IFW169" s="274"/>
      <c r="IFX169" s="44"/>
      <c r="IFY169" s="166" t="s">
        <v>884</v>
      </c>
      <c r="IFZ169" s="231" t="s">
        <v>885</v>
      </c>
      <c r="IGA169" s="43"/>
      <c r="IGB169" s="232"/>
      <c r="IGC169" s="11" t="s">
        <v>886</v>
      </c>
      <c r="IGD169" s="352">
        <v>220</v>
      </c>
      <c r="IGE169" s="274"/>
      <c r="IGF169" s="44"/>
      <c r="IGG169" s="166" t="s">
        <v>884</v>
      </c>
      <c r="IGH169" s="231" t="s">
        <v>885</v>
      </c>
      <c r="IGI169" s="43"/>
      <c r="IGJ169" s="232"/>
      <c r="IGK169" s="11" t="s">
        <v>886</v>
      </c>
      <c r="IGL169" s="352">
        <v>220</v>
      </c>
      <c r="IGM169" s="274"/>
      <c r="IGN169" s="44"/>
      <c r="IGO169" s="166" t="s">
        <v>884</v>
      </c>
      <c r="IGP169" s="231" t="s">
        <v>885</v>
      </c>
      <c r="IGQ169" s="43"/>
      <c r="IGR169" s="232"/>
      <c r="IGS169" s="11" t="s">
        <v>886</v>
      </c>
      <c r="IGT169" s="352">
        <v>220</v>
      </c>
      <c r="IGU169" s="274"/>
      <c r="IGV169" s="44"/>
      <c r="IGW169" s="166" t="s">
        <v>884</v>
      </c>
      <c r="IGX169" s="231" t="s">
        <v>885</v>
      </c>
      <c r="IGY169" s="43"/>
      <c r="IGZ169" s="232"/>
      <c r="IHA169" s="11" t="s">
        <v>886</v>
      </c>
      <c r="IHB169" s="352">
        <v>220</v>
      </c>
      <c r="IHC169" s="274"/>
      <c r="IHD169" s="44"/>
      <c r="IHE169" s="166" t="s">
        <v>884</v>
      </c>
      <c r="IHF169" s="231" t="s">
        <v>885</v>
      </c>
      <c r="IHG169" s="43"/>
      <c r="IHH169" s="232"/>
      <c r="IHI169" s="11" t="s">
        <v>886</v>
      </c>
      <c r="IHJ169" s="352">
        <v>220</v>
      </c>
      <c r="IHK169" s="274"/>
      <c r="IHL169" s="44"/>
      <c r="IHM169" s="166" t="s">
        <v>884</v>
      </c>
      <c r="IHN169" s="231" t="s">
        <v>885</v>
      </c>
      <c r="IHO169" s="43"/>
      <c r="IHP169" s="232"/>
      <c r="IHQ169" s="11" t="s">
        <v>886</v>
      </c>
      <c r="IHR169" s="352">
        <v>220</v>
      </c>
      <c r="IHS169" s="274"/>
      <c r="IHT169" s="44"/>
      <c r="IHU169" s="166" t="s">
        <v>884</v>
      </c>
      <c r="IHV169" s="231" t="s">
        <v>885</v>
      </c>
      <c r="IHW169" s="43"/>
      <c r="IHX169" s="232"/>
      <c r="IHY169" s="11" t="s">
        <v>886</v>
      </c>
      <c r="IHZ169" s="352">
        <v>220</v>
      </c>
      <c r="IIA169" s="274"/>
      <c r="IIB169" s="44"/>
      <c r="IIC169" s="166" t="s">
        <v>884</v>
      </c>
      <c r="IID169" s="231" t="s">
        <v>885</v>
      </c>
      <c r="IIE169" s="43"/>
      <c r="IIF169" s="232"/>
      <c r="IIG169" s="11" t="s">
        <v>886</v>
      </c>
      <c r="IIH169" s="352">
        <v>220</v>
      </c>
      <c r="III169" s="274"/>
      <c r="IIJ169" s="44"/>
      <c r="IIK169" s="166" t="s">
        <v>884</v>
      </c>
      <c r="IIL169" s="231" t="s">
        <v>885</v>
      </c>
      <c r="IIM169" s="43"/>
      <c r="IIN169" s="232"/>
      <c r="IIO169" s="11" t="s">
        <v>886</v>
      </c>
      <c r="IIP169" s="352">
        <v>220</v>
      </c>
      <c r="IIQ169" s="274"/>
      <c r="IIR169" s="44"/>
      <c r="IIS169" s="166" t="s">
        <v>884</v>
      </c>
      <c r="IIT169" s="231" t="s">
        <v>885</v>
      </c>
      <c r="IIU169" s="43"/>
      <c r="IIV169" s="232"/>
      <c r="IIW169" s="11" t="s">
        <v>886</v>
      </c>
      <c r="IIX169" s="352">
        <v>220</v>
      </c>
      <c r="IIY169" s="274"/>
      <c r="IIZ169" s="44"/>
      <c r="IJA169" s="166" t="s">
        <v>884</v>
      </c>
      <c r="IJB169" s="231" t="s">
        <v>885</v>
      </c>
      <c r="IJC169" s="43"/>
      <c r="IJD169" s="232"/>
      <c r="IJE169" s="11" t="s">
        <v>886</v>
      </c>
      <c r="IJF169" s="352">
        <v>220</v>
      </c>
      <c r="IJG169" s="274"/>
      <c r="IJH169" s="44"/>
      <c r="IJI169" s="166" t="s">
        <v>884</v>
      </c>
      <c r="IJJ169" s="231" t="s">
        <v>885</v>
      </c>
      <c r="IJK169" s="43"/>
      <c r="IJL169" s="232"/>
      <c r="IJM169" s="11" t="s">
        <v>886</v>
      </c>
      <c r="IJN169" s="352">
        <v>220</v>
      </c>
      <c r="IJO169" s="274"/>
      <c r="IJP169" s="44"/>
      <c r="IJQ169" s="166" t="s">
        <v>884</v>
      </c>
      <c r="IJR169" s="231" t="s">
        <v>885</v>
      </c>
      <c r="IJS169" s="43"/>
      <c r="IJT169" s="232"/>
      <c r="IJU169" s="11" t="s">
        <v>886</v>
      </c>
      <c r="IJV169" s="352">
        <v>220</v>
      </c>
      <c r="IJW169" s="274"/>
      <c r="IJX169" s="44"/>
      <c r="IJY169" s="166" t="s">
        <v>884</v>
      </c>
      <c r="IJZ169" s="231" t="s">
        <v>885</v>
      </c>
      <c r="IKA169" s="43"/>
      <c r="IKB169" s="232"/>
      <c r="IKC169" s="11" t="s">
        <v>886</v>
      </c>
      <c r="IKD169" s="352">
        <v>220</v>
      </c>
      <c r="IKE169" s="274"/>
      <c r="IKF169" s="44"/>
      <c r="IKG169" s="166" t="s">
        <v>884</v>
      </c>
      <c r="IKH169" s="231" t="s">
        <v>885</v>
      </c>
      <c r="IKI169" s="43"/>
      <c r="IKJ169" s="232"/>
      <c r="IKK169" s="11" t="s">
        <v>886</v>
      </c>
      <c r="IKL169" s="352">
        <v>220</v>
      </c>
      <c r="IKM169" s="274"/>
      <c r="IKN169" s="44"/>
      <c r="IKO169" s="166" t="s">
        <v>884</v>
      </c>
      <c r="IKP169" s="231" t="s">
        <v>885</v>
      </c>
      <c r="IKQ169" s="43"/>
      <c r="IKR169" s="232"/>
      <c r="IKS169" s="11" t="s">
        <v>886</v>
      </c>
      <c r="IKT169" s="352">
        <v>220</v>
      </c>
      <c r="IKU169" s="274"/>
      <c r="IKV169" s="44"/>
      <c r="IKW169" s="166" t="s">
        <v>884</v>
      </c>
      <c r="IKX169" s="231" t="s">
        <v>885</v>
      </c>
      <c r="IKY169" s="43"/>
      <c r="IKZ169" s="232"/>
      <c r="ILA169" s="11" t="s">
        <v>886</v>
      </c>
      <c r="ILB169" s="352">
        <v>220</v>
      </c>
      <c r="ILC169" s="274"/>
      <c r="ILD169" s="44"/>
      <c r="ILE169" s="166" t="s">
        <v>884</v>
      </c>
      <c r="ILF169" s="231" t="s">
        <v>885</v>
      </c>
      <c r="ILG169" s="43"/>
      <c r="ILH169" s="232"/>
      <c r="ILI169" s="11" t="s">
        <v>886</v>
      </c>
      <c r="ILJ169" s="352">
        <v>220</v>
      </c>
      <c r="ILK169" s="274"/>
      <c r="ILL169" s="44"/>
      <c r="ILM169" s="166" t="s">
        <v>884</v>
      </c>
      <c r="ILN169" s="231" t="s">
        <v>885</v>
      </c>
      <c r="ILO169" s="43"/>
      <c r="ILP169" s="232"/>
      <c r="ILQ169" s="11" t="s">
        <v>886</v>
      </c>
      <c r="ILR169" s="352">
        <v>220</v>
      </c>
      <c r="ILS169" s="274"/>
      <c r="ILT169" s="44"/>
      <c r="ILU169" s="166" t="s">
        <v>884</v>
      </c>
      <c r="ILV169" s="231" t="s">
        <v>885</v>
      </c>
      <c r="ILW169" s="43"/>
      <c r="ILX169" s="232"/>
      <c r="ILY169" s="11" t="s">
        <v>886</v>
      </c>
      <c r="ILZ169" s="352">
        <v>220</v>
      </c>
      <c r="IMA169" s="274"/>
      <c r="IMB169" s="44"/>
      <c r="IMC169" s="166" t="s">
        <v>884</v>
      </c>
      <c r="IMD169" s="231" t="s">
        <v>885</v>
      </c>
      <c r="IME169" s="43"/>
      <c r="IMF169" s="232"/>
      <c r="IMG169" s="11" t="s">
        <v>886</v>
      </c>
      <c r="IMH169" s="352">
        <v>220</v>
      </c>
      <c r="IMI169" s="274"/>
      <c r="IMJ169" s="44"/>
      <c r="IMK169" s="166" t="s">
        <v>884</v>
      </c>
      <c r="IML169" s="231" t="s">
        <v>885</v>
      </c>
      <c r="IMM169" s="43"/>
      <c r="IMN169" s="232"/>
      <c r="IMO169" s="11" t="s">
        <v>886</v>
      </c>
      <c r="IMP169" s="352">
        <v>220</v>
      </c>
      <c r="IMQ169" s="274"/>
      <c r="IMR169" s="44"/>
      <c r="IMS169" s="166" t="s">
        <v>884</v>
      </c>
      <c r="IMT169" s="231" t="s">
        <v>885</v>
      </c>
      <c r="IMU169" s="43"/>
      <c r="IMV169" s="232"/>
      <c r="IMW169" s="11" t="s">
        <v>886</v>
      </c>
      <c r="IMX169" s="352">
        <v>220</v>
      </c>
      <c r="IMY169" s="274"/>
      <c r="IMZ169" s="44"/>
      <c r="INA169" s="166" t="s">
        <v>884</v>
      </c>
      <c r="INB169" s="231" t="s">
        <v>885</v>
      </c>
      <c r="INC169" s="43"/>
      <c r="IND169" s="232"/>
      <c r="INE169" s="11" t="s">
        <v>886</v>
      </c>
      <c r="INF169" s="352">
        <v>220</v>
      </c>
      <c r="ING169" s="274"/>
      <c r="INH169" s="44"/>
      <c r="INI169" s="166" t="s">
        <v>884</v>
      </c>
      <c r="INJ169" s="231" t="s">
        <v>885</v>
      </c>
      <c r="INK169" s="43"/>
      <c r="INL169" s="232"/>
      <c r="INM169" s="11" t="s">
        <v>886</v>
      </c>
      <c r="INN169" s="352">
        <v>220</v>
      </c>
      <c r="INO169" s="274"/>
      <c r="INP169" s="44"/>
      <c r="INQ169" s="166" t="s">
        <v>884</v>
      </c>
      <c r="INR169" s="231" t="s">
        <v>885</v>
      </c>
      <c r="INS169" s="43"/>
      <c r="INT169" s="232"/>
      <c r="INU169" s="11" t="s">
        <v>886</v>
      </c>
      <c r="INV169" s="352">
        <v>220</v>
      </c>
      <c r="INW169" s="274"/>
      <c r="INX169" s="44"/>
      <c r="INY169" s="166" t="s">
        <v>884</v>
      </c>
      <c r="INZ169" s="231" t="s">
        <v>885</v>
      </c>
      <c r="IOA169" s="43"/>
      <c r="IOB169" s="232"/>
      <c r="IOC169" s="11" t="s">
        <v>886</v>
      </c>
      <c r="IOD169" s="352">
        <v>220</v>
      </c>
      <c r="IOE169" s="274"/>
      <c r="IOF169" s="44"/>
      <c r="IOG169" s="166" t="s">
        <v>884</v>
      </c>
      <c r="IOH169" s="231" t="s">
        <v>885</v>
      </c>
      <c r="IOI169" s="43"/>
      <c r="IOJ169" s="232"/>
      <c r="IOK169" s="11" t="s">
        <v>886</v>
      </c>
      <c r="IOL169" s="352">
        <v>220</v>
      </c>
      <c r="IOM169" s="274"/>
      <c r="ION169" s="44"/>
      <c r="IOO169" s="166" t="s">
        <v>884</v>
      </c>
      <c r="IOP169" s="231" t="s">
        <v>885</v>
      </c>
      <c r="IOQ169" s="43"/>
      <c r="IOR169" s="232"/>
      <c r="IOS169" s="11" t="s">
        <v>886</v>
      </c>
      <c r="IOT169" s="352">
        <v>220</v>
      </c>
      <c r="IOU169" s="274"/>
      <c r="IOV169" s="44"/>
      <c r="IOW169" s="166" t="s">
        <v>884</v>
      </c>
      <c r="IOX169" s="231" t="s">
        <v>885</v>
      </c>
      <c r="IOY169" s="43"/>
      <c r="IOZ169" s="232"/>
      <c r="IPA169" s="11" t="s">
        <v>886</v>
      </c>
      <c r="IPB169" s="352">
        <v>220</v>
      </c>
      <c r="IPC169" s="274"/>
      <c r="IPD169" s="44"/>
      <c r="IPE169" s="166" t="s">
        <v>884</v>
      </c>
      <c r="IPF169" s="231" t="s">
        <v>885</v>
      </c>
      <c r="IPG169" s="43"/>
      <c r="IPH169" s="232"/>
      <c r="IPI169" s="11" t="s">
        <v>886</v>
      </c>
      <c r="IPJ169" s="352">
        <v>220</v>
      </c>
      <c r="IPK169" s="274"/>
      <c r="IPL169" s="44"/>
      <c r="IPM169" s="166" t="s">
        <v>884</v>
      </c>
      <c r="IPN169" s="231" t="s">
        <v>885</v>
      </c>
      <c r="IPO169" s="43"/>
      <c r="IPP169" s="232"/>
      <c r="IPQ169" s="11" t="s">
        <v>886</v>
      </c>
      <c r="IPR169" s="352">
        <v>220</v>
      </c>
      <c r="IPS169" s="274"/>
      <c r="IPT169" s="44"/>
      <c r="IPU169" s="166" t="s">
        <v>884</v>
      </c>
      <c r="IPV169" s="231" t="s">
        <v>885</v>
      </c>
      <c r="IPW169" s="43"/>
      <c r="IPX169" s="232"/>
      <c r="IPY169" s="11" t="s">
        <v>886</v>
      </c>
      <c r="IPZ169" s="352">
        <v>220</v>
      </c>
      <c r="IQA169" s="274"/>
      <c r="IQB169" s="44"/>
      <c r="IQC169" s="166" t="s">
        <v>884</v>
      </c>
      <c r="IQD169" s="231" t="s">
        <v>885</v>
      </c>
      <c r="IQE169" s="43"/>
      <c r="IQF169" s="232"/>
      <c r="IQG169" s="11" t="s">
        <v>886</v>
      </c>
      <c r="IQH169" s="352">
        <v>220</v>
      </c>
      <c r="IQI169" s="274"/>
      <c r="IQJ169" s="44"/>
      <c r="IQK169" s="166" t="s">
        <v>884</v>
      </c>
      <c r="IQL169" s="231" t="s">
        <v>885</v>
      </c>
      <c r="IQM169" s="43"/>
      <c r="IQN169" s="232"/>
      <c r="IQO169" s="11" t="s">
        <v>886</v>
      </c>
      <c r="IQP169" s="352">
        <v>220</v>
      </c>
      <c r="IQQ169" s="274"/>
      <c r="IQR169" s="44"/>
      <c r="IQS169" s="166" t="s">
        <v>884</v>
      </c>
      <c r="IQT169" s="231" t="s">
        <v>885</v>
      </c>
      <c r="IQU169" s="43"/>
      <c r="IQV169" s="232"/>
      <c r="IQW169" s="11" t="s">
        <v>886</v>
      </c>
      <c r="IQX169" s="352">
        <v>220</v>
      </c>
      <c r="IQY169" s="274"/>
      <c r="IQZ169" s="44"/>
      <c r="IRA169" s="166" t="s">
        <v>884</v>
      </c>
      <c r="IRB169" s="231" t="s">
        <v>885</v>
      </c>
      <c r="IRC169" s="43"/>
      <c r="IRD169" s="232"/>
      <c r="IRE169" s="11" t="s">
        <v>886</v>
      </c>
      <c r="IRF169" s="352">
        <v>220</v>
      </c>
      <c r="IRG169" s="274"/>
      <c r="IRH169" s="44"/>
      <c r="IRI169" s="166" t="s">
        <v>884</v>
      </c>
      <c r="IRJ169" s="231" t="s">
        <v>885</v>
      </c>
      <c r="IRK169" s="43"/>
      <c r="IRL169" s="232"/>
      <c r="IRM169" s="11" t="s">
        <v>886</v>
      </c>
      <c r="IRN169" s="352">
        <v>220</v>
      </c>
      <c r="IRO169" s="274"/>
      <c r="IRP169" s="44"/>
      <c r="IRQ169" s="166" t="s">
        <v>884</v>
      </c>
      <c r="IRR169" s="231" t="s">
        <v>885</v>
      </c>
      <c r="IRS169" s="43"/>
      <c r="IRT169" s="232"/>
      <c r="IRU169" s="11" t="s">
        <v>886</v>
      </c>
      <c r="IRV169" s="352">
        <v>220</v>
      </c>
      <c r="IRW169" s="274"/>
      <c r="IRX169" s="44"/>
      <c r="IRY169" s="166" t="s">
        <v>884</v>
      </c>
      <c r="IRZ169" s="231" t="s">
        <v>885</v>
      </c>
      <c r="ISA169" s="43"/>
      <c r="ISB169" s="232"/>
      <c r="ISC169" s="11" t="s">
        <v>886</v>
      </c>
      <c r="ISD169" s="352">
        <v>220</v>
      </c>
      <c r="ISE169" s="274"/>
      <c r="ISF169" s="44"/>
      <c r="ISG169" s="166" t="s">
        <v>884</v>
      </c>
      <c r="ISH169" s="231" t="s">
        <v>885</v>
      </c>
      <c r="ISI169" s="43"/>
      <c r="ISJ169" s="232"/>
      <c r="ISK169" s="11" t="s">
        <v>886</v>
      </c>
      <c r="ISL169" s="352">
        <v>220</v>
      </c>
      <c r="ISM169" s="274"/>
      <c r="ISN169" s="44"/>
      <c r="ISO169" s="166" t="s">
        <v>884</v>
      </c>
      <c r="ISP169" s="231" t="s">
        <v>885</v>
      </c>
      <c r="ISQ169" s="43"/>
      <c r="ISR169" s="232"/>
      <c r="ISS169" s="11" t="s">
        <v>886</v>
      </c>
      <c r="IST169" s="352">
        <v>220</v>
      </c>
      <c r="ISU169" s="274"/>
      <c r="ISV169" s="44"/>
      <c r="ISW169" s="166" t="s">
        <v>884</v>
      </c>
      <c r="ISX169" s="231" t="s">
        <v>885</v>
      </c>
      <c r="ISY169" s="43"/>
      <c r="ISZ169" s="232"/>
      <c r="ITA169" s="11" t="s">
        <v>886</v>
      </c>
      <c r="ITB169" s="352">
        <v>220</v>
      </c>
      <c r="ITC169" s="274"/>
      <c r="ITD169" s="44"/>
      <c r="ITE169" s="166" t="s">
        <v>884</v>
      </c>
      <c r="ITF169" s="231" t="s">
        <v>885</v>
      </c>
      <c r="ITG169" s="43"/>
      <c r="ITH169" s="232"/>
      <c r="ITI169" s="11" t="s">
        <v>886</v>
      </c>
      <c r="ITJ169" s="352">
        <v>220</v>
      </c>
      <c r="ITK169" s="274"/>
      <c r="ITL169" s="44"/>
      <c r="ITM169" s="166" t="s">
        <v>884</v>
      </c>
      <c r="ITN169" s="231" t="s">
        <v>885</v>
      </c>
      <c r="ITO169" s="43"/>
      <c r="ITP169" s="232"/>
      <c r="ITQ169" s="11" t="s">
        <v>886</v>
      </c>
      <c r="ITR169" s="352">
        <v>220</v>
      </c>
      <c r="ITS169" s="274"/>
      <c r="ITT169" s="44"/>
      <c r="ITU169" s="166" t="s">
        <v>884</v>
      </c>
      <c r="ITV169" s="231" t="s">
        <v>885</v>
      </c>
      <c r="ITW169" s="43"/>
      <c r="ITX169" s="232"/>
      <c r="ITY169" s="11" t="s">
        <v>886</v>
      </c>
      <c r="ITZ169" s="352">
        <v>220</v>
      </c>
      <c r="IUA169" s="274"/>
      <c r="IUB169" s="44"/>
      <c r="IUC169" s="166" t="s">
        <v>884</v>
      </c>
      <c r="IUD169" s="231" t="s">
        <v>885</v>
      </c>
      <c r="IUE169" s="43"/>
      <c r="IUF169" s="232"/>
      <c r="IUG169" s="11" t="s">
        <v>886</v>
      </c>
      <c r="IUH169" s="352">
        <v>220</v>
      </c>
      <c r="IUI169" s="274"/>
      <c r="IUJ169" s="44"/>
      <c r="IUK169" s="166" t="s">
        <v>884</v>
      </c>
      <c r="IUL169" s="231" t="s">
        <v>885</v>
      </c>
      <c r="IUM169" s="43"/>
      <c r="IUN169" s="232"/>
      <c r="IUO169" s="11" t="s">
        <v>886</v>
      </c>
      <c r="IUP169" s="352">
        <v>220</v>
      </c>
      <c r="IUQ169" s="274"/>
      <c r="IUR169" s="44"/>
      <c r="IUS169" s="166" t="s">
        <v>884</v>
      </c>
      <c r="IUT169" s="231" t="s">
        <v>885</v>
      </c>
      <c r="IUU169" s="43"/>
      <c r="IUV169" s="232"/>
      <c r="IUW169" s="11" t="s">
        <v>886</v>
      </c>
      <c r="IUX169" s="352">
        <v>220</v>
      </c>
      <c r="IUY169" s="274"/>
      <c r="IUZ169" s="44"/>
      <c r="IVA169" s="166" t="s">
        <v>884</v>
      </c>
      <c r="IVB169" s="231" t="s">
        <v>885</v>
      </c>
      <c r="IVC169" s="43"/>
      <c r="IVD169" s="232"/>
      <c r="IVE169" s="11" t="s">
        <v>886</v>
      </c>
      <c r="IVF169" s="352">
        <v>220</v>
      </c>
      <c r="IVG169" s="274"/>
      <c r="IVH169" s="44"/>
      <c r="IVI169" s="166" t="s">
        <v>884</v>
      </c>
      <c r="IVJ169" s="231" t="s">
        <v>885</v>
      </c>
      <c r="IVK169" s="43"/>
      <c r="IVL169" s="232"/>
      <c r="IVM169" s="11" t="s">
        <v>886</v>
      </c>
      <c r="IVN169" s="352">
        <v>220</v>
      </c>
      <c r="IVO169" s="274"/>
      <c r="IVP169" s="44"/>
      <c r="IVQ169" s="166" t="s">
        <v>884</v>
      </c>
      <c r="IVR169" s="231" t="s">
        <v>885</v>
      </c>
      <c r="IVS169" s="43"/>
      <c r="IVT169" s="232"/>
      <c r="IVU169" s="11" t="s">
        <v>886</v>
      </c>
      <c r="IVV169" s="352">
        <v>220</v>
      </c>
      <c r="IVW169" s="274"/>
      <c r="IVX169" s="44"/>
      <c r="IVY169" s="166" t="s">
        <v>884</v>
      </c>
      <c r="IVZ169" s="231" t="s">
        <v>885</v>
      </c>
      <c r="IWA169" s="43"/>
      <c r="IWB169" s="232"/>
      <c r="IWC169" s="11" t="s">
        <v>886</v>
      </c>
      <c r="IWD169" s="352">
        <v>220</v>
      </c>
      <c r="IWE169" s="274"/>
      <c r="IWF169" s="44"/>
      <c r="IWG169" s="166" t="s">
        <v>884</v>
      </c>
      <c r="IWH169" s="231" t="s">
        <v>885</v>
      </c>
      <c r="IWI169" s="43"/>
      <c r="IWJ169" s="232"/>
      <c r="IWK169" s="11" t="s">
        <v>886</v>
      </c>
      <c r="IWL169" s="352">
        <v>220</v>
      </c>
      <c r="IWM169" s="274"/>
      <c r="IWN169" s="44"/>
      <c r="IWO169" s="166" t="s">
        <v>884</v>
      </c>
      <c r="IWP169" s="231" t="s">
        <v>885</v>
      </c>
      <c r="IWQ169" s="43"/>
      <c r="IWR169" s="232"/>
      <c r="IWS169" s="11" t="s">
        <v>886</v>
      </c>
      <c r="IWT169" s="352">
        <v>220</v>
      </c>
      <c r="IWU169" s="274"/>
      <c r="IWV169" s="44"/>
      <c r="IWW169" s="166" t="s">
        <v>884</v>
      </c>
      <c r="IWX169" s="231" t="s">
        <v>885</v>
      </c>
      <c r="IWY169" s="43"/>
      <c r="IWZ169" s="232"/>
      <c r="IXA169" s="11" t="s">
        <v>886</v>
      </c>
      <c r="IXB169" s="352">
        <v>220</v>
      </c>
      <c r="IXC169" s="274"/>
      <c r="IXD169" s="44"/>
      <c r="IXE169" s="166" t="s">
        <v>884</v>
      </c>
      <c r="IXF169" s="231" t="s">
        <v>885</v>
      </c>
      <c r="IXG169" s="43"/>
      <c r="IXH169" s="232"/>
      <c r="IXI169" s="11" t="s">
        <v>886</v>
      </c>
      <c r="IXJ169" s="352">
        <v>220</v>
      </c>
      <c r="IXK169" s="274"/>
      <c r="IXL169" s="44"/>
      <c r="IXM169" s="166" t="s">
        <v>884</v>
      </c>
      <c r="IXN169" s="231" t="s">
        <v>885</v>
      </c>
      <c r="IXO169" s="43"/>
      <c r="IXP169" s="232"/>
      <c r="IXQ169" s="11" t="s">
        <v>886</v>
      </c>
      <c r="IXR169" s="352">
        <v>220</v>
      </c>
      <c r="IXS169" s="274"/>
      <c r="IXT169" s="44"/>
      <c r="IXU169" s="166" t="s">
        <v>884</v>
      </c>
      <c r="IXV169" s="231" t="s">
        <v>885</v>
      </c>
      <c r="IXW169" s="43"/>
      <c r="IXX169" s="232"/>
      <c r="IXY169" s="11" t="s">
        <v>886</v>
      </c>
      <c r="IXZ169" s="352">
        <v>220</v>
      </c>
      <c r="IYA169" s="274"/>
      <c r="IYB169" s="44"/>
      <c r="IYC169" s="166" t="s">
        <v>884</v>
      </c>
      <c r="IYD169" s="231" t="s">
        <v>885</v>
      </c>
      <c r="IYE169" s="43"/>
      <c r="IYF169" s="232"/>
      <c r="IYG169" s="11" t="s">
        <v>886</v>
      </c>
      <c r="IYH169" s="352">
        <v>220</v>
      </c>
      <c r="IYI169" s="274"/>
      <c r="IYJ169" s="44"/>
      <c r="IYK169" s="166" t="s">
        <v>884</v>
      </c>
      <c r="IYL169" s="231" t="s">
        <v>885</v>
      </c>
      <c r="IYM169" s="43"/>
      <c r="IYN169" s="232"/>
      <c r="IYO169" s="11" t="s">
        <v>886</v>
      </c>
      <c r="IYP169" s="352">
        <v>220</v>
      </c>
      <c r="IYQ169" s="274"/>
      <c r="IYR169" s="44"/>
      <c r="IYS169" s="166" t="s">
        <v>884</v>
      </c>
      <c r="IYT169" s="231" t="s">
        <v>885</v>
      </c>
      <c r="IYU169" s="43"/>
      <c r="IYV169" s="232"/>
      <c r="IYW169" s="11" t="s">
        <v>886</v>
      </c>
      <c r="IYX169" s="352">
        <v>220</v>
      </c>
      <c r="IYY169" s="274"/>
      <c r="IYZ169" s="44"/>
      <c r="IZA169" s="166" t="s">
        <v>884</v>
      </c>
      <c r="IZB169" s="231" t="s">
        <v>885</v>
      </c>
      <c r="IZC169" s="43"/>
      <c r="IZD169" s="232"/>
      <c r="IZE169" s="11" t="s">
        <v>886</v>
      </c>
      <c r="IZF169" s="352">
        <v>220</v>
      </c>
      <c r="IZG169" s="274"/>
      <c r="IZH169" s="44"/>
      <c r="IZI169" s="166" t="s">
        <v>884</v>
      </c>
      <c r="IZJ169" s="231" t="s">
        <v>885</v>
      </c>
      <c r="IZK169" s="43"/>
      <c r="IZL169" s="232"/>
      <c r="IZM169" s="11" t="s">
        <v>886</v>
      </c>
      <c r="IZN169" s="352">
        <v>220</v>
      </c>
      <c r="IZO169" s="274"/>
      <c r="IZP169" s="44"/>
      <c r="IZQ169" s="166" t="s">
        <v>884</v>
      </c>
      <c r="IZR169" s="231" t="s">
        <v>885</v>
      </c>
      <c r="IZS169" s="43"/>
      <c r="IZT169" s="232"/>
      <c r="IZU169" s="11" t="s">
        <v>886</v>
      </c>
      <c r="IZV169" s="352">
        <v>220</v>
      </c>
      <c r="IZW169" s="274"/>
      <c r="IZX169" s="44"/>
      <c r="IZY169" s="166" t="s">
        <v>884</v>
      </c>
      <c r="IZZ169" s="231" t="s">
        <v>885</v>
      </c>
      <c r="JAA169" s="43"/>
      <c r="JAB169" s="232"/>
      <c r="JAC169" s="11" t="s">
        <v>886</v>
      </c>
      <c r="JAD169" s="352">
        <v>220</v>
      </c>
      <c r="JAE169" s="274"/>
      <c r="JAF169" s="44"/>
      <c r="JAG169" s="166" t="s">
        <v>884</v>
      </c>
      <c r="JAH169" s="231" t="s">
        <v>885</v>
      </c>
      <c r="JAI169" s="43"/>
      <c r="JAJ169" s="232"/>
      <c r="JAK169" s="11" t="s">
        <v>886</v>
      </c>
      <c r="JAL169" s="352">
        <v>220</v>
      </c>
      <c r="JAM169" s="274"/>
      <c r="JAN169" s="44"/>
      <c r="JAO169" s="166" t="s">
        <v>884</v>
      </c>
      <c r="JAP169" s="231" t="s">
        <v>885</v>
      </c>
      <c r="JAQ169" s="43"/>
      <c r="JAR169" s="232"/>
      <c r="JAS169" s="11" t="s">
        <v>886</v>
      </c>
      <c r="JAT169" s="352">
        <v>220</v>
      </c>
      <c r="JAU169" s="274"/>
      <c r="JAV169" s="44"/>
      <c r="JAW169" s="166" t="s">
        <v>884</v>
      </c>
      <c r="JAX169" s="231" t="s">
        <v>885</v>
      </c>
      <c r="JAY169" s="43"/>
      <c r="JAZ169" s="232"/>
      <c r="JBA169" s="11" t="s">
        <v>886</v>
      </c>
      <c r="JBB169" s="352">
        <v>220</v>
      </c>
      <c r="JBC169" s="274"/>
      <c r="JBD169" s="44"/>
      <c r="JBE169" s="166" t="s">
        <v>884</v>
      </c>
      <c r="JBF169" s="231" t="s">
        <v>885</v>
      </c>
      <c r="JBG169" s="43"/>
      <c r="JBH169" s="232"/>
      <c r="JBI169" s="11" t="s">
        <v>886</v>
      </c>
      <c r="JBJ169" s="352">
        <v>220</v>
      </c>
      <c r="JBK169" s="274"/>
      <c r="JBL169" s="44"/>
      <c r="JBM169" s="166" t="s">
        <v>884</v>
      </c>
      <c r="JBN169" s="231" t="s">
        <v>885</v>
      </c>
      <c r="JBO169" s="43"/>
      <c r="JBP169" s="232"/>
      <c r="JBQ169" s="11" t="s">
        <v>886</v>
      </c>
      <c r="JBR169" s="352">
        <v>220</v>
      </c>
      <c r="JBS169" s="274"/>
      <c r="JBT169" s="44"/>
      <c r="JBU169" s="166" t="s">
        <v>884</v>
      </c>
      <c r="JBV169" s="231" t="s">
        <v>885</v>
      </c>
      <c r="JBW169" s="43"/>
      <c r="JBX169" s="232"/>
      <c r="JBY169" s="11" t="s">
        <v>886</v>
      </c>
      <c r="JBZ169" s="352">
        <v>220</v>
      </c>
      <c r="JCA169" s="274"/>
      <c r="JCB169" s="44"/>
      <c r="JCC169" s="166" t="s">
        <v>884</v>
      </c>
      <c r="JCD169" s="231" t="s">
        <v>885</v>
      </c>
      <c r="JCE169" s="43"/>
      <c r="JCF169" s="232"/>
      <c r="JCG169" s="11" t="s">
        <v>886</v>
      </c>
      <c r="JCH169" s="352">
        <v>220</v>
      </c>
      <c r="JCI169" s="274"/>
      <c r="JCJ169" s="44"/>
      <c r="JCK169" s="166" t="s">
        <v>884</v>
      </c>
      <c r="JCL169" s="231" t="s">
        <v>885</v>
      </c>
      <c r="JCM169" s="43"/>
      <c r="JCN169" s="232"/>
      <c r="JCO169" s="11" t="s">
        <v>886</v>
      </c>
      <c r="JCP169" s="352">
        <v>220</v>
      </c>
      <c r="JCQ169" s="274"/>
      <c r="JCR169" s="44"/>
      <c r="JCS169" s="166" t="s">
        <v>884</v>
      </c>
      <c r="JCT169" s="231" t="s">
        <v>885</v>
      </c>
      <c r="JCU169" s="43"/>
      <c r="JCV169" s="232"/>
      <c r="JCW169" s="11" t="s">
        <v>886</v>
      </c>
      <c r="JCX169" s="352">
        <v>220</v>
      </c>
      <c r="JCY169" s="274"/>
      <c r="JCZ169" s="44"/>
      <c r="JDA169" s="166" t="s">
        <v>884</v>
      </c>
      <c r="JDB169" s="231" t="s">
        <v>885</v>
      </c>
      <c r="JDC169" s="43"/>
      <c r="JDD169" s="232"/>
      <c r="JDE169" s="11" t="s">
        <v>886</v>
      </c>
      <c r="JDF169" s="352">
        <v>220</v>
      </c>
      <c r="JDG169" s="274"/>
      <c r="JDH169" s="44"/>
      <c r="JDI169" s="166" t="s">
        <v>884</v>
      </c>
      <c r="JDJ169" s="231" t="s">
        <v>885</v>
      </c>
      <c r="JDK169" s="43"/>
      <c r="JDL169" s="232"/>
      <c r="JDM169" s="11" t="s">
        <v>886</v>
      </c>
      <c r="JDN169" s="352">
        <v>220</v>
      </c>
      <c r="JDO169" s="274"/>
      <c r="JDP169" s="44"/>
      <c r="JDQ169" s="166" t="s">
        <v>884</v>
      </c>
      <c r="JDR169" s="231" t="s">
        <v>885</v>
      </c>
      <c r="JDS169" s="43"/>
      <c r="JDT169" s="232"/>
      <c r="JDU169" s="11" t="s">
        <v>886</v>
      </c>
      <c r="JDV169" s="352">
        <v>220</v>
      </c>
      <c r="JDW169" s="274"/>
      <c r="JDX169" s="44"/>
      <c r="JDY169" s="166" t="s">
        <v>884</v>
      </c>
      <c r="JDZ169" s="231" t="s">
        <v>885</v>
      </c>
      <c r="JEA169" s="43"/>
      <c r="JEB169" s="232"/>
      <c r="JEC169" s="11" t="s">
        <v>886</v>
      </c>
      <c r="JED169" s="352">
        <v>220</v>
      </c>
      <c r="JEE169" s="274"/>
      <c r="JEF169" s="44"/>
      <c r="JEG169" s="166" t="s">
        <v>884</v>
      </c>
      <c r="JEH169" s="231" t="s">
        <v>885</v>
      </c>
      <c r="JEI169" s="43"/>
      <c r="JEJ169" s="232"/>
      <c r="JEK169" s="11" t="s">
        <v>886</v>
      </c>
      <c r="JEL169" s="352">
        <v>220</v>
      </c>
      <c r="JEM169" s="274"/>
      <c r="JEN169" s="44"/>
      <c r="JEO169" s="166" t="s">
        <v>884</v>
      </c>
      <c r="JEP169" s="231" t="s">
        <v>885</v>
      </c>
      <c r="JEQ169" s="43"/>
      <c r="JER169" s="232"/>
      <c r="JES169" s="11" t="s">
        <v>886</v>
      </c>
      <c r="JET169" s="352">
        <v>220</v>
      </c>
      <c r="JEU169" s="274"/>
      <c r="JEV169" s="44"/>
      <c r="JEW169" s="166" t="s">
        <v>884</v>
      </c>
      <c r="JEX169" s="231" t="s">
        <v>885</v>
      </c>
      <c r="JEY169" s="43"/>
      <c r="JEZ169" s="232"/>
      <c r="JFA169" s="11" t="s">
        <v>886</v>
      </c>
      <c r="JFB169" s="352">
        <v>220</v>
      </c>
      <c r="JFC169" s="274"/>
      <c r="JFD169" s="44"/>
      <c r="JFE169" s="166" t="s">
        <v>884</v>
      </c>
      <c r="JFF169" s="231" t="s">
        <v>885</v>
      </c>
      <c r="JFG169" s="43"/>
      <c r="JFH169" s="232"/>
      <c r="JFI169" s="11" t="s">
        <v>886</v>
      </c>
      <c r="JFJ169" s="352">
        <v>220</v>
      </c>
      <c r="JFK169" s="274"/>
      <c r="JFL169" s="44"/>
      <c r="JFM169" s="166" t="s">
        <v>884</v>
      </c>
      <c r="JFN169" s="231" t="s">
        <v>885</v>
      </c>
      <c r="JFO169" s="43"/>
      <c r="JFP169" s="232"/>
      <c r="JFQ169" s="11" t="s">
        <v>886</v>
      </c>
      <c r="JFR169" s="352">
        <v>220</v>
      </c>
      <c r="JFS169" s="274"/>
      <c r="JFT169" s="44"/>
      <c r="JFU169" s="166" t="s">
        <v>884</v>
      </c>
      <c r="JFV169" s="231" t="s">
        <v>885</v>
      </c>
      <c r="JFW169" s="43"/>
      <c r="JFX169" s="232"/>
      <c r="JFY169" s="11" t="s">
        <v>886</v>
      </c>
      <c r="JFZ169" s="352">
        <v>220</v>
      </c>
      <c r="JGA169" s="274"/>
      <c r="JGB169" s="44"/>
      <c r="JGC169" s="166" t="s">
        <v>884</v>
      </c>
      <c r="JGD169" s="231" t="s">
        <v>885</v>
      </c>
      <c r="JGE169" s="43"/>
      <c r="JGF169" s="232"/>
      <c r="JGG169" s="11" t="s">
        <v>886</v>
      </c>
      <c r="JGH169" s="352">
        <v>220</v>
      </c>
      <c r="JGI169" s="274"/>
      <c r="JGJ169" s="44"/>
      <c r="JGK169" s="166" t="s">
        <v>884</v>
      </c>
      <c r="JGL169" s="231" t="s">
        <v>885</v>
      </c>
      <c r="JGM169" s="43"/>
      <c r="JGN169" s="232"/>
      <c r="JGO169" s="11" t="s">
        <v>886</v>
      </c>
      <c r="JGP169" s="352">
        <v>220</v>
      </c>
      <c r="JGQ169" s="274"/>
      <c r="JGR169" s="44"/>
      <c r="JGS169" s="166" t="s">
        <v>884</v>
      </c>
      <c r="JGT169" s="231" t="s">
        <v>885</v>
      </c>
      <c r="JGU169" s="43"/>
      <c r="JGV169" s="232"/>
      <c r="JGW169" s="11" t="s">
        <v>886</v>
      </c>
      <c r="JGX169" s="352">
        <v>220</v>
      </c>
      <c r="JGY169" s="274"/>
      <c r="JGZ169" s="44"/>
      <c r="JHA169" s="166" t="s">
        <v>884</v>
      </c>
      <c r="JHB169" s="231" t="s">
        <v>885</v>
      </c>
      <c r="JHC169" s="43"/>
      <c r="JHD169" s="232"/>
      <c r="JHE169" s="11" t="s">
        <v>886</v>
      </c>
      <c r="JHF169" s="352">
        <v>220</v>
      </c>
      <c r="JHG169" s="274"/>
      <c r="JHH169" s="44"/>
      <c r="JHI169" s="166" t="s">
        <v>884</v>
      </c>
      <c r="JHJ169" s="231" t="s">
        <v>885</v>
      </c>
      <c r="JHK169" s="43"/>
      <c r="JHL169" s="232"/>
      <c r="JHM169" s="11" t="s">
        <v>886</v>
      </c>
      <c r="JHN169" s="352">
        <v>220</v>
      </c>
      <c r="JHO169" s="274"/>
      <c r="JHP169" s="44"/>
      <c r="JHQ169" s="166" t="s">
        <v>884</v>
      </c>
      <c r="JHR169" s="231" t="s">
        <v>885</v>
      </c>
      <c r="JHS169" s="43"/>
      <c r="JHT169" s="232"/>
      <c r="JHU169" s="11" t="s">
        <v>886</v>
      </c>
      <c r="JHV169" s="352">
        <v>220</v>
      </c>
      <c r="JHW169" s="274"/>
      <c r="JHX169" s="44"/>
      <c r="JHY169" s="166" t="s">
        <v>884</v>
      </c>
      <c r="JHZ169" s="231" t="s">
        <v>885</v>
      </c>
      <c r="JIA169" s="43"/>
      <c r="JIB169" s="232"/>
      <c r="JIC169" s="11" t="s">
        <v>886</v>
      </c>
      <c r="JID169" s="352">
        <v>220</v>
      </c>
      <c r="JIE169" s="274"/>
      <c r="JIF169" s="44"/>
      <c r="JIG169" s="166" t="s">
        <v>884</v>
      </c>
      <c r="JIH169" s="231" t="s">
        <v>885</v>
      </c>
      <c r="JII169" s="43"/>
      <c r="JIJ169" s="232"/>
      <c r="JIK169" s="11" t="s">
        <v>886</v>
      </c>
      <c r="JIL169" s="352">
        <v>220</v>
      </c>
      <c r="JIM169" s="274"/>
      <c r="JIN169" s="44"/>
      <c r="JIO169" s="166" t="s">
        <v>884</v>
      </c>
      <c r="JIP169" s="231" t="s">
        <v>885</v>
      </c>
      <c r="JIQ169" s="43"/>
      <c r="JIR169" s="232"/>
      <c r="JIS169" s="11" t="s">
        <v>886</v>
      </c>
      <c r="JIT169" s="352">
        <v>220</v>
      </c>
      <c r="JIU169" s="274"/>
      <c r="JIV169" s="44"/>
      <c r="JIW169" s="166" t="s">
        <v>884</v>
      </c>
      <c r="JIX169" s="231" t="s">
        <v>885</v>
      </c>
      <c r="JIY169" s="43"/>
      <c r="JIZ169" s="232"/>
      <c r="JJA169" s="11" t="s">
        <v>886</v>
      </c>
      <c r="JJB169" s="352">
        <v>220</v>
      </c>
      <c r="JJC169" s="274"/>
      <c r="JJD169" s="44"/>
      <c r="JJE169" s="166" t="s">
        <v>884</v>
      </c>
      <c r="JJF169" s="231" t="s">
        <v>885</v>
      </c>
      <c r="JJG169" s="43"/>
      <c r="JJH169" s="232"/>
      <c r="JJI169" s="11" t="s">
        <v>886</v>
      </c>
      <c r="JJJ169" s="352">
        <v>220</v>
      </c>
      <c r="JJK169" s="274"/>
      <c r="JJL169" s="44"/>
      <c r="JJM169" s="166" t="s">
        <v>884</v>
      </c>
      <c r="JJN169" s="231" t="s">
        <v>885</v>
      </c>
      <c r="JJO169" s="43"/>
      <c r="JJP169" s="232"/>
      <c r="JJQ169" s="11" t="s">
        <v>886</v>
      </c>
      <c r="JJR169" s="352">
        <v>220</v>
      </c>
      <c r="JJS169" s="274"/>
      <c r="JJT169" s="44"/>
      <c r="JJU169" s="166" t="s">
        <v>884</v>
      </c>
      <c r="JJV169" s="231" t="s">
        <v>885</v>
      </c>
      <c r="JJW169" s="43"/>
      <c r="JJX169" s="232"/>
      <c r="JJY169" s="11" t="s">
        <v>886</v>
      </c>
      <c r="JJZ169" s="352">
        <v>220</v>
      </c>
      <c r="JKA169" s="274"/>
      <c r="JKB169" s="44"/>
      <c r="JKC169" s="166" t="s">
        <v>884</v>
      </c>
      <c r="JKD169" s="231" t="s">
        <v>885</v>
      </c>
      <c r="JKE169" s="43"/>
      <c r="JKF169" s="232"/>
      <c r="JKG169" s="11" t="s">
        <v>886</v>
      </c>
      <c r="JKH169" s="352">
        <v>220</v>
      </c>
      <c r="JKI169" s="274"/>
      <c r="JKJ169" s="44"/>
      <c r="JKK169" s="166" t="s">
        <v>884</v>
      </c>
      <c r="JKL169" s="231" t="s">
        <v>885</v>
      </c>
      <c r="JKM169" s="43"/>
      <c r="JKN169" s="232"/>
      <c r="JKO169" s="11" t="s">
        <v>886</v>
      </c>
      <c r="JKP169" s="352">
        <v>220</v>
      </c>
      <c r="JKQ169" s="274"/>
      <c r="JKR169" s="44"/>
      <c r="JKS169" s="166" t="s">
        <v>884</v>
      </c>
      <c r="JKT169" s="231" t="s">
        <v>885</v>
      </c>
      <c r="JKU169" s="43"/>
      <c r="JKV169" s="232"/>
      <c r="JKW169" s="11" t="s">
        <v>886</v>
      </c>
      <c r="JKX169" s="352">
        <v>220</v>
      </c>
      <c r="JKY169" s="274"/>
      <c r="JKZ169" s="44"/>
      <c r="JLA169" s="166" t="s">
        <v>884</v>
      </c>
      <c r="JLB169" s="231" t="s">
        <v>885</v>
      </c>
      <c r="JLC169" s="43"/>
      <c r="JLD169" s="232"/>
      <c r="JLE169" s="11" t="s">
        <v>886</v>
      </c>
      <c r="JLF169" s="352">
        <v>220</v>
      </c>
      <c r="JLG169" s="274"/>
      <c r="JLH169" s="44"/>
      <c r="JLI169" s="166" t="s">
        <v>884</v>
      </c>
      <c r="JLJ169" s="231" t="s">
        <v>885</v>
      </c>
      <c r="JLK169" s="43"/>
      <c r="JLL169" s="232"/>
      <c r="JLM169" s="11" t="s">
        <v>886</v>
      </c>
      <c r="JLN169" s="352">
        <v>220</v>
      </c>
      <c r="JLO169" s="274"/>
      <c r="JLP169" s="44"/>
      <c r="JLQ169" s="166" t="s">
        <v>884</v>
      </c>
      <c r="JLR169" s="231" t="s">
        <v>885</v>
      </c>
      <c r="JLS169" s="43"/>
      <c r="JLT169" s="232"/>
      <c r="JLU169" s="11" t="s">
        <v>886</v>
      </c>
      <c r="JLV169" s="352">
        <v>220</v>
      </c>
      <c r="JLW169" s="274"/>
      <c r="JLX169" s="44"/>
      <c r="JLY169" s="166" t="s">
        <v>884</v>
      </c>
      <c r="JLZ169" s="231" t="s">
        <v>885</v>
      </c>
      <c r="JMA169" s="43"/>
      <c r="JMB169" s="232"/>
      <c r="JMC169" s="11" t="s">
        <v>886</v>
      </c>
      <c r="JMD169" s="352">
        <v>220</v>
      </c>
      <c r="JME169" s="274"/>
      <c r="JMF169" s="44"/>
      <c r="JMG169" s="166" t="s">
        <v>884</v>
      </c>
      <c r="JMH169" s="231" t="s">
        <v>885</v>
      </c>
      <c r="JMI169" s="43"/>
      <c r="JMJ169" s="232"/>
      <c r="JMK169" s="11" t="s">
        <v>886</v>
      </c>
      <c r="JML169" s="352">
        <v>220</v>
      </c>
      <c r="JMM169" s="274"/>
      <c r="JMN169" s="44"/>
      <c r="JMO169" s="166" t="s">
        <v>884</v>
      </c>
      <c r="JMP169" s="231" t="s">
        <v>885</v>
      </c>
      <c r="JMQ169" s="43"/>
      <c r="JMR169" s="232"/>
      <c r="JMS169" s="11" t="s">
        <v>886</v>
      </c>
      <c r="JMT169" s="352">
        <v>220</v>
      </c>
      <c r="JMU169" s="274"/>
      <c r="JMV169" s="44"/>
      <c r="JMW169" s="166" t="s">
        <v>884</v>
      </c>
      <c r="JMX169" s="231" t="s">
        <v>885</v>
      </c>
      <c r="JMY169" s="43"/>
      <c r="JMZ169" s="232"/>
      <c r="JNA169" s="11" t="s">
        <v>886</v>
      </c>
      <c r="JNB169" s="352">
        <v>220</v>
      </c>
      <c r="JNC169" s="274"/>
      <c r="JND169" s="44"/>
      <c r="JNE169" s="166" t="s">
        <v>884</v>
      </c>
      <c r="JNF169" s="231" t="s">
        <v>885</v>
      </c>
      <c r="JNG169" s="43"/>
      <c r="JNH169" s="232"/>
      <c r="JNI169" s="11" t="s">
        <v>886</v>
      </c>
      <c r="JNJ169" s="352">
        <v>220</v>
      </c>
      <c r="JNK169" s="274"/>
      <c r="JNL169" s="44"/>
      <c r="JNM169" s="166" t="s">
        <v>884</v>
      </c>
      <c r="JNN169" s="231" t="s">
        <v>885</v>
      </c>
      <c r="JNO169" s="43"/>
      <c r="JNP169" s="232"/>
      <c r="JNQ169" s="11" t="s">
        <v>886</v>
      </c>
      <c r="JNR169" s="352">
        <v>220</v>
      </c>
      <c r="JNS169" s="274"/>
      <c r="JNT169" s="44"/>
      <c r="JNU169" s="166" t="s">
        <v>884</v>
      </c>
      <c r="JNV169" s="231" t="s">
        <v>885</v>
      </c>
      <c r="JNW169" s="43"/>
      <c r="JNX169" s="232"/>
      <c r="JNY169" s="11" t="s">
        <v>886</v>
      </c>
      <c r="JNZ169" s="352">
        <v>220</v>
      </c>
      <c r="JOA169" s="274"/>
      <c r="JOB169" s="44"/>
      <c r="JOC169" s="166" t="s">
        <v>884</v>
      </c>
      <c r="JOD169" s="231" t="s">
        <v>885</v>
      </c>
      <c r="JOE169" s="43"/>
      <c r="JOF169" s="232"/>
      <c r="JOG169" s="11" t="s">
        <v>886</v>
      </c>
      <c r="JOH169" s="352">
        <v>220</v>
      </c>
      <c r="JOI169" s="274"/>
      <c r="JOJ169" s="44"/>
      <c r="JOK169" s="166" t="s">
        <v>884</v>
      </c>
      <c r="JOL169" s="231" t="s">
        <v>885</v>
      </c>
      <c r="JOM169" s="43"/>
      <c r="JON169" s="232"/>
      <c r="JOO169" s="11" t="s">
        <v>886</v>
      </c>
      <c r="JOP169" s="352">
        <v>220</v>
      </c>
      <c r="JOQ169" s="274"/>
      <c r="JOR169" s="44"/>
      <c r="JOS169" s="166" t="s">
        <v>884</v>
      </c>
      <c r="JOT169" s="231" t="s">
        <v>885</v>
      </c>
      <c r="JOU169" s="43"/>
      <c r="JOV169" s="232"/>
      <c r="JOW169" s="11" t="s">
        <v>886</v>
      </c>
      <c r="JOX169" s="352">
        <v>220</v>
      </c>
      <c r="JOY169" s="274"/>
      <c r="JOZ169" s="44"/>
      <c r="JPA169" s="166" t="s">
        <v>884</v>
      </c>
      <c r="JPB169" s="231" t="s">
        <v>885</v>
      </c>
      <c r="JPC169" s="43"/>
      <c r="JPD169" s="232"/>
      <c r="JPE169" s="11" t="s">
        <v>886</v>
      </c>
      <c r="JPF169" s="352">
        <v>220</v>
      </c>
      <c r="JPG169" s="274"/>
      <c r="JPH169" s="44"/>
      <c r="JPI169" s="166" t="s">
        <v>884</v>
      </c>
      <c r="JPJ169" s="231" t="s">
        <v>885</v>
      </c>
      <c r="JPK169" s="43"/>
      <c r="JPL169" s="232"/>
      <c r="JPM169" s="11" t="s">
        <v>886</v>
      </c>
      <c r="JPN169" s="352">
        <v>220</v>
      </c>
      <c r="JPO169" s="274"/>
      <c r="JPP169" s="44"/>
      <c r="JPQ169" s="166" t="s">
        <v>884</v>
      </c>
      <c r="JPR169" s="231" t="s">
        <v>885</v>
      </c>
      <c r="JPS169" s="43"/>
      <c r="JPT169" s="232"/>
      <c r="JPU169" s="11" t="s">
        <v>886</v>
      </c>
      <c r="JPV169" s="352">
        <v>220</v>
      </c>
      <c r="JPW169" s="274"/>
      <c r="JPX169" s="44"/>
      <c r="JPY169" s="166" t="s">
        <v>884</v>
      </c>
      <c r="JPZ169" s="231" t="s">
        <v>885</v>
      </c>
      <c r="JQA169" s="43"/>
      <c r="JQB169" s="232"/>
      <c r="JQC169" s="11" t="s">
        <v>886</v>
      </c>
      <c r="JQD169" s="352">
        <v>220</v>
      </c>
      <c r="JQE169" s="274"/>
      <c r="JQF169" s="44"/>
      <c r="JQG169" s="166" t="s">
        <v>884</v>
      </c>
      <c r="JQH169" s="231" t="s">
        <v>885</v>
      </c>
      <c r="JQI169" s="43"/>
      <c r="JQJ169" s="232"/>
      <c r="JQK169" s="11" t="s">
        <v>886</v>
      </c>
      <c r="JQL169" s="352">
        <v>220</v>
      </c>
      <c r="JQM169" s="274"/>
      <c r="JQN169" s="44"/>
      <c r="JQO169" s="166" t="s">
        <v>884</v>
      </c>
      <c r="JQP169" s="231" t="s">
        <v>885</v>
      </c>
      <c r="JQQ169" s="43"/>
      <c r="JQR169" s="232"/>
      <c r="JQS169" s="11" t="s">
        <v>886</v>
      </c>
      <c r="JQT169" s="352">
        <v>220</v>
      </c>
      <c r="JQU169" s="274"/>
      <c r="JQV169" s="44"/>
      <c r="JQW169" s="166" t="s">
        <v>884</v>
      </c>
      <c r="JQX169" s="231" t="s">
        <v>885</v>
      </c>
      <c r="JQY169" s="43"/>
      <c r="JQZ169" s="232"/>
      <c r="JRA169" s="11" t="s">
        <v>886</v>
      </c>
      <c r="JRB169" s="352">
        <v>220</v>
      </c>
      <c r="JRC169" s="274"/>
      <c r="JRD169" s="44"/>
      <c r="JRE169" s="166" t="s">
        <v>884</v>
      </c>
      <c r="JRF169" s="231" t="s">
        <v>885</v>
      </c>
      <c r="JRG169" s="43"/>
      <c r="JRH169" s="232"/>
      <c r="JRI169" s="11" t="s">
        <v>886</v>
      </c>
      <c r="JRJ169" s="352">
        <v>220</v>
      </c>
      <c r="JRK169" s="274"/>
      <c r="JRL169" s="44"/>
      <c r="JRM169" s="166" t="s">
        <v>884</v>
      </c>
      <c r="JRN169" s="231" t="s">
        <v>885</v>
      </c>
      <c r="JRO169" s="43"/>
      <c r="JRP169" s="232"/>
      <c r="JRQ169" s="11" t="s">
        <v>886</v>
      </c>
      <c r="JRR169" s="352">
        <v>220</v>
      </c>
      <c r="JRS169" s="274"/>
      <c r="JRT169" s="44"/>
      <c r="JRU169" s="166" t="s">
        <v>884</v>
      </c>
      <c r="JRV169" s="231" t="s">
        <v>885</v>
      </c>
      <c r="JRW169" s="43"/>
      <c r="JRX169" s="232"/>
      <c r="JRY169" s="11" t="s">
        <v>886</v>
      </c>
      <c r="JRZ169" s="352">
        <v>220</v>
      </c>
      <c r="JSA169" s="274"/>
      <c r="JSB169" s="44"/>
      <c r="JSC169" s="166" t="s">
        <v>884</v>
      </c>
      <c r="JSD169" s="231" t="s">
        <v>885</v>
      </c>
      <c r="JSE169" s="43"/>
      <c r="JSF169" s="232"/>
      <c r="JSG169" s="11" t="s">
        <v>886</v>
      </c>
      <c r="JSH169" s="352">
        <v>220</v>
      </c>
      <c r="JSI169" s="274"/>
      <c r="JSJ169" s="44"/>
      <c r="JSK169" s="166" t="s">
        <v>884</v>
      </c>
      <c r="JSL169" s="231" t="s">
        <v>885</v>
      </c>
      <c r="JSM169" s="43"/>
      <c r="JSN169" s="232"/>
      <c r="JSO169" s="11" t="s">
        <v>886</v>
      </c>
      <c r="JSP169" s="352">
        <v>220</v>
      </c>
      <c r="JSQ169" s="274"/>
      <c r="JSR169" s="44"/>
      <c r="JSS169" s="166" t="s">
        <v>884</v>
      </c>
      <c r="JST169" s="231" t="s">
        <v>885</v>
      </c>
      <c r="JSU169" s="43"/>
      <c r="JSV169" s="232"/>
      <c r="JSW169" s="11" t="s">
        <v>886</v>
      </c>
      <c r="JSX169" s="352">
        <v>220</v>
      </c>
      <c r="JSY169" s="274"/>
      <c r="JSZ169" s="44"/>
      <c r="JTA169" s="166" t="s">
        <v>884</v>
      </c>
      <c r="JTB169" s="231" t="s">
        <v>885</v>
      </c>
      <c r="JTC169" s="43"/>
      <c r="JTD169" s="232"/>
      <c r="JTE169" s="11" t="s">
        <v>886</v>
      </c>
      <c r="JTF169" s="352">
        <v>220</v>
      </c>
      <c r="JTG169" s="274"/>
      <c r="JTH169" s="44"/>
      <c r="JTI169" s="166" t="s">
        <v>884</v>
      </c>
      <c r="JTJ169" s="231" t="s">
        <v>885</v>
      </c>
      <c r="JTK169" s="43"/>
      <c r="JTL169" s="232"/>
      <c r="JTM169" s="11" t="s">
        <v>886</v>
      </c>
      <c r="JTN169" s="352">
        <v>220</v>
      </c>
      <c r="JTO169" s="274"/>
      <c r="JTP169" s="44"/>
      <c r="JTQ169" s="166" t="s">
        <v>884</v>
      </c>
      <c r="JTR169" s="231" t="s">
        <v>885</v>
      </c>
      <c r="JTS169" s="43"/>
      <c r="JTT169" s="232"/>
      <c r="JTU169" s="11" t="s">
        <v>886</v>
      </c>
      <c r="JTV169" s="352">
        <v>220</v>
      </c>
      <c r="JTW169" s="274"/>
      <c r="JTX169" s="44"/>
      <c r="JTY169" s="166" t="s">
        <v>884</v>
      </c>
      <c r="JTZ169" s="231" t="s">
        <v>885</v>
      </c>
      <c r="JUA169" s="43"/>
      <c r="JUB169" s="232"/>
      <c r="JUC169" s="11" t="s">
        <v>886</v>
      </c>
      <c r="JUD169" s="352">
        <v>220</v>
      </c>
      <c r="JUE169" s="274"/>
      <c r="JUF169" s="44"/>
      <c r="JUG169" s="166" t="s">
        <v>884</v>
      </c>
      <c r="JUH169" s="231" t="s">
        <v>885</v>
      </c>
      <c r="JUI169" s="43"/>
      <c r="JUJ169" s="232"/>
      <c r="JUK169" s="11" t="s">
        <v>886</v>
      </c>
      <c r="JUL169" s="352">
        <v>220</v>
      </c>
      <c r="JUM169" s="274"/>
      <c r="JUN169" s="44"/>
      <c r="JUO169" s="166" t="s">
        <v>884</v>
      </c>
      <c r="JUP169" s="231" t="s">
        <v>885</v>
      </c>
      <c r="JUQ169" s="43"/>
      <c r="JUR169" s="232"/>
      <c r="JUS169" s="11" t="s">
        <v>886</v>
      </c>
      <c r="JUT169" s="352">
        <v>220</v>
      </c>
      <c r="JUU169" s="274"/>
      <c r="JUV169" s="44"/>
      <c r="JUW169" s="166" t="s">
        <v>884</v>
      </c>
      <c r="JUX169" s="231" t="s">
        <v>885</v>
      </c>
      <c r="JUY169" s="43"/>
      <c r="JUZ169" s="232"/>
      <c r="JVA169" s="11" t="s">
        <v>886</v>
      </c>
      <c r="JVB169" s="352">
        <v>220</v>
      </c>
      <c r="JVC169" s="274"/>
      <c r="JVD169" s="44"/>
      <c r="JVE169" s="166" t="s">
        <v>884</v>
      </c>
      <c r="JVF169" s="231" t="s">
        <v>885</v>
      </c>
      <c r="JVG169" s="43"/>
      <c r="JVH169" s="232"/>
      <c r="JVI169" s="11" t="s">
        <v>886</v>
      </c>
      <c r="JVJ169" s="352">
        <v>220</v>
      </c>
      <c r="JVK169" s="274"/>
      <c r="JVL169" s="44"/>
      <c r="JVM169" s="166" t="s">
        <v>884</v>
      </c>
      <c r="JVN169" s="231" t="s">
        <v>885</v>
      </c>
      <c r="JVO169" s="43"/>
      <c r="JVP169" s="232"/>
      <c r="JVQ169" s="11" t="s">
        <v>886</v>
      </c>
      <c r="JVR169" s="352">
        <v>220</v>
      </c>
      <c r="JVS169" s="274"/>
      <c r="JVT169" s="44"/>
      <c r="JVU169" s="166" t="s">
        <v>884</v>
      </c>
      <c r="JVV169" s="231" t="s">
        <v>885</v>
      </c>
      <c r="JVW169" s="43"/>
      <c r="JVX169" s="232"/>
      <c r="JVY169" s="11" t="s">
        <v>886</v>
      </c>
      <c r="JVZ169" s="352">
        <v>220</v>
      </c>
      <c r="JWA169" s="274"/>
      <c r="JWB169" s="44"/>
      <c r="JWC169" s="166" t="s">
        <v>884</v>
      </c>
      <c r="JWD169" s="231" t="s">
        <v>885</v>
      </c>
      <c r="JWE169" s="43"/>
      <c r="JWF169" s="232"/>
      <c r="JWG169" s="11" t="s">
        <v>886</v>
      </c>
      <c r="JWH169" s="352">
        <v>220</v>
      </c>
      <c r="JWI169" s="274"/>
      <c r="JWJ169" s="44"/>
      <c r="JWK169" s="166" t="s">
        <v>884</v>
      </c>
      <c r="JWL169" s="231" t="s">
        <v>885</v>
      </c>
      <c r="JWM169" s="43"/>
      <c r="JWN169" s="232"/>
      <c r="JWO169" s="11" t="s">
        <v>886</v>
      </c>
      <c r="JWP169" s="352">
        <v>220</v>
      </c>
      <c r="JWQ169" s="274"/>
      <c r="JWR169" s="44"/>
      <c r="JWS169" s="166" t="s">
        <v>884</v>
      </c>
      <c r="JWT169" s="231" t="s">
        <v>885</v>
      </c>
      <c r="JWU169" s="43"/>
      <c r="JWV169" s="232"/>
      <c r="JWW169" s="11" t="s">
        <v>886</v>
      </c>
      <c r="JWX169" s="352">
        <v>220</v>
      </c>
      <c r="JWY169" s="274"/>
      <c r="JWZ169" s="44"/>
      <c r="JXA169" s="166" t="s">
        <v>884</v>
      </c>
      <c r="JXB169" s="231" t="s">
        <v>885</v>
      </c>
      <c r="JXC169" s="43"/>
      <c r="JXD169" s="232"/>
      <c r="JXE169" s="11" t="s">
        <v>886</v>
      </c>
      <c r="JXF169" s="352">
        <v>220</v>
      </c>
      <c r="JXG169" s="274"/>
      <c r="JXH169" s="44"/>
      <c r="JXI169" s="166" t="s">
        <v>884</v>
      </c>
      <c r="JXJ169" s="231" t="s">
        <v>885</v>
      </c>
      <c r="JXK169" s="43"/>
      <c r="JXL169" s="232"/>
      <c r="JXM169" s="11" t="s">
        <v>886</v>
      </c>
      <c r="JXN169" s="352">
        <v>220</v>
      </c>
      <c r="JXO169" s="274"/>
      <c r="JXP169" s="44"/>
      <c r="JXQ169" s="166" t="s">
        <v>884</v>
      </c>
      <c r="JXR169" s="231" t="s">
        <v>885</v>
      </c>
      <c r="JXS169" s="43"/>
      <c r="JXT169" s="232"/>
      <c r="JXU169" s="11" t="s">
        <v>886</v>
      </c>
      <c r="JXV169" s="352">
        <v>220</v>
      </c>
      <c r="JXW169" s="274"/>
      <c r="JXX169" s="44"/>
      <c r="JXY169" s="166" t="s">
        <v>884</v>
      </c>
      <c r="JXZ169" s="231" t="s">
        <v>885</v>
      </c>
      <c r="JYA169" s="43"/>
      <c r="JYB169" s="232"/>
      <c r="JYC169" s="11" t="s">
        <v>886</v>
      </c>
      <c r="JYD169" s="352">
        <v>220</v>
      </c>
      <c r="JYE169" s="274"/>
      <c r="JYF169" s="44"/>
      <c r="JYG169" s="166" t="s">
        <v>884</v>
      </c>
      <c r="JYH169" s="231" t="s">
        <v>885</v>
      </c>
      <c r="JYI169" s="43"/>
      <c r="JYJ169" s="232"/>
      <c r="JYK169" s="11" t="s">
        <v>886</v>
      </c>
      <c r="JYL169" s="352">
        <v>220</v>
      </c>
      <c r="JYM169" s="274"/>
      <c r="JYN169" s="44"/>
      <c r="JYO169" s="166" t="s">
        <v>884</v>
      </c>
      <c r="JYP169" s="231" t="s">
        <v>885</v>
      </c>
      <c r="JYQ169" s="43"/>
      <c r="JYR169" s="232"/>
      <c r="JYS169" s="11" t="s">
        <v>886</v>
      </c>
      <c r="JYT169" s="352">
        <v>220</v>
      </c>
      <c r="JYU169" s="274"/>
      <c r="JYV169" s="44"/>
      <c r="JYW169" s="166" t="s">
        <v>884</v>
      </c>
      <c r="JYX169" s="231" t="s">
        <v>885</v>
      </c>
      <c r="JYY169" s="43"/>
      <c r="JYZ169" s="232"/>
      <c r="JZA169" s="11" t="s">
        <v>886</v>
      </c>
      <c r="JZB169" s="352">
        <v>220</v>
      </c>
      <c r="JZC169" s="274"/>
      <c r="JZD169" s="44"/>
      <c r="JZE169" s="166" t="s">
        <v>884</v>
      </c>
      <c r="JZF169" s="231" t="s">
        <v>885</v>
      </c>
      <c r="JZG169" s="43"/>
      <c r="JZH169" s="232"/>
      <c r="JZI169" s="11" t="s">
        <v>886</v>
      </c>
      <c r="JZJ169" s="352">
        <v>220</v>
      </c>
      <c r="JZK169" s="274"/>
      <c r="JZL169" s="44"/>
      <c r="JZM169" s="166" t="s">
        <v>884</v>
      </c>
      <c r="JZN169" s="231" t="s">
        <v>885</v>
      </c>
      <c r="JZO169" s="43"/>
      <c r="JZP169" s="232"/>
      <c r="JZQ169" s="11" t="s">
        <v>886</v>
      </c>
      <c r="JZR169" s="352">
        <v>220</v>
      </c>
      <c r="JZS169" s="274"/>
      <c r="JZT169" s="44"/>
      <c r="JZU169" s="166" t="s">
        <v>884</v>
      </c>
      <c r="JZV169" s="231" t="s">
        <v>885</v>
      </c>
      <c r="JZW169" s="43"/>
      <c r="JZX169" s="232"/>
      <c r="JZY169" s="11" t="s">
        <v>886</v>
      </c>
      <c r="JZZ169" s="352">
        <v>220</v>
      </c>
      <c r="KAA169" s="274"/>
      <c r="KAB169" s="44"/>
      <c r="KAC169" s="166" t="s">
        <v>884</v>
      </c>
      <c r="KAD169" s="231" t="s">
        <v>885</v>
      </c>
      <c r="KAE169" s="43"/>
      <c r="KAF169" s="232"/>
      <c r="KAG169" s="11" t="s">
        <v>886</v>
      </c>
      <c r="KAH169" s="352">
        <v>220</v>
      </c>
      <c r="KAI169" s="274"/>
      <c r="KAJ169" s="44"/>
      <c r="KAK169" s="166" t="s">
        <v>884</v>
      </c>
      <c r="KAL169" s="231" t="s">
        <v>885</v>
      </c>
      <c r="KAM169" s="43"/>
      <c r="KAN169" s="232"/>
      <c r="KAO169" s="11" t="s">
        <v>886</v>
      </c>
      <c r="KAP169" s="352">
        <v>220</v>
      </c>
      <c r="KAQ169" s="274"/>
      <c r="KAR169" s="44"/>
      <c r="KAS169" s="166" t="s">
        <v>884</v>
      </c>
      <c r="KAT169" s="231" t="s">
        <v>885</v>
      </c>
      <c r="KAU169" s="43"/>
      <c r="KAV169" s="232"/>
      <c r="KAW169" s="11" t="s">
        <v>886</v>
      </c>
      <c r="KAX169" s="352">
        <v>220</v>
      </c>
      <c r="KAY169" s="274"/>
      <c r="KAZ169" s="44"/>
      <c r="KBA169" s="166" t="s">
        <v>884</v>
      </c>
      <c r="KBB169" s="231" t="s">
        <v>885</v>
      </c>
      <c r="KBC169" s="43"/>
      <c r="KBD169" s="232"/>
      <c r="KBE169" s="11" t="s">
        <v>886</v>
      </c>
      <c r="KBF169" s="352">
        <v>220</v>
      </c>
      <c r="KBG169" s="274"/>
      <c r="KBH169" s="44"/>
      <c r="KBI169" s="166" t="s">
        <v>884</v>
      </c>
      <c r="KBJ169" s="231" t="s">
        <v>885</v>
      </c>
      <c r="KBK169" s="43"/>
      <c r="KBL169" s="232"/>
      <c r="KBM169" s="11" t="s">
        <v>886</v>
      </c>
      <c r="KBN169" s="352">
        <v>220</v>
      </c>
      <c r="KBO169" s="274"/>
      <c r="KBP169" s="44"/>
      <c r="KBQ169" s="166" t="s">
        <v>884</v>
      </c>
      <c r="KBR169" s="231" t="s">
        <v>885</v>
      </c>
      <c r="KBS169" s="43"/>
      <c r="KBT169" s="232"/>
      <c r="KBU169" s="11" t="s">
        <v>886</v>
      </c>
      <c r="KBV169" s="352">
        <v>220</v>
      </c>
      <c r="KBW169" s="274"/>
      <c r="KBX169" s="44"/>
      <c r="KBY169" s="166" t="s">
        <v>884</v>
      </c>
      <c r="KBZ169" s="231" t="s">
        <v>885</v>
      </c>
      <c r="KCA169" s="43"/>
      <c r="KCB169" s="232"/>
      <c r="KCC169" s="11" t="s">
        <v>886</v>
      </c>
      <c r="KCD169" s="352">
        <v>220</v>
      </c>
      <c r="KCE169" s="274"/>
      <c r="KCF169" s="44"/>
      <c r="KCG169" s="166" t="s">
        <v>884</v>
      </c>
      <c r="KCH169" s="231" t="s">
        <v>885</v>
      </c>
      <c r="KCI169" s="43"/>
      <c r="KCJ169" s="232"/>
      <c r="KCK169" s="11" t="s">
        <v>886</v>
      </c>
      <c r="KCL169" s="352">
        <v>220</v>
      </c>
      <c r="KCM169" s="274"/>
      <c r="KCN169" s="44"/>
      <c r="KCO169" s="166" t="s">
        <v>884</v>
      </c>
      <c r="KCP169" s="231" t="s">
        <v>885</v>
      </c>
      <c r="KCQ169" s="43"/>
      <c r="KCR169" s="232"/>
      <c r="KCS169" s="11" t="s">
        <v>886</v>
      </c>
      <c r="KCT169" s="352">
        <v>220</v>
      </c>
      <c r="KCU169" s="274"/>
      <c r="KCV169" s="44"/>
      <c r="KCW169" s="166" t="s">
        <v>884</v>
      </c>
      <c r="KCX169" s="231" t="s">
        <v>885</v>
      </c>
      <c r="KCY169" s="43"/>
      <c r="KCZ169" s="232"/>
      <c r="KDA169" s="11" t="s">
        <v>886</v>
      </c>
      <c r="KDB169" s="352">
        <v>220</v>
      </c>
      <c r="KDC169" s="274"/>
      <c r="KDD169" s="44"/>
      <c r="KDE169" s="166" t="s">
        <v>884</v>
      </c>
      <c r="KDF169" s="231" t="s">
        <v>885</v>
      </c>
      <c r="KDG169" s="43"/>
      <c r="KDH169" s="232"/>
      <c r="KDI169" s="11" t="s">
        <v>886</v>
      </c>
      <c r="KDJ169" s="352">
        <v>220</v>
      </c>
      <c r="KDK169" s="274"/>
      <c r="KDL169" s="44"/>
      <c r="KDM169" s="166" t="s">
        <v>884</v>
      </c>
      <c r="KDN169" s="231" t="s">
        <v>885</v>
      </c>
      <c r="KDO169" s="43"/>
      <c r="KDP169" s="232"/>
      <c r="KDQ169" s="11" t="s">
        <v>886</v>
      </c>
      <c r="KDR169" s="352">
        <v>220</v>
      </c>
      <c r="KDS169" s="274"/>
      <c r="KDT169" s="44"/>
      <c r="KDU169" s="166" t="s">
        <v>884</v>
      </c>
      <c r="KDV169" s="231" t="s">
        <v>885</v>
      </c>
      <c r="KDW169" s="43"/>
      <c r="KDX169" s="232"/>
      <c r="KDY169" s="11" t="s">
        <v>886</v>
      </c>
      <c r="KDZ169" s="352">
        <v>220</v>
      </c>
      <c r="KEA169" s="274"/>
      <c r="KEB169" s="44"/>
      <c r="KEC169" s="166" t="s">
        <v>884</v>
      </c>
      <c r="KED169" s="231" t="s">
        <v>885</v>
      </c>
      <c r="KEE169" s="43"/>
      <c r="KEF169" s="232"/>
      <c r="KEG169" s="11" t="s">
        <v>886</v>
      </c>
      <c r="KEH169" s="352">
        <v>220</v>
      </c>
      <c r="KEI169" s="274"/>
      <c r="KEJ169" s="44"/>
      <c r="KEK169" s="166" t="s">
        <v>884</v>
      </c>
      <c r="KEL169" s="231" t="s">
        <v>885</v>
      </c>
      <c r="KEM169" s="43"/>
      <c r="KEN169" s="232"/>
      <c r="KEO169" s="11" t="s">
        <v>886</v>
      </c>
      <c r="KEP169" s="352">
        <v>220</v>
      </c>
      <c r="KEQ169" s="274"/>
      <c r="KER169" s="44"/>
      <c r="KES169" s="166" t="s">
        <v>884</v>
      </c>
      <c r="KET169" s="231" t="s">
        <v>885</v>
      </c>
      <c r="KEU169" s="43"/>
      <c r="KEV169" s="232"/>
      <c r="KEW169" s="11" t="s">
        <v>886</v>
      </c>
      <c r="KEX169" s="352">
        <v>220</v>
      </c>
      <c r="KEY169" s="274"/>
      <c r="KEZ169" s="44"/>
      <c r="KFA169" s="166" t="s">
        <v>884</v>
      </c>
      <c r="KFB169" s="231" t="s">
        <v>885</v>
      </c>
      <c r="KFC169" s="43"/>
      <c r="KFD169" s="232"/>
      <c r="KFE169" s="11" t="s">
        <v>886</v>
      </c>
      <c r="KFF169" s="352">
        <v>220</v>
      </c>
      <c r="KFG169" s="274"/>
      <c r="KFH169" s="44"/>
      <c r="KFI169" s="166" t="s">
        <v>884</v>
      </c>
      <c r="KFJ169" s="231" t="s">
        <v>885</v>
      </c>
      <c r="KFK169" s="43"/>
      <c r="KFL169" s="232"/>
      <c r="KFM169" s="11" t="s">
        <v>886</v>
      </c>
      <c r="KFN169" s="352">
        <v>220</v>
      </c>
      <c r="KFO169" s="274"/>
      <c r="KFP169" s="44"/>
      <c r="KFQ169" s="166" t="s">
        <v>884</v>
      </c>
      <c r="KFR169" s="231" t="s">
        <v>885</v>
      </c>
      <c r="KFS169" s="43"/>
      <c r="KFT169" s="232"/>
      <c r="KFU169" s="11" t="s">
        <v>886</v>
      </c>
      <c r="KFV169" s="352">
        <v>220</v>
      </c>
      <c r="KFW169" s="274"/>
      <c r="KFX169" s="44"/>
      <c r="KFY169" s="166" t="s">
        <v>884</v>
      </c>
      <c r="KFZ169" s="231" t="s">
        <v>885</v>
      </c>
      <c r="KGA169" s="43"/>
      <c r="KGB169" s="232"/>
      <c r="KGC169" s="11" t="s">
        <v>886</v>
      </c>
      <c r="KGD169" s="352">
        <v>220</v>
      </c>
      <c r="KGE169" s="274"/>
      <c r="KGF169" s="44"/>
      <c r="KGG169" s="166" t="s">
        <v>884</v>
      </c>
      <c r="KGH169" s="231" t="s">
        <v>885</v>
      </c>
      <c r="KGI169" s="43"/>
      <c r="KGJ169" s="232"/>
      <c r="KGK169" s="11" t="s">
        <v>886</v>
      </c>
      <c r="KGL169" s="352">
        <v>220</v>
      </c>
      <c r="KGM169" s="274"/>
      <c r="KGN169" s="44"/>
      <c r="KGO169" s="166" t="s">
        <v>884</v>
      </c>
      <c r="KGP169" s="231" t="s">
        <v>885</v>
      </c>
      <c r="KGQ169" s="43"/>
      <c r="KGR169" s="232"/>
      <c r="KGS169" s="11" t="s">
        <v>886</v>
      </c>
      <c r="KGT169" s="352">
        <v>220</v>
      </c>
      <c r="KGU169" s="274"/>
      <c r="KGV169" s="44"/>
      <c r="KGW169" s="166" t="s">
        <v>884</v>
      </c>
      <c r="KGX169" s="231" t="s">
        <v>885</v>
      </c>
      <c r="KGY169" s="43"/>
      <c r="KGZ169" s="232"/>
      <c r="KHA169" s="11" t="s">
        <v>886</v>
      </c>
      <c r="KHB169" s="352">
        <v>220</v>
      </c>
      <c r="KHC169" s="274"/>
      <c r="KHD169" s="44"/>
      <c r="KHE169" s="166" t="s">
        <v>884</v>
      </c>
      <c r="KHF169" s="231" t="s">
        <v>885</v>
      </c>
      <c r="KHG169" s="43"/>
      <c r="KHH169" s="232"/>
      <c r="KHI169" s="11" t="s">
        <v>886</v>
      </c>
      <c r="KHJ169" s="352">
        <v>220</v>
      </c>
      <c r="KHK169" s="274"/>
      <c r="KHL169" s="44"/>
      <c r="KHM169" s="166" t="s">
        <v>884</v>
      </c>
      <c r="KHN169" s="231" t="s">
        <v>885</v>
      </c>
      <c r="KHO169" s="43"/>
      <c r="KHP169" s="232"/>
      <c r="KHQ169" s="11" t="s">
        <v>886</v>
      </c>
      <c r="KHR169" s="352">
        <v>220</v>
      </c>
      <c r="KHS169" s="274"/>
      <c r="KHT169" s="44"/>
      <c r="KHU169" s="166" t="s">
        <v>884</v>
      </c>
      <c r="KHV169" s="231" t="s">
        <v>885</v>
      </c>
      <c r="KHW169" s="43"/>
      <c r="KHX169" s="232"/>
      <c r="KHY169" s="11" t="s">
        <v>886</v>
      </c>
      <c r="KHZ169" s="352">
        <v>220</v>
      </c>
      <c r="KIA169" s="274"/>
      <c r="KIB169" s="44"/>
      <c r="KIC169" s="166" t="s">
        <v>884</v>
      </c>
      <c r="KID169" s="231" t="s">
        <v>885</v>
      </c>
      <c r="KIE169" s="43"/>
      <c r="KIF169" s="232"/>
      <c r="KIG169" s="11" t="s">
        <v>886</v>
      </c>
      <c r="KIH169" s="352">
        <v>220</v>
      </c>
      <c r="KII169" s="274"/>
      <c r="KIJ169" s="44"/>
      <c r="KIK169" s="166" t="s">
        <v>884</v>
      </c>
      <c r="KIL169" s="231" t="s">
        <v>885</v>
      </c>
      <c r="KIM169" s="43"/>
      <c r="KIN169" s="232"/>
      <c r="KIO169" s="11" t="s">
        <v>886</v>
      </c>
      <c r="KIP169" s="352">
        <v>220</v>
      </c>
      <c r="KIQ169" s="274"/>
      <c r="KIR169" s="44"/>
      <c r="KIS169" s="166" t="s">
        <v>884</v>
      </c>
      <c r="KIT169" s="231" t="s">
        <v>885</v>
      </c>
      <c r="KIU169" s="43"/>
      <c r="KIV169" s="232"/>
      <c r="KIW169" s="11" t="s">
        <v>886</v>
      </c>
      <c r="KIX169" s="352">
        <v>220</v>
      </c>
      <c r="KIY169" s="274"/>
      <c r="KIZ169" s="44"/>
      <c r="KJA169" s="166" t="s">
        <v>884</v>
      </c>
      <c r="KJB169" s="231" t="s">
        <v>885</v>
      </c>
      <c r="KJC169" s="43"/>
      <c r="KJD169" s="232"/>
      <c r="KJE169" s="11" t="s">
        <v>886</v>
      </c>
      <c r="KJF169" s="352">
        <v>220</v>
      </c>
      <c r="KJG169" s="274"/>
      <c r="KJH169" s="44"/>
      <c r="KJI169" s="166" t="s">
        <v>884</v>
      </c>
      <c r="KJJ169" s="231" t="s">
        <v>885</v>
      </c>
      <c r="KJK169" s="43"/>
      <c r="KJL169" s="232"/>
      <c r="KJM169" s="11" t="s">
        <v>886</v>
      </c>
      <c r="KJN169" s="352">
        <v>220</v>
      </c>
      <c r="KJO169" s="274"/>
      <c r="KJP169" s="44"/>
      <c r="KJQ169" s="166" t="s">
        <v>884</v>
      </c>
      <c r="KJR169" s="231" t="s">
        <v>885</v>
      </c>
      <c r="KJS169" s="43"/>
      <c r="KJT169" s="232"/>
      <c r="KJU169" s="11" t="s">
        <v>886</v>
      </c>
      <c r="KJV169" s="352">
        <v>220</v>
      </c>
      <c r="KJW169" s="274"/>
      <c r="KJX169" s="44"/>
      <c r="KJY169" s="166" t="s">
        <v>884</v>
      </c>
      <c r="KJZ169" s="231" t="s">
        <v>885</v>
      </c>
      <c r="KKA169" s="43"/>
      <c r="KKB169" s="232"/>
      <c r="KKC169" s="11" t="s">
        <v>886</v>
      </c>
      <c r="KKD169" s="352">
        <v>220</v>
      </c>
      <c r="KKE169" s="274"/>
      <c r="KKF169" s="44"/>
      <c r="KKG169" s="166" t="s">
        <v>884</v>
      </c>
      <c r="KKH169" s="231" t="s">
        <v>885</v>
      </c>
      <c r="KKI169" s="43"/>
      <c r="KKJ169" s="232"/>
      <c r="KKK169" s="11" t="s">
        <v>886</v>
      </c>
      <c r="KKL169" s="352">
        <v>220</v>
      </c>
      <c r="KKM169" s="274"/>
      <c r="KKN169" s="44"/>
      <c r="KKO169" s="166" t="s">
        <v>884</v>
      </c>
      <c r="KKP169" s="231" t="s">
        <v>885</v>
      </c>
      <c r="KKQ169" s="43"/>
      <c r="KKR169" s="232"/>
      <c r="KKS169" s="11" t="s">
        <v>886</v>
      </c>
      <c r="KKT169" s="352">
        <v>220</v>
      </c>
      <c r="KKU169" s="274"/>
      <c r="KKV169" s="44"/>
      <c r="KKW169" s="166" t="s">
        <v>884</v>
      </c>
      <c r="KKX169" s="231" t="s">
        <v>885</v>
      </c>
      <c r="KKY169" s="43"/>
      <c r="KKZ169" s="232"/>
      <c r="KLA169" s="11" t="s">
        <v>886</v>
      </c>
      <c r="KLB169" s="352">
        <v>220</v>
      </c>
      <c r="KLC169" s="274"/>
      <c r="KLD169" s="44"/>
      <c r="KLE169" s="166" t="s">
        <v>884</v>
      </c>
      <c r="KLF169" s="231" t="s">
        <v>885</v>
      </c>
      <c r="KLG169" s="43"/>
      <c r="KLH169" s="232"/>
      <c r="KLI169" s="11" t="s">
        <v>886</v>
      </c>
      <c r="KLJ169" s="352">
        <v>220</v>
      </c>
      <c r="KLK169" s="274"/>
      <c r="KLL169" s="44"/>
      <c r="KLM169" s="166" t="s">
        <v>884</v>
      </c>
      <c r="KLN169" s="231" t="s">
        <v>885</v>
      </c>
      <c r="KLO169" s="43"/>
      <c r="KLP169" s="232"/>
      <c r="KLQ169" s="11" t="s">
        <v>886</v>
      </c>
      <c r="KLR169" s="352">
        <v>220</v>
      </c>
      <c r="KLS169" s="274"/>
      <c r="KLT169" s="44"/>
      <c r="KLU169" s="166" t="s">
        <v>884</v>
      </c>
      <c r="KLV169" s="231" t="s">
        <v>885</v>
      </c>
      <c r="KLW169" s="43"/>
      <c r="KLX169" s="232"/>
      <c r="KLY169" s="11" t="s">
        <v>886</v>
      </c>
      <c r="KLZ169" s="352">
        <v>220</v>
      </c>
      <c r="KMA169" s="274"/>
      <c r="KMB169" s="44"/>
      <c r="KMC169" s="166" t="s">
        <v>884</v>
      </c>
      <c r="KMD169" s="231" t="s">
        <v>885</v>
      </c>
      <c r="KME169" s="43"/>
      <c r="KMF169" s="232"/>
      <c r="KMG169" s="11" t="s">
        <v>886</v>
      </c>
      <c r="KMH169" s="352">
        <v>220</v>
      </c>
      <c r="KMI169" s="274"/>
      <c r="KMJ169" s="44"/>
      <c r="KMK169" s="166" t="s">
        <v>884</v>
      </c>
      <c r="KML169" s="231" t="s">
        <v>885</v>
      </c>
      <c r="KMM169" s="43"/>
      <c r="KMN169" s="232"/>
      <c r="KMO169" s="11" t="s">
        <v>886</v>
      </c>
      <c r="KMP169" s="352">
        <v>220</v>
      </c>
      <c r="KMQ169" s="274"/>
      <c r="KMR169" s="44"/>
      <c r="KMS169" s="166" t="s">
        <v>884</v>
      </c>
      <c r="KMT169" s="231" t="s">
        <v>885</v>
      </c>
      <c r="KMU169" s="43"/>
      <c r="KMV169" s="232"/>
      <c r="KMW169" s="11" t="s">
        <v>886</v>
      </c>
      <c r="KMX169" s="352">
        <v>220</v>
      </c>
      <c r="KMY169" s="274"/>
      <c r="KMZ169" s="44"/>
      <c r="KNA169" s="166" t="s">
        <v>884</v>
      </c>
      <c r="KNB169" s="231" t="s">
        <v>885</v>
      </c>
      <c r="KNC169" s="43"/>
      <c r="KND169" s="232"/>
      <c r="KNE169" s="11" t="s">
        <v>886</v>
      </c>
      <c r="KNF169" s="352">
        <v>220</v>
      </c>
      <c r="KNG169" s="274"/>
      <c r="KNH169" s="44"/>
      <c r="KNI169" s="166" t="s">
        <v>884</v>
      </c>
      <c r="KNJ169" s="231" t="s">
        <v>885</v>
      </c>
      <c r="KNK169" s="43"/>
      <c r="KNL169" s="232"/>
      <c r="KNM169" s="11" t="s">
        <v>886</v>
      </c>
      <c r="KNN169" s="352">
        <v>220</v>
      </c>
      <c r="KNO169" s="274"/>
      <c r="KNP169" s="44"/>
      <c r="KNQ169" s="166" t="s">
        <v>884</v>
      </c>
      <c r="KNR169" s="231" t="s">
        <v>885</v>
      </c>
      <c r="KNS169" s="43"/>
      <c r="KNT169" s="232"/>
      <c r="KNU169" s="11" t="s">
        <v>886</v>
      </c>
      <c r="KNV169" s="352">
        <v>220</v>
      </c>
      <c r="KNW169" s="274"/>
      <c r="KNX169" s="44"/>
      <c r="KNY169" s="166" t="s">
        <v>884</v>
      </c>
      <c r="KNZ169" s="231" t="s">
        <v>885</v>
      </c>
      <c r="KOA169" s="43"/>
      <c r="KOB169" s="232"/>
      <c r="KOC169" s="11" t="s">
        <v>886</v>
      </c>
      <c r="KOD169" s="352">
        <v>220</v>
      </c>
      <c r="KOE169" s="274"/>
      <c r="KOF169" s="44"/>
      <c r="KOG169" s="166" t="s">
        <v>884</v>
      </c>
      <c r="KOH169" s="231" t="s">
        <v>885</v>
      </c>
      <c r="KOI169" s="43"/>
      <c r="KOJ169" s="232"/>
      <c r="KOK169" s="11" t="s">
        <v>886</v>
      </c>
      <c r="KOL169" s="352">
        <v>220</v>
      </c>
      <c r="KOM169" s="274"/>
      <c r="KON169" s="44"/>
      <c r="KOO169" s="166" t="s">
        <v>884</v>
      </c>
      <c r="KOP169" s="231" t="s">
        <v>885</v>
      </c>
      <c r="KOQ169" s="43"/>
      <c r="KOR169" s="232"/>
      <c r="KOS169" s="11" t="s">
        <v>886</v>
      </c>
      <c r="KOT169" s="352">
        <v>220</v>
      </c>
      <c r="KOU169" s="274"/>
      <c r="KOV169" s="44"/>
      <c r="KOW169" s="166" t="s">
        <v>884</v>
      </c>
      <c r="KOX169" s="231" t="s">
        <v>885</v>
      </c>
      <c r="KOY169" s="43"/>
      <c r="KOZ169" s="232"/>
      <c r="KPA169" s="11" t="s">
        <v>886</v>
      </c>
      <c r="KPB169" s="352">
        <v>220</v>
      </c>
      <c r="KPC169" s="274"/>
      <c r="KPD169" s="44"/>
      <c r="KPE169" s="166" t="s">
        <v>884</v>
      </c>
      <c r="KPF169" s="231" t="s">
        <v>885</v>
      </c>
      <c r="KPG169" s="43"/>
      <c r="KPH169" s="232"/>
      <c r="KPI169" s="11" t="s">
        <v>886</v>
      </c>
      <c r="KPJ169" s="352">
        <v>220</v>
      </c>
      <c r="KPK169" s="274"/>
      <c r="KPL169" s="44"/>
      <c r="KPM169" s="166" t="s">
        <v>884</v>
      </c>
      <c r="KPN169" s="231" t="s">
        <v>885</v>
      </c>
      <c r="KPO169" s="43"/>
      <c r="KPP169" s="232"/>
      <c r="KPQ169" s="11" t="s">
        <v>886</v>
      </c>
      <c r="KPR169" s="352">
        <v>220</v>
      </c>
      <c r="KPS169" s="274"/>
      <c r="KPT169" s="44"/>
      <c r="KPU169" s="166" t="s">
        <v>884</v>
      </c>
      <c r="KPV169" s="231" t="s">
        <v>885</v>
      </c>
      <c r="KPW169" s="43"/>
      <c r="KPX169" s="232"/>
      <c r="KPY169" s="11" t="s">
        <v>886</v>
      </c>
      <c r="KPZ169" s="352">
        <v>220</v>
      </c>
      <c r="KQA169" s="274"/>
      <c r="KQB169" s="44"/>
      <c r="KQC169" s="166" t="s">
        <v>884</v>
      </c>
      <c r="KQD169" s="231" t="s">
        <v>885</v>
      </c>
      <c r="KQE169" s="43"/>
      <c r="KQF169" s="232"/>
      <c r="KQG169" s="11" t="s">
        <v>886</v>
      </c>
      <c r="KQH169" s="352">
        <v>220</v>
      </c>
      <c r="KQI169" s="274"/>
      <c r="KQJ169" s="44"/>
      <c r="KQK169" s="166" t="s">
        <v>884</v>
      </c>
      <c r="KQL169" s="231" t="s">
        <v>885</v>
      </c>
      <c r="KQM169" s="43"/>
      <c r="KQN169" s="232"/>
      <c r="KQO169" s="11" t="s">
        <v>886</v>
      </c>
      <c r="KQP169" s="352">
        <v>220</v>
      </c>
      <c r="KQQ169" s="274"/>
      <c r="KQR169" s="44"/>
      <c r="KQS169" s="166" t="s">
        <v>884</v>
      </c>
      <c r="KQT169" s="231" t="s">
        <v>885</v>
      </c>
      <c r="KQU169" s="43"/>
      <c r="KQV169" s="232"/>
      <c r="KQW169" s="11" t="s">
        <v>886</v>
      </c>
      <c r="KQX169" s="352">
        <v>220</v>
      </c>
      <c r="KQY169" s="274"/>
      <c r="KQZ169" s="44"/>
      <c r="KRA169" s="166" t="s">
        <v>884</v>
      </c>
      <c r="KRB169" s="231" t="s">
        <v>885</v>
      </c>
      <c r="KRC169" s="43"/>
      <c r="KRD169" s="232"/>
      <c r="KRE169" s="11" t="s">
        <v>886</v>
      </c>
      <c r="KRF169" s="352">
        <v>220</v>
      </c>
      <c r="KRG169" s="274"/>
      <c r="KRH169" s="44"/>
      <c r="KRI169" s="166" t="s">
        <v>884</v>
      </c>
      <c r="KRJ169" s="231" t="s">
        <v>885</v>
      </c>
      <c r="KRK169" s="43"/>
      <c r="KRL169" s="232"/>
      <c r="KRM169" s="11" t="s">
        <v>886</v>
      </c>
      <c r="KRN169" s="352">
        <v>220</v>
      </c>
      <c r="KRO169" s="274"/>
      <c r="KRP169" s="44"/>
      <c r="KRQ169" s="166" t="s">
        <v>884</v>
      </c>
      <c r="KRR169" s="231" t="s">
        <v>885</v>
      </c>
      <c r="KRS169" s="43"/>
      <c r="KRT169" s="232"/>
      <c r="KRU169" s="11" t="s">
        <v>886</v>
      </c>
      <c r="KRV169" s="352">
        <v>220</v>
      </c>
      <c r="KRW169" s="274"/>
      <c r="KRX169" s="44"/>
      <c r="KRY169" s="166" t="s">
        <v>884</v>
      </c>
      <c r="KRZ169" s="231" t="s">
        <v>885</v>
      </c>
      <c r="KSA169" s="43"/>
      <c r="KSB169" s="232"/>
      <c r="KSC169" s="11" t="s">
        <v>886</v>
      </c>
      <c r="KSD169" s="352">
        <v>220</v>
      </c>
      <c r="KSE169" s="274"/>
      <c r="KSF169" s="44"/>
      <c r="KSG169" s="166" t="s">
        <v>884</v>
      </c>
      <c r="KSH169" s="231" t="s">
        <v>885</v>
      </c>
      <c r="KSI169" s="43"/>
      <c r="KSJ169" s="232"/>
      <c r="KSK169" s="11" t="s">
        <v>886</v>
      </c>
      <c r="KSL169" s="352">
        <v>220</v>
      </c>
      <c r="KSM169" s="274"/>
      <c r="KSN169" s="44"/>
      <c r="KSO169" s="166" t="s">
        <v>884</v>
      </c>
      <c r="KSP169" s="231" t="s">
        <v>885</v>
      </c>
      <c r="KSQ169" s="43"/>
      <c r="KSR169" s="232"/>
      <c r="KSS169" s="11" t="s">
        <v>886</v>
      </c>
      <c r="KST169" s="352">
        <v>220</v>
      </c>
      <c r="KSU169" s="274"/>
      <c r="KSV169" s="44"/>
      <c r="KSW169" s="166" t="s">
        <v>884</v>
      </c>
      <c r="KSX169" s="231" t="s">
        <v>885</v>
      </c>
      <c r="KSY169" s="43"/>
      <c r="KSZ169" s="232"/>
      <c r="KTA169" s="11" t="s">
        <v>886</v>
      </c>
      <c r="KTB169" s="352">
        <v>220</v>
      </c>
      <c r="KTC169" s="274"/>
      <c r="KTD169" s="44"/>
      <c r="KTE169" s="166" t="s">
        <v>884</v>
      </c>
      <c r="KTF169" s="231" t="s">
        <v>885</v>
      </c>
      <c r="KTG169" s="43"/>
      <c r="KTH169" s="232"/>
      <c r="KTI169" s="11" t="s">
        <v>886</v>
      </c>
      <c r="KTJ169" s="352">
        <v>220</v>
      </c>
      <c r="KTK169" s="274"/>
      <c r="KTL169" s="44"/>
      <c r="KTM169" s="166" t="s">
        <v>884</v>
      </c>
      <c r="KTN169" s="231" t="s">
        <v>885</v>
      </c>
      <c r="KTO169" s="43"/>
      <c r="KTP169" s="232"/>
      <c r="KTQ169" s="11" t="s">
        <v>886</v>
      </c>
      <c r="KTR169" s="352">
        <v>220</v>
      </c>
      <c r="KTS169" s="274"/>
      <c r="KTT169" s="44"/>
      <c r="KTU169" s="166" t="s">
        <v>884</v>
      </c>
      <c r="KTV169" s="231" t="s">
        <v>885</v>
      </c>
      <c r="KTW169" s="43"/>
      <c r="KTX169" s="232"/>
      <c r="KTY169" s="11" t="s">
        <v>886</v>
      </c>
      <c r="KTZ169" s="352">
        <v>220</v>
      </c>
      <c r="KUA169" s="274"/>
      <c r="KUB169" s="44"/>
      <c r="KUC169" s="166" t="s">
        <v>884</v>
      </c>
      <c r="KUD169" s="231" t="s">
        <v>885</v>
      </c>
      <c r="KUE169" s="43"/>
      <c r="KUF169" s="232"/>
      <c r="KUG169" s="11" t="s">
        <v>886</v>
      </c>
      <c r="KUH169" s="352">
        <v>220</v>
      </c>
      <c r="KUI169" s="274"/>
      <c r="KUJ169" s="44"/>
      <c r="KUK169" s="166" t="s">
        <v>884</v>
      </c>
      <c r="KUL169" s="231" t="s">
        <v>885</v>
      </c>
      <c r="KUM169" s="43"/>
      <c r="KUN169" s="232"/>
      <c r="KUO169" s="11" t="s">
        <v>886</v>
      </c>
      <c r="KUP169" s="352">
        <v>220</v>
      </c>
      <c r="KUQ169" s="274"/>
      <c r="KUR169" s="44"/>
      <c r="KUS169" s="166" t="s">
        <v>884</v>
      </c>
      <c r="KUT169" s="231" t="s">
        <v>885</v>
      </c>
      <c r="KUU169" s="43"/>
      <c r="KUV169" s="232"/>
      <c r="KUW169" s="11" t="s">
        <v>886</v>
      </c>
      <c r="KUX169" s="352">
        <v>220</v>
      </c>
      <c r="KUY169" s="274"/>
      <c r="KUZ169" s="44"/>
      <c r="KVA169" s="166" t="s">
        <v>884</v>
      </c>
      <c r="KVB169" s="231" t="s">
        <v>885</v>
      </c>
      <c r="KVC169" s="43"/>
      <c r="KVD169" s="232"/>
      <c r="KVE169" s="11" t="s">
        <v>886</v>
      </c>
      <c r="KVF169" s="352">
        <v>220</v>
      </c>
      <c r="KVG169" s="274"/>
      <c r="KVH169" s="44"/>
      <c r="KVI169" s="166" t="s">
        <v>884</v>
      </c>
      <c r="KVJ169" s="231" t="s">
        <v>885</v>
      </c>
      <c r="KVK169" s="43"/>
      <c r="KVL169" s="232"/>
      <c r="KVM169" s="11" t="s">
        <v>886</v>
      </c>
      <c r="KVN169" s="352">
        <v>220</v>
      </c>
      <c r="KVO169" s="274"/>
      <c r="KVP169" s="44"/>
      <c r="KVQ169" s="166" t="s">
        <v>884</v>
      </c>
      <c r="KVR169" s="231" t="s">
        <v>885</v>
      </c>
      <c r="KVS169" s="43"/>
      <c r="KVT169" s="232"/>
      <c r="KVU169" s="11" t="s">
        <v>886</v>
      </c>
      <c r="KVV169" s="352">
        <v>220</v>
      </c>
      <c r="KVW169" s="274"/>
      <c r="KVX169" s="44"/>
      <c r="KVY169" s="166" t="s">
        <v>884</v>
      </c>
      <c r="KVZ169" s="231" t="s">
        <v>885</v>
      </c>
      <c r="KWA169" s="43"/>
      <c r="KWB169" s="232"/>
      <c r="KWC169" s="11" t="s">
        <v>886</v>
      </c>
      <c r="KWD169" s="352">
        <v>220</v>
      </c>
      <c r="KWE169" s="274"/>
      <c r="KWF169" s="44"/>
      <c r="KWG169" s="166" t="s">
        <v>884</v>
      </c>
      <c r="KWH169" s="231" t="s">
        <v>885</v>
      </c>
      <c r="KWI169" s="43"/>
      <c r="KWJ169" s="232"/>
      <c r="KWK169" s="11" t="s">
        <v>886</v>
      </c>
      <c r="KWL169" s="352">
        <v>220</v>
      </c>
      <c r="KWM169" s="274"/>
      <c r="KWN169" s="44"/>
      <c r="KWO169" s="166" t="s">
        <v>884</v>
      </c>
      <c r="KWP169" s="231" t="s">
        <v>885</v>
      </c>
      <c r="KWQ169" s="43"/>
      <c r="KWR169" s="232"/>
      <c r="KWS169" s="11" t="s">
        <v>886</v>
      </c>
      <c r="KWT169" s="352">
        <v>220</v>
      </c>
      <c r="KWU169" s="274"/>
      <c r="KWV169" s="44"/>
      <c r="KWW169" s="166" t="s">
        <v>884</v>
      </c>
      <c r="KWX169" s="231" t="s">
        <v>885</v>
      </c>
      <c r="KWY169" s="43"/>
      <c r="KWZ169" s="232"/>
      <c r="KXA169" s="11" t="s">
        <v>886</v>
      </c>
      <c r="KXB169" s="352">
        <v>220</v>
      </c>
      <c r="KXC169" s="274"/>
      <c r="KXD169" s="44"/>
      <c r="KXE169" s="166" t="s">
        <v>884</v>
      </c>
      <c r="KXF169" s="231" t="s">
        <v>885</v>
      </c>
      <c r="KXG169" s="43"/>
      <c r="KXH169" s="232"/>
      <c r="KXI169" s="11" t="s">
        <v>886</v>
      </c>
      <c r="KXJ169" s="352">
        <v>220</v>
      </c>
      <c r="KXK169" s="274"/>
      <c r="KXL169" s="44"/>
      <c r="KXM169" s="166" t="s">
        <v>884</v>
      </c>
      <c r="KXN169" s="231" t="s">
        <v>885</v>
      </c>
      <c r="KXO169" s="43"/>
      <c r="KXP169" s="232"/>
      <c r="KXQ169" s="11" t="s">
        <v>886</v>
      </c>
      <c r="KXR169" s="352">
        <v>220</v>
      </c>
      <c r="KXS169" s="274"/>
      <c r="KXT169" s="44"/>
      <c r="KXU169" s="166" t="s">
        <v>884</v>
      </c>
      <c r="KXV169" s="231" t="s">
        <v>885</v>
      </c>
      <c r="KXW169" s="43"/>
      <c r="KXX169" s="232"/>
      <c r="KXY169" s="11" t="s">
        <v>886</v>
      </c>
      <c r="KXZ169" s="352">
        <v>220</v>
      </c>
      <c r="KYA169" s="274"/>
      <c r="KYB169" s="44"/>
      <c r="KYC169" s="166" t="s">
        <v>884</v>
      </c>
      <c r="KYD169" s="231" t="s">
        <v>885</v>
      </c>
      <c r="KYE169" s="43"/>
      <c r="KYF169" s="232"/>
      <c r="KYG169" s="11" t="s">
        <v>886</v>
      </c>
      <c r="KYH169" s="352">
        <v>220</v>
      </c>
      <c r="KYI169" s="274"/>
      <c r="KYJ169" s="44"/>
      <c r="KYK169" s="166" t="s">
        <v>884</v>
      </c>
      <c r="KYL169" s="231" t="s">
        <v>885</v>
      </c>
      <c r="KYM169" s="43"/>
      <c r="KYN169" s="232"/>
      <c r="KYO169" s="11" t="s">
        <v>886</v>
      </c>
      <c r="KYP169" s="352">
        <v>220</v>
      </c>
      <c r="KYQ169" s="274"/>
      <c r="KYR169" s="44"/>
      <c r="KYS169" s="166" t="s">
        <v>884</v>
      </c>
      <c r="KYT169" s="231" t="s">
        <v>885</v>
      </c>
      <c r="KYU169" s="43"/>
      <c r="KYV169" s="232"/>
      <c r="KYW169" s="11" t="s">
        <v>886</v>
      </c>
      <c r="KYX169" s="352">
        <v>220</v>
      </c>
      <c r="KYY169" s="274"/>
      <c r="KYZ169" s="44"/>
      <c r="KZA169" s="166" t="s">
        <v>884</v>
      </c>
      <c r="KZB169" s="231" t="s">
        <v>885</v>
      </c>
      <c r="KZC169" s="43"/>
      <c r="KZD169" s="232"/>
      <c r="KZE169" s="11" t="s">
        <v>886</v>
      </c>
      <c r="KZF169" s="352">
        <v>220</v>
      </c>
      <c r="KZG169" s="274"/>
      <c r="KZH169" s="44"/>
      <c r="KZI169" s="166" t="s">
        <v>884</v>
      </c>
      <c r="KZJ169" s="231" t="s">
        <v>885</v>
      </c>
      <c r="KZK169" s="43"/>
      <c r="KZL169" s="232"/>
      <c r="KZM169" s="11" t="s">
        <v>886</v>
      </c>
      <c r="KZN169" s="352">
        <v>220</v>
      </c>
      <c r="KZO169" s="274"/>
      <c r="KZP169" s="44"/>
      <c r="KZQ169" s="166" t="s">
        <v>884</v>
      </c>
      <c r="KZR169" s="231" t="s">
        <v>885</v>
      </c>
      <c r="KZS169" s="43"/>
      <c r="KZT169" s="232"/>
      <c r="KZU169" s="11" t="s">
        <v>886</v>
      </c>
      <c r="KZV169" s="352">
        <v>220</v>
      </c>
      <c r="KZW169" s="274"/>
      <c r="KZX169" s="44"/>
      <c r="KZY169" s="166" t="s">
        <v>884</v>
      </c>
      <c r="KZZ169" s="231" t="s">
        <v>885</v>
      </c>
      <c r="LAA169" s="43"/>
      <c r="LAB169" s="232"/>
      <c r="LAC169" s="11" t="s">
        <v>886</v>
      </c>
      <c r="LAD169" s="352">
        <v>220</v>
      </c>
      <c r="LAE169" s="274"/>
      <c r="LAF169" s="44"/>
      <c r="LAG169" s="166" t="s">
        <v>884</v>
      </c>
      <c r="LAH169" s="231" t="s">
        <v>885</v>
      </c>
      <c r="LAI169" s="43"/>
      <c r="LAJ169" s="232"/>
      <c r="LAK169" s="11" t="s">
        <v>886</v>
      </c>
      <c r="LAL169" s="352">
        <v>220</v>
      </c>
      <c r="LAM169" s="274"/>
      <c r="LAN169" s="44"/>
      <c r="LAO169" s="166" t="s">
        <v>884</v>
      </c>
      <c r="LAP169" s="231" t="s">
        <v>885</v>
      </c>
      <c r="LAQ169" s="43"/>
      <c r="LAR169" s="232"/>
      <c r="LAS169" s="11" t="s">
        <v>886</v>
      </c>
      <c r="LAT169" s="352">
        <v>220</v>
      </c>
      <c r="LAU169" s="274"/>
      <c r="LAV169" s="44"/>
      <c r="LAW169" s="166" t="s">
        <v>884</v>
      </c>
      <c r="LAX169" s="231" t="s">
        <v>885</v>
      </c>
      <c r="LAY169" s="43"/>
      <c r="LAZ169" s="232"/>
      <c r="LBA169" s="11" t="s">
        <v>886</v>
      </c>
      <c r="LBB169" s="352">
        <v>220</v>
      </c>
      <c r="LBC169" s="274"/>
      <c r="LBD169" s="44"/>
      <c r="LBE169" s="166" t="s">
        <v>884</v>
      </c>
      <c r="LBF169" s="231" t="s">
        <v>885</v>
      </c>
      <c r="LBG169" s="43"/>
      <c r="LBH169" s="232"/>
      <c r="LBI169" s="11" t="s">
        <v>886</v>
      </c>
      <c r="LBJ169" s="352">
        <v>220</v>
      </c>
      <c r="LBK169" s="274"/>
      <c r="LBL169" s="44"/>
      <c r="LBM169" s="166" t="s">
        <v>884</v>
      </c>
      <c r="LBN169" s="231" t="s">
        <v>885</v>
      </c>
      <c r="LBO169" s="43"/>
      <c r="LBP169" s="232"/>
      <c r="LBQ169" s="11" t="s">
        <v>886</v>
      </c>
      <c r="LBR169" s="352">
        <v>220</v>
      </c>
      <c r="LBS169" s="274"/>
      <c r="LBT169" s="44"/>
      <c r="LBU169" s="166" t="s">
        <v>884</v>
      </c>
      <c r="LBV169" s="231" t="s">
        <v>885</v>
      </c>
      <c r="LBW169" s="43"/>
      <c r="LBX169" s="232"/>
      <c r="LBY169" s="11" t="s">
        <v>886</v>
      </c>
      <c r="LBZ169" s="352">
        <v>220</v>
      </c>
      <c r="LCA169" s="274"/>
      <c r="LCB169" s="44"/>
      <c r="LCC169" s="166" t="s">
        <v>884</v>
      </c>
      <c r="LCD169" s="231" t="s">
        <v>885</v>
      </c>
      <c r="LCE169" s="43"/>
      <c r="LCF169" s="232"/>
      <c r="LCG169" s="11" t="s">
        <v>886</v>
      </c>
      <c r="LCH169" s="352">
        <v>220</v>
      </c>
      <c r="LCI169" s="274"/>
      <c r="LCJ169" s="44"/>
      <c r="LCK169" s="166" t="s">
        <v>884</v>
      </c>
      <c r="LCL169" s="231" t="s">
        <v>885</v>
      </c>
      <c r="LCM169" s="43"/>
      <c r="LCN169" s="232"/>
      <c r="LCO169" s="11" t="s">
        <v>886</v>
      </c>
      <c r="LCP169" s="352">
        <v>220</v>
      </c>
      <c r="LCQ169" s="274"/>
      <c r="LCR169" s="44"/>
      <c r="LCS169" s="166" t="s">
        <v>884</v>
      </c>
      <c r="LCT169" s="231" t="s">
        <v>885</v>
      </c>
      <c r="LCU169" s="43"/>
      <c r="LCV169" s="232"/>
      <c r="LCW169" s="11" t="s">
        <v>886</v>
      </c>
      <c r="LCX169" s="352">
        <v>220</v>
      </c>
      <c r="LCY169" s="274"/>
      <c r="LCZ169" s="44"/>
      <c r="LDA169" s="166" t="s">
        <v>884</v>
      </c>
      <c r="LDB169" s="231" t="s">
        <v>885</v>
      </c>
      <c r="LDC169" s="43"/>
      <c r="LDD169" s="232"/>
      <c r="LDE169" s="11" t="s">
        <v>886</v>
      </c>
      <c r="LDF169" s="352">
        <v>220</v>
      </c>
      <c r="LDG169" s="274"/>
      <c r="LDH169" s="44"/>
      <c r="LDI169" s="166" t="s">
        <v>884</v>
      </c>
      <c r="LDJ169" s="231" t="s">
        <v>885</v>
      </c>
      <c r="LDK169" s="43"/>
      <c r="LDL169" s="232"/>
      <c r="LDM169" s="11" t="s">
        <v>886</v>
      </c>
      <c r="LDN169" s="352">
        <v>220</v>
      </c>
      <c r="LDO169" s="274"/>
      <c r="LDP169" s="44"/>
      <c r="LDQ169" s="166" t="s">
        <v>884</v>
      </c>
      <c r="LDR169" s="231" t="s">
        <v>885</v>
      </c>
      <c r="LDS169" s="43"/>
      <c r="LDT169" s="232"/>
      <c r="LDU169" s="11" t="s">
        <v>886</v>
      </c>
      <c r="LDV169" s="352">
        <v>220</v>
      </c>
      <c r="LDW169" s="274"/>
      <c r="LDX169" s="44"/>
      <c r="LDY169" s="166" t="s">
        <v>884</v>
      </c>
      <c r="LDZ169" s="231" t="s">
        <v>885</v>
      </c>
      <c r="LEA169" s="43"/>
      <c r="LEB169" s="232"/>
      <c r="LEC169" s="11" t="s">
        <v>886</v>
      </c>
      <c r="LED169" s="352">
        <v>220</v>
      </c>
      <c r="LEE169" s="274"/>
      <c r="LEF169" s="44"/>
      <c r="LEG169" s="166" t="s">
        <v>884</v>
      </c>
      <c r="LEH169" s="231" t="s">
        <v>885</v>
      </c>
      <c r="LEI169" s="43"/>
      <c r="LEJ169" s="232"/>
      <c r="LEK169" s="11" t="s">
        <v>886</v>
      </c>
      <c r="LEL169" s="352">
        <v>220</v>
      </c>
      <c r="LEM169" s="274"/>
      <c r="LEN169" s="44"/>
      <c r="LEO169" s="166" t="s">
        <v>884</v>
      </c>
      <c r="LEP169" s="231" t="s">
        <v>885</v>
      </c>
      <c r="LEQ169" s="43"/>
      <c r="LER169" s="232"/>
      <c r="LES169" s="11" t="s">
        <v>886</v>
      </c>
      <c r="LET169" s="352">
        <v>220</v>
      </c>
      <c r="LEU169" s="274"/>
      <c r="LEV169" s="44"/>
      <c r="LEW169" s="166" t="s">
        <v>884</v>
      </c>
      <c r="LEX169" s="231" t="s">
        <v>885</v>
      </c>
      <c r="LEY169" s="43"/>
      <c r="LEZ169" s="232"/>
      <c r="LFA169" s="11" t="s">
        <v>886</v>
      </c>
      <c r="LFB169" s="352">
        <v>220</v>
      </c>
      <c r="LFC169" s="274"/>
      <c r="LFD169" s="44"/>
      <c r="LFE169" s="166" t="s">
        <v>884</v>
      </c>
      <c r="LFF169" s="231" t="s">
        <v>885</v>
      </c>
      <c r="LFG169" s="43"/>
      <c r="LFH169" s="232"/>
      <c r="LFI169" s="11" t="s">
        <v>886</v>
      </c>
      <c r="LFJ169" s="352">
        <v>220</v>
      </c>
      <c r="LFK169" s="274"/>
      <c r="LFL169" s="44"/>
      <c r="LFM169" s="166" t="s">
        <v>884</v>
      </c>
      <c r="LFN169" s="231" t="s">
        <v>885</v>
      </c>
      <c r="LFO169" s="43"/>
      <c r="LFP169" s="232"/>
      <c r="LFQ169" s="11" t="s">
        <v>886</v>
      </c>
      <c r="LFR169" s="352">
        <v>220</v>
      </c>
      <c r="LFS169" s="274"/>
      <c r="LFT169" s="44"/>
      <c r="LFU169" s="166" t="s">
        <v>884</v>
      </c>
      <c r="LFV169" s="231" t="s">
        <v>885</v>
      </c>
      <c r="LFW169" s="43"/>
      <c r="LFX169" s="232"/>
      <c r="LFY169" s="11" t="s">
        <v>886</v>
      </c>
      <c r="LFZ169" s="352">
        <v>220</v>
      </c>
      <c r="LGA169" s="274"/>
      <c r="LGB169" s="44"/>
      <c r="LGC169" s="166" t="s">
        <v>884</v>
      </c>
      <c r="LGD169" s="231" t="s">
        <v>885</v>
      </c>
      <c r="LGE169" s="43"/>
      <c r="LGF169" s="232"/>
      <c r="LGG169" s="11" t="s">
        <v>886</v>
      </c>
      <c r="LGH169" s="352">
        <v>220</v>
      </c>
      <c r="LGI169" s="274"/>
      <c r="LGJ169" s="44"/>
      <c r="LGK169" s="166" t="s">
        <v>884</v>
      </c>
      <c r="LGL169" s="231" t="s">
        <v>885</v>
      </c>
      <c r="LGM169" s="43"/>
      <c r="LGN169" s="232"/>
      <c r="LGO169" s="11" t="s">
        <v>886</v>
      </c>
      <c r="LGP169" s="352">
        <v>220</v>
      </c>
      <c r="LGQ169" s="274"/>
      <c r="LGR169" s="44"/>
      <c r="LGS169" s="166" t="s">
        <v>884</v>
      </c>
      <c r="LGT169" s="231" t="s">
        <v>885</v>
      </c>
      <c r="LGU169" s="43"/>
      <c r="LGV169" s="232"/>
      <c r="LGW169" s="11" t="s">
        <v>886</v>
      </c>
      <c r="LGX169" s="352">
        <v>220</v>
      </c>
      <c r="LGY169" s="274"/>
      <c r="LGZ169" s="44"/>
      <c r="LHA169" s="166" t="s">
        <v>884</v>
      </c>
      <c r="LHB169" s="231" t="s">
        <v>885</v>
      </c>
      <c r="LHC169" s="43"/>
      <c r="LHD169" s="232"/>
      <c r="LHE169" s="11" t="s">
        <v>886</v>
      </c>
      <c r="LHF169" s="352">
        <v>220</v>
      </c>
      <c r="LHG169" s="274"/>
      <c r="LHH169" s="44"/>
      <c r="LHI169" s="166" t="s">
        <v>884</v>
      </c>
      <c r="LHJ169" s="231" t="s">
        <v>885</v>
      </c>
      <c r="LHK169" s="43"/>
      <c r="LHL169" s="232"/>
      <c r="LHM169" s="11" t="s">
        <v>886</v>
      </c>
      <c r="LHN169" s="352">
        <v>220</v>
      </c>
      <c r="LHO169" s="274"/>
      <c r="LHP169" s="44"/>
      <c r="LHQ169" s="166" t="s">
        <v>884</v>
      </c>
      <c r="LHR169" s="231" t="s">
        <v>885</v>
      </c>
      <c r="LHS169" s="43"/>
      <c r="LHT169" s="232"/>
      <c r="LHU169" s="11" t="s">
        <v>886</v>
      </c>
      <c r="LHV169" s="352">
        <v>220</v>
      </c>
      <c r="LHW169" s="274"/>
      <c r="LHX169" s="44"/>
      <c r="LHY169" s="166" t="s">
        <v>884</v>
      </c>
      <c r="LHZ169" s="231" t="s">
        <v>885</v>
      </c>
      <c r="LIA169" s="43"/>
      <c r="LIB169" s="232"/>
      <c r="LIC169" s="11" t="s">
        <v>886</v>
      </c>
      <c r="LID169" s="352">
        <v>220</v>
      </c>
      <c r="LIE169" s="274"/>
      <c r="LIF169" s="44"/>
      <c r="LIG169" s="166" t="s">
        <v>884</v>
      </c>
      <c r="LIH169" s="231" t="s">
        <v>885</v>
      </c>
      <c r="LII169" s="43"/>
      <c r="LIJ169" s="232"/>
      <c r="LIK169" s="11" t="s">
        <v>886</v>
      </c>
      <c r="LIL169" s="352">
        <v>220</v>
      </c>
      <c r="LIM169" s="274"/>
      <c r="LIN169" s="44"/>
      <c r="LIO169" s="166" t="s">
        <v>884</v>
      </c>
      <c r="LIP169" s="231" t="s">
        <v>885</v>
      </c>
      <c r="LIQ169" s="43"/>
      <c r="LIR169" s="232"/>
      <c r="LIS169" s="11" t="s">
        <v>886</v>
      </c>
      <c r="LIT169" s="352">
        <v>220</v>
      </c>
      <c r="LIU169" s="274"/>
      <c r="LIV169" s="44"/>
      <c r="LIW169" s="166" t="s">
        <v>884</v>
      </c>
      <c r="LIX169" s="231" t="s">
        <v>885</v>
      </c>
      <c r="LIY169" s="43"/>
      <c r="LIZ169" s="232"/>
      <c r="LJA169" s="11" t="s">
        <v>886</v>
      </c>
      <c r="LJB169" s="352">
        <v>220</v>
      </c>
      <c r="LJC169" s="274"/>
      <c r="LJD169" s="44"/>
      <c r="LJE169" s="166" t="s">
        <v>884</v>
      </c>
      <c r="LJF169" s="231" t="s">
        <v>885</v>
      </c>
      <c r="LJG169" s="43"/>
      <c r="LJH169" s="232"/>
      <c r="LJI169" s="11" t="s">
        <v>886</v>
      </c>
      <c r="LJJ169" s="352">
        <v>220</v>
      </c>
      <c r="LJK169" s="274"/>
      <c r="LJL169" s="44"/>
      <c r="LJM169" s="166" t="s">
        <v>884</v>
      </c>
      <c r="LJN169" s="231" t="s">
        <v>885</v>
      </c>
      <c r="LJO169" s="43"/>
      <c r="LJP169" s="232"/>
      <c r="LJQ169" s="11" t="s">
        <v>886</v>
      </c>
      <c r="LJR169" s="352">
        <v>220</v>
      </c>
      <c r="LJS169" s="274"/>
      <c r="LJT169" s="44"/>
      <c r="LJU169" s="166" t="s">
        <v>884</v>
      </c>
      <c r="LJV169" s="231" t="s">
        <v>885</v>
      </c>
      <c r="LJW169" s="43"/>
      <c r="LJX169" s="232"/>
      <c r="LJY169" s="11" t="s">
        <v>886</v>
      </c>
      <c r="LJZ169" s="352">
        <v>220</v>
      </c>
      <c r="LKA169" s="274"/>
      <c r="LKB169" s="44"/>
      <c r="LKC169" s="166" t="s">
        <v>884</v>
      </c>
      <c r="LKD169" s="231" t="s">
        <v>885</v>
      </c>
      <c r="LKE169" s="43"/>
      <c r="LKF169" s="232"/>
      <c r="LKG169" s="11" t="s">
        <v>886</v>
      </c>
      <c r="LKH169" s="352">
        <v>220</v>
      </c>
      <c r="LKI169" s="274"/>
      <c r="LKJ169" s="44"/>
      <c r="LKK169" s="166" t="s">
        <v>884</v>
      </c>
      <c r="LKL169" s="231" t="s">
        <v>885</v>
      </c>
      <c r="LKM169" s="43"/>
      <c r="LKN169" s="232"/>
      <c r="LKO169" s="11" t="s">
        <v>886</v>
      </c>
      <c r="LKP169" s="352">
        <v>220</v>
      </c>
      <c r="LKQ169" s="274"/>
      <c r="LKR169" s="44"/>
      <c r="LKS169" s="166" t="s">
        <v>884</v>
      </c>
      <c r="LKT169" s="231" t="s">
        <v>885</v>
      </c>
      <c r="LKU169" s="43"/>
      <c r="LKV169" s="232"/>
      <c r="LKW169" s="11" t="s">
        <v>886</v>
      </c>
      <c r="LKX169" s="352">
        <v>220</v>
      </c>
      <c r="LKY169" s="274"/>
      <c r="LKZ169" s="44"/>
      <c r="LLA169" s="166" t="s">
        <v>884</v>
      </c>
      <c r="LLB169" s="231" t="s">
        <v>885</v>
      </c>
      <c r="LLC169" s="43"/>
      <c r="LLD169" s="232"/>
      <c r="LLE169" s="11" t="s">
        <v>886</v>
      </c>
      <c r="LLF169" s="352">
        <v>220</v>
      </c>
      <c r="LLG169" s="274"/>
      <c r="LLH169" s="44"/>
      <c r="LLI169" s="166" t="s">
        <v>884</v>
      </c>
      <c r="LLJ169" s="231" t="s">
        <v>885</v>
      </c>
      <c r="LLK169" s="43"/>
      <c r="LLL169" s="232"/>
      <c r="LLM169" s="11" t="s">
        <v>886</v>
      </c>
      <c r="LLN169" s="352">
        <v>220</v>
      </c>
      <c r="LLO169" s="274"/>
      <c r="LLP169" s="44"/>
      <c r="LLQ169" s="166" t="s">
        <v>884</v>
      </c>
      <c r="LLR169" s="231" t="s">
        <v>885</v>
      </c>
      <c r="LLS169" s="43"/>
      <c r="LLT169" s="232"/>
      <c r="LLU169" s="11" t="s">
        <v>886</v>
      </c>
      <c r="LLV169" s="352">
        <v>220</v>
      </c>
      <c r="LLW169" s="274"/>
      <c r="LLX169" s="44"/>
      <c r="LLY169" s="166" t="s">
        <v>884</v>
      </c>
      <c r="LLZ169" s="231" t="s">
        <v>885</v>
      </c>
      <c r="LMA169" s="43"/>
      <c r="LMB169" s="232"/>
      <c r="LMC169" s="11" t="s">
        <v>886</v>
      </c>
      <c r="LMD169" s="352">
        <v>220</v>
      </c>
      <c r="LME169" s="274"/>
      <c r="LMF169" s="44"/>
      <c r="LMG169" s="166" t="s">
        <v>884</v>
      </c>
      <c r="LMH169" s="231" t="s">
        <v>885</v>
      </c>
      <c r="LMI169" s="43"/>
      <c r="LMJ169" s="232"/>
      <c r="LMK169" s="11" t="s">
        <v>886</v>
      </c>
      <c r="LML169" s="352">
        <v>220</v>
      </c>
      <c r="LMM169" s="274"/>
      <c r="LMN169" s="44"/>
      <c r="LMO169" s="166" t="s">
        <v>884</v>
      </c>
      <c r="LMP169" s="231" t="s">
        <v>885</v>
      </c>
      <c r="LMQ169" s="43"/>
      <c r="LMR169" s="232"/>
      <c r="LMS169" s="11" t="s">
        <v>886</v>
      </c>
      <c r="LMT169" s="352">
        <v>220</v>
      </c>
      <c r="LMU169" s="274"/>
      <c r="LMV169" s="44"/>
      <c r="LMW169" s="166" t="s">
        <v>884</v>
      </c>
      <c r="LMX169" s="231" t="s">
        <v>885</v>
      </c>
      <c r="LMY169" s="43"/>
      <c r="LMZ169" s="232"/>
      <c r="LNA169" s="11" t="s">
        <v>886</v>
      </c>
      <c r="LNB169" s="352">
        <v>220</v>
      </c>
      <c r="LNC169" s="274"/>
      <c r="LND169" s="44"/>
      <c r="LNE169" s="166" t="s">
        <v>884</v>
      </c>
      <c r="LNF169" s="231" t="s">
        <v>885</v>
      </c>
      <c r="LNG169" s="43"/>
      <c r="LNH169" s="232"/>
      <c r="LNI169" s="11" t="s">
        <v>886</v>
      </c>
      <c r="LNJ169" s="352">
        <v>220</v>
      </c>
      <c r="LNK169" s="274"/>
      <c r="LNL169" s="44"/>
      <c r="LNM169" s="166" t="s">
        <v>884</v>
      </c>
      <c r="LNN169" s="231" t="s">
        <v>885</v>
      </c>
      <c r="LNO169" s="43"/>
      <c r="LNP169" s="232"/>
      <c r="LNQ169" s="11" t="s">
        <v>886</v>
      </c>
      <c r="LNR169" s="352">
        <v>220</v>
      </c>
      <c r="LNS169" s="274"/>
      <c r="LNT169" s="44"/>
      <c r="LNU169" s="166" t="s">
        <v>884</v>
      </c>
      <c r="LNV169" s="231" t="s">
        <v>885</v>
      </c>
      <c r="LNW169" s="43"/>
      <c r="LNX169" s="232"/>
      <c r="LNY169" s="11" t="s">
        <v>886</v>
      </c>
      <c r="LNZ169" s="352">
        <v>220</v>
      </c>
      <c r="LOA169" s="274"/>
      <c r="LOB169" s="44"/>
      <c r="LOC169" s="166" t="s">
        <v>884</v>
      </c>
      <c r="LOD169" s="231" t="s">
        <v>885</v>
      </c>
      <c r="LOE169" s="43"/>
      <c r="LOF169" s="232"/>
      <c r="LOG169" s="11" t="s">
        <v>886</v>
      </c>
      <c r="LOH169" s="352">
        <v>220</v>
      </c>
      <c r="LOI169" s="274"/>
      <c r="LOJ169" s="44"/>
      <c r="LOK169" s="166" t="s">
        <v>884</v>
      </c>
      <c r="LOL169" s="231" t="s">
        <v>885</v>
      </c>
      <c r="LOM169" s="43"/>
      <c r="LON169" s="232"/>
      <c r="LOO169" s="11" t="s">
        <v>886</v>
      </c>
      <c r="LOP169" s="352">
        <v>220</v>
      </c>
      <c r="LOQ169" s="274"/>
      <c r="LOR169" s="44"/>
      <c r="LOS169" s="166" t="s">
        <v>884</v>
      </c>
      <c r="LOT169" s="231" t="s">
        <v>885</v>
      </c>
      <c r="LOU169" s="43"/>
      <c r="LOV169" s="232"/>
      <c r="LOW169" s="11" t="s">
        <v>886</v>
      </c>
      <c r="LOX169" s="352">
        <v>220</v>
      </c>
      <c r="LOY169" s="274"/>
      <c r="LOZ169" s="44"/>
      <c r="LPA169" s="166" t="s">
        <v>884</v>
      </c>
      <c r="LPB169" s="231" t="s">
        <v>885</v>
      </c>
      <c r="LPC169" s="43"/>
      <c r="LPD169" s="232"/>
      <c r="LPE169" s="11" t="s">
        <v>886</v>
      </c>
      <c r="LPF169" s="352">
        <v>220</v>
      </c>
      <c r="LPG169" s="274"/>
      <c r="LPH169" s="44"/>
      <c r="LPI169" s="166" t="s">
        <v>884</v>
      </c>
      <c r="LPJ169" s="231" t="s">
        <v>885</v>
      </c>
      <c r="LPK169" s="43"/>
      <c r="LPL169" s="232"/>
      <c r="LPM169" s="11" t="s">
        <v>886</v>
      </c>
      <c r="LPN169" s="352">
        <v>220</v>
      </c>
      <c r="LPO169" s="274"/>
      <c r="LPP169" s="44"/>
      <c r="LPQ169" s="166" t="s">
        <v>884</v>
      </c>
      <c r="LPR169" s="231" t="s">
        <v>885</v>
      </c>
      <c r="LPS169" s="43"/>
      <c r="LPT169" s="232"/>
      <c r="LPU169" s="11" t="s">
        <v>886</v>
      </c>
      <c r="LPV169" s="352">
        <v>220</v>
      </c>
      <c r="LPW169" s="274"/>
      <c r="LPX169" s="44"/>
      <c r="LPY169" s="166" t="s">
        <v>884</v>
      </c>
      <c r="LPZ169" s="231" t="s">
        <v>885</v>
      </c>
      <c r="LQA169" s="43"/>
      <c r="LQB169" s="232"/>
      <c r="LQC169" s="11" t="s">
        <v>886</v>
      </c>
      <c r="LQD169" s="352">
        <v>220</v>
      </c>
      <c r="LQE169" s="274"/>
      <c r="LQF169" s="44"/>
      <c r="LQG169" s="166" t="s">
        <v>884</v>
      </c>
      <c r="LQH169" s="231" t="s">
        <v>885</v>
      </c>
      <c r="LQI169" s="43"/>
      <c r="LQJ169" s="232"/>
      <c r="LQK169" s="11" t="s">
        <v>886</v>
      </c>
      <c r="LQL169" s="352">
        <v>220</v>
      </c>
      <c r="LQM169" s="274"/>
      <c r="LQN169" s="44"/>
      <c r="LQO169" s="166" t="s">
        <v>884</v>
      </c>
      <c r="LQP169" s="231" t="s">
        <v>885</v>
      </c>
      <c r="LQQ169" s="43"/>
      <c r="LQR169" s="232"/>
      <c r="LQS169" s="11" t="s">
        <v>886</v>
      </c>
      <c r="LQT169" s="352">
        <v>220</v>
      </c>
      <c r="LQU169" s="274"/>
      <c r="LQV169" s="44"/>
      <c r="LQW169" s="166" t="s">
        <v>884</v>
      </c>
      <c r="LQX169" s="231" t="s">
        <v>885</v>
      </c>
      <c r="LQY169" s="43"/>
      <c r="LQZ169" s="232"/>
      <c r="LRA169" s="11" t="s">
        <v>886</v>
      </c>
      <c r="LRB169" s="352">
        <v>220</v>
      </c>
      <c r="LRC169" s="274"/>
      <c r="LRD169" s="44"/>
      <c r="LRE169" s="166" t="s">
        <v>884</v>
      </c>
      <c r="LRF169" s="231" t="s">
        <v>885</v>
      </c>
      <c r="LRG169" s="43"/>
      <c r="LRH169" s="232"/>
      <c r="LRI169" s="11" t="s">
        <v>886</v>
      </c>
      <c r="LRJ169" s="352">
        <v>220</v>
      </c>
      <c r="LRK169" s="274"/>
      <c r="LRL169" s="44"/>
      <c r="LRM169" s="166" t="s">
        <v>884</v>
      </c>
      <c r="LRN169" s="231" t="s">
        <v>885</v>
      </c>
      <c r="LRO169" s="43"/>
      <c r="LRP169" s="232"/>
      <c r="LRQ169" s="11" t="s">
        <v>886</v>
      </c>
      <c r="LRR169" s="352">
        <v>220</v>
      </c>
      <c r="LRS169" s="274"/>
      <c r="LRT169" s="44"/>
      <c r="LRU169" s="166" t="s">
        <v>884</v>
      </c>
      <c r="LRV169" s="231" t="s">
        <v>885</v>
      </c>
      <c r="LRW169" s="43"/>
      <c r="LRX169" s="232"/>
      <c r="LRY169" s="11" t="s">
        <v>886</v>
      </c>
      <c r="LRZ169" s="352">
        <v>220</v>
      </c>
      <c r="LSA169" s="274"/>
      <c r="LSB169" s="44"/>
      <c r="LSC169" s="166" t="s">
        <v>884</v>
      </c>
      <c r="LSD169" s="231" t="s">
        <v>885</v>
      </c>
      <c r="LSE169" s="43"/>
      <c r="LSF169" s="232"/>
      <c r="LSG169" s="11" t="s">
        <v>886</v>
      </c>
      <c r="LSH169" s="352">
        <v>220</v>
      </c>
      <c r="LSI169" s="274"/>
      <c r="LSJ169" s="44"/>
      <c r="LSK169" s="166" t="s">
        <v>884</v>
      </c>
      <c r="LSL169" s="231" t="s">
        <v>885</v>
      </c>
      <c r="LSM169" s="43"/>
      <c r="LSN169" s="232"/>
      <c r="LSO169" s="11" t="s">
        <v>886</v>
      </c>
      <c r="LSP169" s="352">
        <v>220</v>
      </c>
      <c r="LSQ169" s="274"/>
      <c r="LSR169" s="44"/>
      <c r="LSS169" s="166" t="s">
        <v>884</v>
      </c>
      <c r="LST169" s="231" t="s">
        <v>885</v>
      </c>
      <c r="LSU169" s="43"/>
      <c r="LSV169" s="232"/>
      <c r="LSW169" s="11" t="s">
        <v>886</v>
      </c>
      <c r="LSX169" s="352">
        <v>220</v>
      </c>
      <c r="LSY169" s="274"/>
      <c r="LSZ169" s="44"/>
      <c r="LTA169" s="166" t="s">
        <v>884</v>
      </c>
      <c r="LTB169" s="231" t="s">
        <v>885</v>
      </c>
      <c r="LTC169" s="43"/>
      <c r="LTD169" s="232"/>
      <c r="LTE169" s="11" t="s">
        <v>886</v>
      </c>
      <c r="LTF169" s="352">
        <v>220</v>
      </c>
      <c r="LTG169" s="274"/>
      <c r="LTH169" s="44"/>
      <c r="LTI169" s="166" t="s">
        <v>884</v>
      </c>
      <c r="LTJ169" s="231" t="s">
        <v>885</v>
      </c>
      <c r="LTK169" s="43"/>
      <c r="LTL169" s="232"/>
      <c r="LTM169" s="11" t="s">
        <v>886</v>
      </c>
      <c r="LTN169" s="352">
        <v>220</v>
      </c>
      <c r="LTO169" s="274"/>
      <c r="LTP169" s="44"/>
      <c r="LTQ169" s="166" t="s">
        <v>884</v>
      </c>
      <c r="LTR169" s="231" t="s">
        <v>885</v>
      </c>
      <c r="LTS169" s="43"/>
      <c r="LTT169" s="232"/>
      <c r="LTU169" s="11" t="s">
        <v>886</v>
      </c>
      <c r="LTV169" s="352">
        <v>220</v>
      </c>
      <c r="LTW169" s="274"/>
      <c r="LTX169" s="44"/>
      <c r="LTY169" s="166" t="s">
        <v>884</v>
      </c>
      <c r="LTZ169" s="231" t="s">
        <v>885</v>
      </c>
      <c r="LUA169" s="43"/>
      <c r="LUB169" s="232"/>
      <c r="LUC169" s="11" t="s">
        <v>886</v>
      </c>
      <c r="LUD169" s="352">
        <v>220</v>
      </c>
      <c r="LUE169" s="274"/>
      <c r="LUF169" s="44"/>
      <c r="LUG169" s="166" t="s">
        <v>884</v>
      </c>
      <c r="LUH169" s="231" t="s">
        <v>885</v>
      </c>
      <c r="LUI169" s="43"/>
      <c r="LUJ169" s="232"/>
      <c r="LUK169" s="11" t="s">
        <v>886</v>
      </c>
      <c r="LUL169" s="352">
        <v>220</v>
      </c>
      <c r="LUM169" s="274"/>
      <c r="LUN169" s="44"/>
      <c r="LUO169" s="166" t="s">
        <v>884</v>
      </c>
      <c r="LUP169" s="231" t="s">
        <v>885</v>
      </c>
      <c r="LUQ169" s="43"/>
      <c r="LUR169" s="232"/>
      <c r="LUS169" s="11" t="s">
        <v>886</v>
      </c>
      <c r="LUT169" s="352">
        <v>220</v>
      </c>
      <c r="LUU169" s="274"/>
      <c r="LUV169" s="44"/>
      <c r="LUW169" s="166" t="s">
        <v>884</v>
      </c>
      <c r="LUX169" s="231" t="s">
        <v>885</v>
      </c>
      <c r="LUY169" s="43"/>
      <c r="LUZ169" s="232"/>
      <c r="LVA169" s="11" t="s">
        <v>886</v>
      </c>
      <c r="LVB169" s="352">
        <v>220</v>
      </c>
      <c r="LVC169" s="274"/>
      <c r="LVD169" s="44"/>
      <c r="LVE169" s="166" t="s">
        <v>884</v>
      </c>
      <c r="LVF169" s="231" t="s">
        <v>885</v>
      </c>
      <c r="LVG169" s="43"/>
      <c r="LVH169" s="232"/>
      <c r="LVI169" s="11" t="s">
        <v>886</v>
      </c>
      <c r="LVJ169" s="352">
        <v>220</v>
      </c>
      <c r="LVK169" s="274"/>
      <c r="LVL169" s="44"/>
      <c r="LVM169" s="166" t="s">
        <v>884</v>
      </c>
      <c r="LVN169" s="231" t="s">
        <v>885</v>
      </c>
      <c r="LVO169" s="43"/>
      <c r="LVP169" s="232"/>
      <c r="LVQ169" s="11" t="s">
        <v>886</v>
      </c>
      <c r="LVR169" s="352">
        <v>220</v>
      </c>
      <c r="LVS169" s="274"/>
      <c r="LVT169" s="44"/>
      <c r="LVU169" s="166" t="s">
        <v>884</v>
      </c>
      <c r="LVV169" s="231" t="s">
        <v>885</v>
      </c>
      <c r="LVW169" s="43"/>
      <c r="LVX169" s="232"/>
      <c r="LVY169" s="11" t="s">
        <v>886</v>
      </c>
      <c r="LVZ169" s="352">
        <v>220</v>
      </c>
      <c r="LWA169" s="274"/>
      <c r="LWB169" s="44"/>
      <c r="LWC169" s="166" t="s">
        <v>884</v>
      </c>
      <c r="LWD169" s="231" t="s">
        <v>885</v>
      </c>
      <c r="LWE169" s="43"/>
      <c r="LWF169" s="232"/>
      <c r="LWG169" s="11" t="s">
        <v>886</v>
      </c>
      <c r="LWH169" s="352">
        <v>220</v>
      </c>
      <c r="LWI169" s="274"/>
      <c r="LWJ169" s="44"/>
      <c r="LWK169" s="166" t="s">
        <v>884</v>
      </c>
      <c r="LWL169" s="231" t="s">
        <v>885</v>
      </c>
      <c r="LWM169" s="43"/>
      <c r="LWN169" s="232"/>
      <c r="LWO169" s="11" t="s">
        <v>886</v>
      </c>
      <c r="LWP169" s="352">
        <v>220</v>
      </c>
      <c r="LWQ169" s="274"/>
      <c r="LWR169" s="44"/>
      <c r="LWS169" s="166" t="s">
        <v>884</v>
      </c>
      <c r="LWT169" s="231" t="s">
        <v>885</v>
      </c>
      <c r="LWU169" s="43"/>
      <c r="LWV169" s="232"/>
      <c r="LWW169" s="11" t="s">
        <v>886</v>
      </c>
      <c r="LWX169" s="352">
        <v>220</v>
      </c>
      <c r="LWY169" s="274"/>
      <c r="LWZ169" s="44"/>
      <c r="LXA169" s="166" t="s">
        <v>884</v>
      </c>
      <c r="LXB169" s="231" t="s">
        <v>885</v>
      </c>
      <c r="LXC169" s="43"/>
      <c r="LXD169" s="232"/>
      <c r="LXE169" s="11" t="s">
        <v>886</v>
      </c>
      <c r="LXF169" s="352">
        <v>220</v>
      </c>
      <c r="LXG169" s="274"/>
      <c r="LXH169" s="44"/>
      <c r="LXI169" s="166" t="s">
        <v>884</v>
      </c>
      <c r="LXJ169" s="231" t="s">
        <v>885</v>
      </c>
      <c r="LXK169" s="43"/>
      <c r="LXL169" s="232"/>
      <c r="LXM169" s="11" t="s">
        <v>886</v>
      </c>
      <c r="LXN169" s="352">
        <v>220</v>
      </c>
      <c r="LXO169" s="274"/>
      <c r="LXP169" s="44"/>
      <c r="LXQ169" s="166" t="s">
        <v>884</v>
      </c>
      <c r="LXR169" s="231" t="s">
        <v>885</v>
      </c>
      <c r="LXS169" s="43"/>
      <c r="LXT169" s="232"/>
      <c r="LXU169" s="11" t="s">
        <v>886</v>
      </c>
      <c r="LXV169" s="352">
        <v>220</v>
      </c>
      <c r="LXW169" s="274"/>
      <c r="LXX169" s="44"/>
      <c r="LXY169" s="166" t="s">
        <v>884</v>
      </c>
      <c r="LXZ169" s="231" t="s">
        <v>885</v>
      </c>
      <c r="LYA169" s="43"/>
      <c r="LYB169" s="232"/>
      <c r="LYC169" s="11" t="s">
        <v>886</v>
      </c>
      <c r="LYD169" s="352">
        <v>220</v>
      </c>
      <c r="LYE169" s="274"/>
      <c r="LYF169" s="44"/>
      <c r="LYG169" s="166" t="s">
        <v>884</v>
      </c>
      <c r="LYH169" s="231" t="s">
        <v>885</v>
      </c>
      <c r="LYI169" s="43"/>
      <c r="LYJ169" s="232"/>
      <c r="LYK169" s="11" t="s">
        <v>886</v>
      </c>
      <c r="LYL169" s="352">
        <v>220</v>
      </c>
      <c r="LYM169" s="274"/>
      <c r="LYN169" s="44"/>
      <c r="LYO169" s="166" t="s">
        <v>884</v>
      </c>
      <c r="LYP169" s="231" t="s">
        <v>885</v>
      </c>
      <c r="LYQ169" s="43"/>
      <c r="LYR169" s="232"/>
      <c r="LYS169" s="11" t="s">
        <v>886</v>
      </c>
      <c r="LYT169" s="352">
        <v>220</v>
      </c>
      <c r="LYU169" s="274"/>
      <c r="LYV169" s="44"/>
      <c r="LYW169" s="166" t="s">
        <v>884</v>
      </c>
      <c r="LYX169" s="231" t="s">
        <v>885</v>
      </c>
      <c r="LYY169" s="43"/>
      <c r="LYZ169" s="232"/>
      <c r="LZA169" s="11" t="s">
        <v>886</v>
      </c>
      <c r="LZB169" s="352">
        <v>220</v>
      </c>
      <c r="LZC169" s="274"/>
      <c r="LZD169" s="44"/>
      <c r="LZE169" s="166" t="s">
        <v>884</v>
      </c>
      <c r="LZF169" s="231" t="s">
        <v>885</v>
      </c>
      <c r="LZG169" s="43"/>
      <c r="LZH169" s="232"/>
      <c r="LZI169" s="11" t="s">
        <v>886</v>
      </c>
      <c r="LZJ169" s="352">
        <v>220</v>
      </c>
      <c r="LZK169" s="274"/>
      <c r="LZL169" s="44"/>
      <c r="LZM169" s="166" t="s">
        <v>884</v>
      </c>
      <c r="LZN169" s="231" t="s">
        <v>885</v>
      </c>
      <c r="LZO169" s="43"/>
      <c r="LZP169" s="232"/>
      <c r="LZQ169" s="11" t="s">
        <v>886</v>
      </c>
      <c r="LZR169" s="352">
        <v>220</v>
      </c>
      <c r="LZS169" s="274"/>
      <c r="LZT169" s="44"/>
      <c r="LZU169" s="166" t="s">
        <v>884</v>
      </c>
      <c r="LZV169" s="231" t="s">
        <v>885</v>
      </c>
      <c r="LZW169" s="43"/>
      <c r="LZX169" s="232"/>
      <c r="LZY169" s="11" t="s">
        <v>886</v>
      </c>
      <c r="LZZ169" s="352">
        <v>220</v>
      </c>
      <c r="MAA169" s="274"/>
      <c r="MAB169" s="44"/>
      <c r="MAC169" s="166" t="s">
        <v>884</v>
      </c>
      <c r="MAD169" s="231" t="s">
        <v>885</v>
      </c>
      <c r="MAE169" s="43"/>
      <c r="MAF169" s="232"/>
      <c r="MAG169" s="11" t="s">
        <v>886</v>
      </c>
      <c r="MAH169" s="352">
        <v>220</v>
      </c>
      <c r="MAI169" s="274"/>
      <c r="MAJ169" s="44"/>
      <c r="MAK169" s="166" t="s">
        <v>884</v>
      </c>
      <c r="MAL169" s="231" t="s">
        <v>885</v>
      </c>
      <c r="MAM169" s="43"/>
      <c r="MAN169" s="232"/>
      <c r="MAO169" s="11" t="s">
        <v>886</v>
      </c>
      <c r="MAP169" s="352">
        <v>220</v>
      </c>
      <c r="MAQ169" s="274"/>
      <c r="MAR169" s="44"/>
      <c r="MAS169" s="166" t="s">
        <v>884</v>
      </c>
      <c r="MAT169" s="231" t="s">
        <v>885</v>
      </c>
      <c r="MAU169" s="43"/>
      <c r="MAV169" s="232"/>
      <c r="MAW169" s="11" t="s">
        <v>886</v>
      </c>
      <c r="MAX169" s="352">
        <v>220</v>
      </c>
      <c r="MAY169" s="274"/>
      <c r="MAZ169" s="44"/>
      <c r="MBA169" s="166" t="s">
        <v>884</v>
      </c>
      <c r="MBB169" s="231" t="s">
        <v>885</v>
      </c>
      <c r="MBC169" s="43"/>
      <c r="MBD169" s="232"/>
      <c r="MBE169" s="11" t="s">
        <v>886</v>
      </c>
      <c r="MBF169" s="352">
        <v>220</v>
      </c>
      <c r="MBG169" s="274"/>
      <c r="MBH169" s="44"/>
      <c r="MBI169" s="166" t="s">
        <v>884</v>
      </c>
      <c r="MBJ169" s="231" t="s">
        <v>885</v>
      </c>
      <c r="MBK169" s="43"/>
      <c r="MBL169" s="232"/>
      <c r="MBM169" s="11" t="s">
        <v>886</v>
      </c>
      <c r="MBN169" s="352">
        <v>220</v>
      </c>
      <c r="MBO169" s="274"/>
      <c r="MBP169" s="44"/>
      <c r="MBQ169" s="166" t="s">
        <v>884</v>
      </c>
      <c r="MBR169" s="231" t="s">
        <v>885</v>
      </c>
      <c r="MBS169" s="43"/>
      <c r="MBT169" s="232"/>
      <c r="MBU169" s="11" t="s">
        <v>886</v>
      </c>
      <c r="MBV169" s="352">
        <v>220</v>
      </c>
      <c r="MBW169" s="274"/>
      <c r="MBX169" s="44"/>
      <c r="MBY169" s="166" t="s">
        <v>884</v>
      </c>
      <c r="MBZ169" s="231" t="s">
        <v>885</v>
      </c>
      <c r="MCA169" s="43"/>
      <c r="MCB169" s="232"/>
      <c r="MCC169" s="11" t="s">
        <v>886</v>
      </c>
      <c r="MCD169" s="352">
        <v>220</v>
      </c>
      <c r="MCE169" s="274"/>
      <c r="MCF169" s="44"/>
      <c r="MCG169" s="166" t="s">
        <v>884</v>
      </c>
      <c r="MCH169" s="231" t="s">
        <v>885</v>
      </c>
      <c r="MCI169" s="43"/>
      <c r="MCJ169" s="232"/>
      <c r="MCK169" s="11" t="s">
        <v>886</v>
      </c>
      <c r="MCL169" s="352">
        <v>220</v>
      </c>
      <c r="MCM169" s="274"/>
      <c r="MCN169" s="44"/>
      <c r="MCO169" s="166" t="s">
        <v>884</v>
      </c>
      <c r="MCP169" s="231" t="s">
        <v>885</v>
      </c>
      <c r="MCQ169" s="43"/>
      <c r="MCR169" s="232"/>
      <c r="MCS169" s="11" t="s">
        <v>886</v>
      </c>
      <c r="MCT169" s="352">
        <v>220</v>
      </c>
      <c r="MCU169" s="274"/>
      <c r="MCV169" s="44"/>
      <c r="MCW169" s="166" t="s">
        <v>884</v>
      </c>
      <c r="MCX169" s="231" t="s">
        <v>885</v>
      </c>
      <c r="MCY169" s="43"/>
      <c r="MCZ169" s="232"/>
      <c r="MDA169" s="11" t="s">
        <v>886</v>
      </c>
      <c r="MDB169" s="352">
        <v>220</v>
      </c>
      <c r="MDC169" s="274"/>
      <c r="MDD169" s="44"/>
      <c r="MDE169" s="166" t="s">
        <v>884</v>
      </c>
      <c r="MDF169" s="231" t="s">
        <v>885</v>
      </c>
      <c r="MDG169" s="43"/>
      <c r="MDH169" s="232"/>
      <c r="MDI169" s="11" t="s">
        <v>886</v>
      </c>
      <c r="MDJ169" s="352">
        <v>220</v>
      </c>
      <c r="MDK169" s="274"/>
      <c r="MDL169" s="44"/>
      <c r="MDM169" s="166" t="s">
        <v>884</v>
      </c>
      <c r="MDN169" s="231" t="s">
        <v>885</v>
      </c>
      <c r="MDO169" s="43"/>
      <c r="MDP169" s="232"/>
      <c r="MDQ169" s="11" t="s">
        <v>886</v>
      </c>
      <c r="MDR169" s="352">
        <v>220</v>
      </c>
      <c r="MDS169" s="274"/>
      <c r="MDT169" s="44"/>
      <c r="MDU169" s="166" t="s">
        <v>884</v>
      </c>
      <c r="MDV169" s="231" t="s">
        <v>885</v>
      </c>
      <c r="MDW169" s="43"/>
      <c r="MDX169" s="232"/>
      <c r="MDY169" s="11" t="s">
        <v>886</v>
      </c>
      <c r="MDZ169" s="352">
        <v>220</v>
      </c>
      <c r="MEA169" s="274"/>
      <c r="MEB169" s="44"/>
      <c r="MEC169" s="166" t="s">
        <v>884</v>
      </c>
      <c r="MED169" s="231" t="s">
        <v>885</v>
      </c>
      <c r="MEE169" s="43"/>
      <c r="MEF169" s="232"/>
      <c r="MEG169" s="11" t="s">
        <v>886</v>
      </c>
      <c r="MEH169" s="352">
        <v>220</v>
      </c>
      <c r="MEI169" s="274"/>
      <c r="MEJ169" s="44"/>
      <c r="MEK169" s="166" t="s">
        <v>884</v>
      </c>
      <c r="MEL169" s="231" t="s">
        <v>885</v>
      </c>
      <c r="MEM169" s="43"/>
      <c r="MEN169" s="232"/>
      <c r="MEO169" s="11" t="s">
        <v>886</v>
      </c>
      <c r="MEP169" s="352">
        <v>220</v>
      </c>
      <c r="MEQ169" s="274"/>
      <c r="MER169" s="44"/>
      <c r="MES169" s="166" t="s">
        <v>884</v>
      </c>
      <c r="MET169" s="231" t="s">
        <v>885</v>
      </c>
      <c r="MEU169" s="43"/>
      <c r="MEV169" s="232"/>
      <c r="MEW169" s="11" t="s">
        <v>886</v>
      </c>
      <c r="MEX169" s="352">
        <v>220</v>
      </c>
      <c r="MEY169" s="274"/>
      <c r="MEZ169" s="44"/>
      <c r="MFA169" s="166" t="s">
        <v>884</v>
      </c>
      <c r="MFB169" s="231" t="s">
        <v>885</v>
      </c>
      <c r="MFC169" s="43"/>
      <c r="MFD169" s="232"/>
      <c r="MFE169" s="11" t="s">
        <v>886</v>
      </c>
      <c r="MFF169" s="352">
        <v>220</v>
      </c>
      <c r="MFG169" s="274"/>
      <c r="MFH169" s="44"/>
      <c r="MFI169" s="166" t="s">
        <v>884</v>
      </c>
      <c r="MFJ169" s="231" t="s">
        <v>885</v>
      </c>
      <c r="MFK169" s="43"/>
      <c r="MFL169" s="232"/>
      <c r="MFM169" s="11" t="s">
        <v>886</v>
      </c>
      <c r="MFN169" s="352">
        <v>220</v>
      </c>
      <c r="MFO169" s="274"/>
      <c r="MFP169" s="44"/>
      <c r="MFQ169" s="166" t="s">
        <v>884</v>
      </c>
      <c r="MFR169" s="231" t="s">
        <v>885</v>
      </c>
      <c r="MFS169" s="43"/>
      <c r="MFT169" s="232"/>
      <c r="MFU169" s="11" t="s">
        <v>886</v>
      </c>
      <c r="MFV169" s="352">
        <v>220</v>
      </c>
      <c r="MFW169" s="274"/>
      <c r="MFX169" s="44"/>
      <c r="MFY169" s="166" t="s">
        <v>884</v>
      </c>
      <c r="MFZ169" s="231" t="s">
        <v>885</v>
      </c>
      <c r="MGA169" s="43"/>
      <c r="MGB169" s="232"/>
      <c r="MGC169" s="11" t="s">
        <v>886</v>
      </c>
      <c r="MGD169" s="352">
        <v>220</v>
      </c>
      <c r="MGE169" s="274"/>
      <c r="MGF169" s="44"/>
      <c r="MGG169" s="166" t="s">
        <v>884</v>
      </c>
      <c r="MGH169" s="231" t="s">
        <v>885</v>
      </c>
      <c r="MGI169" s="43"/>
      <c r="MGJ169" s="232"/>
      <c r="MGK169" s="11" t="s">
        <v>886</v>
      </c>
      <c r="MGL169" s="352">
        <v>220</v>
      </c>
      <c r="MGM169" s="274"/>
      <c r="MGN169" s="44"/>
      <c r="MGO169" s="166" t="s">
        <v>884</v>
      </c>
      <c r="MGP169" s="231" t="s">
        <v>885</v>
      </c>
      <c r="MGQ169" s="43"/>
      <c r="MGR169" s="232"/>
      <c r="MGS169" s="11" t="s">
        <v>886</v>
      </c>
      <c r="MGT169" s="352">
        <v>220</v>
      </c>
      <c r="MGU169" s="274"/>
      <c r="MGV169" s="44"/>
      <c r="MGW169" s="166" t="s">
        <v>884</v>
      </c>
      <c r="MGX169" s="231" t="s">
        <v>885</v>
      </c>
      <c r="MGY169" s="43"/>
      <c r="MGZ169" s="232"/>
      <c r="MHA169" s="11" t="s">
        <v>886</v>
      </c>
      <c r="MHB169" s="352">
        <v>220</v>
      </c>
      <c r="MHC169" s="274"/>
      <c r="MHD169" s="44"/>
      <c r="MHE169" s="166" t="s">
        <v>884</v>
      </c>
      <c r="MHF169" s="231" t="s">
        <v>885</v>
      </c>
      <c r="MHG169" s="43"/>
      <c r="MHH169" s="232"/>
      <c r="MHI169" s="11" t="s">
        <v>886</v>
      </c>
      <c r="MHJ169" s="352">
        <v>220</v>
      </c>
      <c r="MHK169" s="274"/>
      <c r="MHL169" s="44"/>
      <c r="MHM169" s="166" t="s">
        <v>884</v>
      </c>
      <c r="MHN169" s="231" t="s">
        <v>885</v>
      </c>
      <c r="MHO169" s="43"/>
      <c r="MHP169" s="232"/>
      <c r="MHQ169" s="11" t="s">
        <v>886</v>
      </c>
      <c r="MHR169" s="352">
        <v>220</v>
      </c>
      <c r="MHS169" s="274"/>
      <c r="MHT169" s="44"/>
      <c r="MHU169" s="166" t="s">
        <v>884</v>
      </c>
      <c r="MHV169" s="231" t="s">
        <v>885</v>
      </c>
      <c r="MHW169" s="43"/>
      <c r="MHX169" s="232"/>
      <c r="MHY169" s="11" t="s">
        <v>886</v>
      </c>
      <c r="MHZ169" s="352">
        <v>220</v>
      </c>
      <c r="MIA169" s="274"/>
      <c r="MIB169" s="44"/>
      <c r="MIC169" s="166" t="s">
        <v>884</v>
      </c>
      <c r="MID169" s="231" t="s">
        <v>885</v>
      </c>
      <c r="MIE169" s="43"/>
      <c r="MIF169" s="232"/>
      <c r="MIG169" s="11" t="s">
        <v>886</v>
      </c>
      <c r="MIH169" s="352">
        <v>220</v>
      </c>
      <c r="MII169" s="274"/>
      <c r="MIJ169" s="44"/>
      <c r="MIK169" s="166" t="s">
        <v>884</v>
      </c>
      <c r="MIL169" s="231" t="s">
        <v>885</v>
      </c>
      <c r="MIM169" s="43"/>
      <c r="MIN169" s="232"/>
      <c r="MIO169" s="11" t="s">
        <v>886</v>
      </c>
      <c r="MIP169" s="352">
        <v>220</v>
      </c>
      <c r="MIQ169" s="274"/>
      <c r="MIR169" s="44"/>
      <c r="MIS169" s="166" t="s">
        <v>884</v>
      </c>
      <c r="MIT169" s="231" t="s">
        <v>885</v>
      </c>
      <c r="MIU169" s="43"/>
      <c r="MIV169" s="232"/>
      <c r="MIW169" s="11" t="s">
        <v>886</v>
      </c>
      <c r="MIX169" s="352">
        <v>220</v>
      </c>
      <c r="MIY169" s="274"/>
      <c r="MIZ169" s="44"/>
      <c r="MJA169" s="166" t="s">
        <v>884</v>
      </c>
      <c r="MJB169" s="231" t="s">
        <v>885</v>
      </c>
      <c r="MJC169" s="43"/>
      <c r="MJD169" s="232"/>
      <c r="MJE169" s="11" t="s">
        <v>886</v>
      </c>
      <c r="MJF169" s="352">
        <v>220</v>
      </c>
      <c r="MJG169" s="274"/>
      <c r="MJH169" s="44"/>
      <c r="MJI169" s="166" t="s">
        <v>884</v>
      </c>
      <c r="MJJ169" s="231" t="s">
        <v>885</v>
      </c>
      <c r="MJK169" s="43"/>
      <c r="MJL169" s="232"/>
      <c r="MJM169" s="11" t="s">
        <v>886</v>
      </c>
      <c r="MJN169" s="352">
        <v>220</v>
      </c>
      <c r="MJO169" s="274"/>
      <c r="MJP169" s="44"/>
      <c r="MJQ169" s="166" t="s">
        <v>884</v>
      </c>
      <c r="MJR169" s="231" t="s">
        <v>885</v>
      </c>
      <c r="MJS169" s="43"/>
      <c r="MJT169" s="232"/>
      <c r="MJU169" s="11" t="s">
        <v>886</v>
      </c>
      <c r="MJV169" s="352">
        <v>220</v>
      </c>
      <c r="MJW169" s="274"/>
      <c r="MJX169" s="44"/>
      <c r="MJY169" s="166" t="s">
        <v>884</v>
      </c>
      <c r="MJZ169" s="231" t="s">
        <v>885</v>
      </c>
      <c r="MKA169" s="43"/>
      <c r="MKB169" s="232"/>
      <c r="MKC169" s="11" t="s">
        <v>886</v>
      </c>
      <c r="MKD169" s="352">
        <v>220</v>
      </c>
      <c r="MKE169" s="274"/>
      <c r="MKF169" s="44"/>
      <c r="MKG169" s="166" t="s">
        <v>884</v>
      </c>
      <c r="MKH169" s="231" t="s">
        <v>885</v>
      </c>
      <c r="MKI169" s="43"/>
      <c r="MKJ169" s="232"/>
      <c r="MKK169" s="11" t="s">
        <v>886</v>
      </c>
      <c r="MKL169" s="352">
        <v>220</v>
      </c>
      <c r="MKM169" s="274"/>
      <c r="MKN169" s="44"/>
      <c r="MKO169" s="166" t="s">
        <v>884</v>
      </c>
      <c r="MKP169" s="231" t="s">
        <v>885</v>
      </c>
      <c r="MKQ169" s="43"/>
      <c r="MKR169" s="232"/>
      <c r="MKS169" s="11" t="s">
        <v>886</v>
      </c>
      <c r="MKT169" s="352">
        <v>220</v>
      </c>
      <c r="MKU169" s="274"/>
      <c r="MKV169" s="44"/>
      <c r="MKW169" s="166" t="s">
        <v>884</v>
      </c>
      <c r="MKX169" s="231" t="s">
        <v>885</v>
      </c>
      <c r="MKY169" s="43"/>
      <c r="MKZ169" s="232"/>
      <c r="MLA169" s="11" t="s">
        <v>886</v>
      </c>
      <c r="MLB169" s="352">
        <v>220</v>
      </c>
      <c r="MLC169" s="274"/>
      <c r="MLD169" s="44"/>
      <c r="MLE169" s="166" t="s">
        <v>884</v>
      </c>
      <c r="MLF169" s="231" t="s">
        <v>885</v>
      </c>
      <c r="MLG169" s="43"/>
      <c r="MLH169" s="232"/>
      <c r="MLI169" s="11" t="s">
        <v>886</v>
      </c>
      <c r="MLJ169" s="352">
        <v>220</v>
      </c>
      <c r="MLK169" s="274"/>
      <c r="MLL169" s="44"/>
      <c r="MLM169" s="166" t="s">
        <v>884</v>
      </c>
      <c r="MLN169" s="231" t="s">
        <v>885</v>
      </c>
      <c r="MLO169" s="43"/>
      <c r="MLP169" s="232"/>
      <c r="MLQ169" s="11" t="s">
        <v>886</v>
      </c>
      <c r="MLR169" s="352">
        <v>220</v>
      </c>
      <c r="MLS169" s="274"/>
      <c r="MLT169" s="44"/>
      <c r="MLU169" s="166" t="s">
        <v>884</v>
      </c>
      <c r="MLV169" s="231" t="s">
        <v>885</v>
      </c>
      <c r="MLW169" s="43"/>
      <c r="MLX169" s="232"/>
      <c r="MLY169" s="11" t="s">
        <v>886</v>
      </c>
      <c r="MLZ169" s="352">
        <v>220</v>
      </c>
      <c r="MMA169" s="274"/>
      <c r="MMB169" s="44"/>
      <c r="MMC169" s="166" t="s">
        <v>884</v>
      </c>
      <c r="MMD169" s="231" t="s">
        <v>885</v>
      </c>
      <c r="MME169" s="43"/>
      <c r="MMF169" s="232"/>
      <c r="MMG169" s="11" t="s">
        <v>886</v>
      </c>
      <c r="MMH169" s="352">
        <v>220</v>
      </c>
      <c r="MMI169" s="274"/>
      <c r="MMJ169" s="44"/>
      <c r="MMK169" s="166" t="s">
        <v>884</v>
      </c>
      <c r="MML169" s="231" t="s">
        <v>885</v>
      </c>
      <c r="MMM169" s="43"/>
      <c r="MMN169" s="232"/>
      <c r="MMO169" s="11" t="s">
        <v>886</v>
      </c>
      <c r="MMP169" s="352">
        <v>220</v>
      </c>
      <c r="MMQ169" s="274"/>
      <c r="MMR169" s="44"/>
      <c r="MMS169" s="166" t="s">
        <v>884</v>
      </c>
      <c r="MMT169" s="231" t="s">
        <v>885</v>
      </c>
      <c r="MMU169" s="43"/>
      <c r="MMV169" s="232"/>
      <c r="MMW169" s="11" t="s">
        <v>886</v>
      </c>
      <c r="MMX169" s="352">
        <v>220</v>
      </c>
      <c r="MMY169" s="274"/>
      <c r="MMZ169" s="44"/>
      <c r="MNA169" s="166" t="s">
        <v>884</v>
      </c>
      <c r="MNB169" s="231" t="s">
        <v>885</v>
      </c>
      <c r="MNC169" s="43"/>
      <c r="MND169" s="232"/>
      <c r="MNE169" s="11" t="s">
        <v>886</v>
      </c>
      <c r="MNF169" s="352">
        <v>220</v>
      </c>
      <c r="MNG169" s="274"/>
      <c r="MNH169" s="44"/>
      <c r="MNI169" s="166" t="s">
        <v>884</v>
      </c>
      <c r="MNJ169" s="231" t="s">
        <v>885</v>
      </c>
      <c r="MNK169" s="43"/>
      <c r="MNL169" s="232"/>
      <c r="MNM169" s="11" t="s">
        <v>886</v>
      </c>
      <c r="MNN169" s="352">
        <v>220</v>
      </c>
      <c r="MNO169" s="274"/>
      <c r="MNP169" s="44"/>
      <c r="MNQ169" s="166" t="s">
        <v>884</v>
      </c>
      <c r="MNR169" s="231" t="s">
        <v>885</v>
      </c>
      <c r="MNS169" s="43"/>
      <c r="MNT169" s="232"/>
      <c r="MNU169" s="11" t="s">
        <v>886</v>
      </c>
      <c r="MNV169" s="352">
        <v>220</v>
      </c>
      <c r="MNW169" s="274"/>
      <c r="MNX169" s="44"/>
      <c r="MNY169" s="166" t="s">
        <v>884</v>
      </c>
      <c r="MNZ169" s="231" t="s">
        <v>885</v>
      </c>
      <c r="MOA169" s="43"/>
      <c r="MOB169" s="232"/>
      <c r="MOC169" s="11" t="s">
        <v>886</v>
      </c>
      <c r="MOD169" s="352">
        <v>220</v>
      </c>
      <c r="MOE169" s="274"/>
      <c r="MOF169" s="44"/>
      <c r="MOG169" s="166" t="s">
        <v>884</v>
      </c>
      <c r="MOH169" s="231" t="s">
        <v>885</v>
      </c>
      <c r="MOI169" s="43"/>
      <c r="MOJ169" s="232"/>
      <c r="MOK169" s="11" t="s">
        <v>886</v>
      </c>
      <c r="MOL169" s="352">
        <v>220</v>
      </c>
      <c r="MOM169" s="274"/>
      <c r="MON169" s="44"/>
      <c r="MOO169" s="166" t="s">
        <v>884</v>
      </c>
      <c r="MOP169" s="231" t="s">
        <v>885</v>
      </c>
      <c r="MOQ169" s="43"/>
      <c r="MOR169" s="232"/>
      <c r="MOS169" s="11" t="s">
        <v>886</v>
      </c>
      <c r="MOT169" s="352">
        <v>220</v>
      </c>
      <c r="MOU169" s="274"/>
      <c r="MOV169" s="44"/>
      <c r="MOW169" s="166" t="s">
        <v>884</v>
      </c>
      <c r="MOX169" s="231" t="s">
        <v>885</v>
      </c>
      <c r="MOY169" s="43"/>
      <c r="MOZ169" s="232"/>
      <c r="MPA169" s="11" t="s">
        <v>886</v>
      </c>
      <c r="MPB169" s="352">
        <v>220</v>
      </c>
      <c r="MPC169" s="274"/>
      <c r="MPD169" s="44"/>
      <c r="MPE169" s="166" t="s">
        <v>884</v>
      </c>
      <c r="MPF169" s="231" t="s">
        <v>885</v>
      </c>
      <c r="MPG169" s="43"/>
      <c r="MPH169" s="232"/>
      <c r="MPI169" s="11" t="s">
        <v>886</v>
      </c>
      <c r="MPJ169" s="352">
        <v>220</v>
      </c>
      <c r="MPK169" s="274"/>
      <c r="MPL169" s="44"/>
      <c r="MPM169" s="166" t="s">
        <v>884</v>
      </c>
      <c r="MPN169" s="231" t="s">
        <v>885</v>
      </c>
      <c r="MPO169" s="43"/>
      <c r="MPP169" s="232"/>
      <c r="MPQ169" s="11" t="s">
        <v>886</v>
      </c>
      <c r="MPR169" s="352">
        <v>220</v>
      </c>
      <c r="MPS169" s="274"/>
      <c r="MPT169" s="44"/>
      <c r="MPU169" s="166" t="s">
        <v>884</v>
      </c>
      <c r="MPV169" s="231" t="s">
        <v>885</v>
      </c>
      <c r="MPW169" s="43"/>
      <c r="MPX169" s="232"/>
      <c r="MPY169" s="11" t="s">
        <v>886</v>
      </c>
      <c r="MPZ169" s="352">
        <v>220</v>
      </c>
      <c r="MQA169" s="274"/>
      <c r="MQB169" s="44"/>
      <c r="MQC169" s="166" t="s">
        <v>884</v>
      </c>
      <c r="MQD169" s="231" t="s">
        <v>885</v>
      </c>
      <c r="MQE169" s="43"/>
      <c r="MQF169" s="232"/>
      <c r="MQG169" s="11" t="s">
        <v>886</v>
      </c>
      <c r="MQH169" s="352">
        <v>220</v>
      </c>
      <c r="MQI169" s="274"/>
      <c r="MQJ169" s="44"/>
      <c r="MQK169" s="166" t="s">
        <v>884</v>
      </c>
      <c r="MQL169" s="231" t="s">
        <v>885</v>
      </c>
      <c r="MQM169" s="43"/>
      <c r="MQN169" s="232"/>
      <c r="MQO169" s="11" t="s">
        <v>886</v>
      </c>
      <c r="MQP169" s="352">
        <v>220</v>
      </c>
      <c r="MQQ169" s="274"/>
      <c r="MQR169" s="44"/>
      <c r="MQS169" s="166" t="s">
        <v>884</v>
      </c>
      <c r="MQT169" s="231" t="s">
        <v>885</v>
      </c>
      <c r="MQU169" s="43"/>
      <c r="MQV169" s="232"/>
      <c r="MQW169" s="11" t="s">
        <v>886</v>
      </c>
      <c r="MQX169" s="352">
        <v>220</v>
      </c>
      <c r="MQY169" s="274"/>
      <c r="MQZ169" s="44"/>
      <c r="MRA169" s="166" t="s">
        <v>884</v>
      </c>
      <c r="MRB169" s="231" t="s">
        <v>885</v>
      </c>
      <c r="MRC169" s="43"/>
      <c r="MRD169" s="232"/>
      <c r="MRE169" s="11" t="s">
        <v>886</v>
      </c>
      <c r="MRF169" s="352">
        <v>220</v>
      </c>
      <c r="MRG169" s="274"/>
      <c r="MRH169" s="44"/>
      <c r="MRI169" s="166" t="s">
        <v>884</v>
      </c>
      <c r="MRJ169" s="231" t="s">
        <v>885</v>
      </c>
      <c r="MRK169" s="43"/>
      <c r="MRL169" s="232"/>
      <c r="MRM169" s="11" t="s">
        <v>886</v>
      </c>
      <c r="MRN169" s="352">
        <v>220</v>
      </c>
      <c r="MRO169" s="274"/>
      <c r="MRP169" s="44"/>
      <c r="MRQ169" s="166" t="s">
        <v>884</v>
      </c>
      <c r="MRR169" s="231" t="s">
        <v>885</v>
      </c>
      <c r="MRS169" s="43"/>
      <c r="MRT169" s="232"/>
      <c r="MRU169" s="11" t="s">
        <v>886</v>
      </c>
      <c r="MRV169" s="352">
        <v>220</v>
      </c>
      <c r="MRW169" s="274"/>
      <c r="MRX169" s="44"/>
      <c r="MRY169" s="166" t="s">
        <v>884</v>
      </c>
      <c r="MRZ169" s="231" t="s">
        <v>885</v>
      </c>
      <c r="MSA169" s="43"/>
      <c r="MSB169" s="232"/>
      <c r="MSC169" s="11" t="s">
        <v>886</v>
      </c>
      <c r="MSD169" s="352">
        <v>220</v>
      </c>
      <c r="MSE169" s="274"/>
      <c r="MSF169" s="44"/>
      <c r="MSG169" s="166" t="s">
        <v>884</v>
      </c>
      <c r="MSH169" s="231" t="s">
        <v>885</v>
      </c>
      <c r="MSI169" s="43"/>
      <c r="MSJ169" s="232"/>
      <c r="MSK169" s="11" t="s">
        <v>886</v>
      </c>
      <c r="MSL169" s="352">
        <v>220</v>
      </c>
      <c r="MSM169" s="274"/>
      <c r="MSN169" s="44"/>
      <c r="MSO169" s="166" t="s">
        <v>884</v>
      </c>
      <c r="MSP169" s="231" t="s">
        <v>885</v>
      </c>
      <c r="MSQ169" s="43"/>
      <c r="MSR169" s="232"/>
      <c r="MSS169" s="11" t="s">
        <v>886</v>
      </c>
      <c r="MST169" s="352">
        <v>220</v>
      </c>
      <c r="MSU169" s="274"/>
      <c r="MSV169" s="44"/>
      <c r="MSW169" s="166" t="s">
        <v>884</v>
      </c>
      <c r="MSX169" s="231" t="s">
        <v>885</v>
      </c>
      <c r="MSY169" s="43"/>
      <c r="MSZ169" s="232"/>
      <c r="MTA169" s="11" t="s">
        <v>886</v>
      </c>
      <c r="MTB169" s="352">
        <v>220</v>
      </c>
      <c r="MTC169" s="274"/>
      <c r="MTD169" s="44"/>
      <c r="MTE169" s="166" t="s">
        <v>884</v>
      </c>
      <c r="MTF169" s="231" t="s">
        <v>885</v>
      </c>
      <c r="MTG169" s="43"/>
      <c r="MTH169" s="232"/>
      <c r="MTI169" s="11" t="s">
        <v>886</v>
      </c>
      <c r="MTJ169" s="352">
        <v>220</v>
      </c>
      <c r="MTK169" s="274"/>
      <c r="MTL169" s="44"/>
      <c r="MTM169" s="166" t="s">
        <v>884</v>
      </c>
      <c r="MTN169" s="231" t="s">
        <v>885</v>
      </c>
      <c r="MTO169" s="43"/>
      <c r="MTP169" s="232"/>
      <c r="MTQ169" s="11" t="s">
        <v>886</v>
      </c>
      <c r="MTR169" s="352">
        <v>220</v>
      </c>
      <c r="MTS169" s="274"/>
      <c r="MTT169" s="44"/>
      <c r="MTU169" s="166" t="s">
        <v>884</v>
      </c>
      <c r="MTV169" s="231" t="s">
        <v>885</v>
      </c>
      <c r="MTW169" s="43"/>
      <c r="MTX169" s="232"/>
      <c r="MTY169" s="11" t="s">
        <v>886</v>
      </c>
      <c r="MTZ169" s="352">
        <v>220</v>
      </c>
      <c r="MUA169" s="274"/>
      <c r="MUB169" s="44"/>
      <c r="MUC169" s="166" t="s">
        <v>884</v>
      </c>
      <c r="MUD169" s="231" t="s">
        <v>885</v>
      </c>
      <c r="MUE169" s="43"/>
      <c r="MUF169" s="232"/>
      <c r="MUG169" s="11" t="s">
        <v>886</v>
      </c>
      <c r="MUH169" s="352">
        <v>220</v>
      </c>
      <c r="MUI169" s="274"/>
      <c r="MUJ169" s="44"/>
      <c r="MUK169" s="166" t="s">
        <v>884</v>
      </c>
      <c r="MUL169" s="231" t="s">
        <v>885</v>
      </c>
      <c r="MUM169" s="43"/>
      <c r="MUN169" s="232"/>
      <c r="MUO169" s="11" t="s">
        <v>886</v>
      </c>
      <c r="MUP169" s="352">
        <v>220</v>
      </c>
      <c r="MUQ169" s="274"/>
      <c r="MUR169" s="44"/>
      <c r="MUS169" s="166" t="s">
        <v>884</v>
      </c>
      <c r="MUT169" s="231" t="s">
        <v>885</v>
      </c>
      <c r="MUU169" s="43"/>
      <c r="MUV169" s="232"/>
      <c r="MUW169" s="11" t="s">
        <v>886</v>
      </c>
      <c r="MUX169" s="352">
        <v>220</v>
      </c>
      <c r="MUY169" s="274"/>
      <c r="MUZ169" s="44"/>
      <c r="MVA169" s="166" t="s">
        <v>884</v>
      </c>
      <c r="MVB169" s="231" t="s">
        <v>885</v>
      </c>
      <c r="MVC169" s="43"/>
      <c r="MVD169" s="232"/>
      <c r="MVE169" s="11" t="s">
        <v>886</v>
      </c>
      <c r="MVF169" s="352">
        <v>220</v>
      </c>
      <c r="MVG169" s="274"/>
      <c r="MVH169" s="44"/>
      <c r="MVI169" s="166" t="s">
        <v>884</v>
      </c>
      <c r="MVJ169" s="231" t="s">
        <v>885</v>
      </c>
      <c r="MVK169" s="43"/>
      <c r="MVL169" s="232"/>
      <c r="MVM169" s="11" t="s">
        <v>886</v>
      </c>
      <c r="MVN169" s="352">
        <v>220</v>
      </c>
      <c r="MVO169" s="274"/>
      <c r="MVP169" s="44"/>
      <c r="MVQ169" s="166" t="s">
        <v>884</v>
      </c>
      <c r="MVR169" s="231" t="s">
        <v>885</v>
      </c>
      <c r="MVS169" s="43"/>
      <c r="MVT169" s="232"/>
      <c r="MVU169" s="11" t="s">
        <v>886</v>
      </c>
      <c r="MVV169" s="352">
        <v>220</v>
      </c>
      <c r="MVW169" s="274"/>
      <c r="MVX169" s="44"/>
      <c r="MVY169" s="166" t="s">
        <v>884</v>
      </c>
      <c r="MVZ169" s="231" t="s">
        <v>885</v>
      </c>
      <c r="MWA169" s="43"/>
      <c r="MWB169" s="232"/>
      <c r="MWC169" s="11" t="s">
        <v>886</v>
      </c>
      <c r="MWD169" s="352">
        <v>220</v>
      </c>
      <c r="MWE169" s="274"/>
      <c r="MWF169" s="44"/>
      <c r="MWG169" s="166" t="s">
        <v>884</v>
      </c>
      <c r="MWH169" s="231" t="s">
        <v>885</v>
      </c>
      <c r="MWI169" s="43"/>
      <c r="MWJ169" s="232"/>
      <c r="MWK169" s="11" t="s">
        <v>886</v>
      </c>
      <c r="MWL169" s="352">
        <v>220</v>
      </c>
      <c r="MWM169" s="274"/>
      <c r="MWN169" s="44"/>
      <c r="MWO169" s="166" t="s">
        <v>884</v>
      </c>
      <c r="MWP169" s="231" t="s">
        <v>885</v>
      </c>
      <c r="MWQ169" s="43"/>
      <c r="MWR169" s="232"/>
      <c r="MWS169" s="11" t="s">
        <v>886</v>
      </c>
      <c r="MWT169" s="352">
        <v>220</v>
      </c>
      <c r="MWU169" s="274"/>
      <c r="MWV169" s="44"/>
      <c r="MWW169" s="166" t="s">
        <v>884</v>
      </c>
      <c r="MWX169" s="231" t="s">
        <v>885</v>
      </c>
      <c r="MWY169" s="43"/>
      <c r="MWZ169" s="232"/>
      <c r="MXA169" s="11" t="s">
        <v>886</v>
      </c>
      <c r="MXB169" s="352">
        <v>220</v>
      </c>
      <c r="MXC169" s="274"/>
      <c r="MXD169" s="44"/>
      <c r="MXE169" s="166" t="s">
        <v>884</v>
      </c>
      <c r="MXF169" s="231" t="s">
        <v>885</v>
      </c>
      <c r="MXG169" s="43"/>
      <c r="MXH169" s="232"/>
      <c r="MXI169" s="11" t="s">
        <v>886</v>
      </c>
      <c r="MXJ169" s="352">
        <v>220</v>
      </c>
      <c r="MXK169" s="274"/>
      <c r="MXL169" s="44"/>
      <c r="MXM169" s="166" t="s">
        <v>884</v>
      </c>
      <c r="MXN169" s="231" t="s">
        <v>885</v>
      </c>
      <c r="MXO169" s="43"/>
      <c r="MXP169" s="232"/>
      <c r="MXQ169" s="11" t="s">
        <v>886</v>
      </c>
      <c r="MXR169" s="352">
        <v>220</v>
      </c>
      <c r="MXS169" s="274"/>
      <c r="MXT169" s="44"/>
      <c r="MXU169" s="166" t="s">
        <v>884</v>
      </c>
      <c r="MXV169" s="231" t="s">
        <v>885</v>
      </c>
      <c r="MXW169" s="43"/>
      <c r="MXX169" s="232"/>
      <c r="MXY169" s="11" t="s">
        <v>886</v>
      </c>
      <c r="MXZ169" s="352">
        <v>220</v>
      </c>
      <c r="MYA169" s="274"/>
      <c r="MYB169" s="44"/>
      <c r="MYC169" s="166" t="s">
        <v>884</v>
      </c>
      <c r="MYD169" s="231" t="s">
        <v>885</v>
      </c>
      <c r="MYE169" s="43"/>
      <c r="MYF169" s="232"/>
      <c r="MYG169" s="11" t="s">
        <v>886</v>
      </c>
      <c r="MYH169" s="352">
        <v>220</v>
      </c>
      <c r="MYI169" s="274"/>
      <c r="MYJ169" s="44"/>
      <c r="MYK169" s="166" t="s">
        <v>884</v>
      </c>
      <c r="MYL169" s="231" t="s">
        <v>885</v>
      </c>
      <c r="MYM169" s="43"/>
      <c r="MYN169" s="232"/>
      <c r="MYO169" s="11" t="s">
        <v>886</v>
      </c>
      <c r="MYP169" s="352">
        <v>220</v>
      </c>
      <c r="MYQ169" s="274"/>
      <c r="MYR169" s="44"/>
      <c r="MYS169" s="166" t="s">
        <v>884</v>
      </c>
      <c r="MYT169" s="231" t="s">
        <v>885</v>
      </c>
      <c r="MYU169" s="43"/>
      <c r="MYV169" s="232"/>
      <c r="MYW169" s="11" t="s">
        <v>886</v>
      </c>
      <c r="MYX169" s="352">
        <v>220</v>
      </c>
      <c r="MYY169" s="274"/>
      <c r="MYZ169" s="44"/>
      <c r="MZA169" s="166" t="s">
        <v>884</v>
      </c>
      <c r="MZB169" s="231" t="s">
        <v>885</v>
      </c>
      <c r="MZC169" s="43"/>
      <c r="MZD169" s="232"/>
      <c r="MZE169" s="11" t="s">
        <v>886</v>
      </c>
      <c r="MZF169" s="352">
        <v>220</v>
      </c>
      <c r="MZG169" s="274"/>
      <c r="MZH169" s="44"/>
      <c r="MZI169" s="166" t="s">
        <v>884</v>
      </c>
      <c r="MZJ169" s="231" t="s">
        <v>885</v>
      </c>
      <c r="MZK169" s="43"/>
      <c r="MZL169" s="232"/>
      <c r="MZM169" s="11" t="s">
        <v>886</v>
      </c>
      <c r="MZN169" s="352">
        <v>220</v>
      </c>
      <c r="MZO169" s="274"/>
      <c r="MZP169" s="44"/>
      <c r="MZQ169" s="166" t="s">
        <v>884</v>
      </c>
      <c r="MZR169" s="231" t="s">
        <v>885</v>
      </c>
      <c r="MZS169" s="43"/>
      <c r="MZT169" s="232"/>
      <c r="MZU169" s="11" t="s">
        <v>886</v>
      </c>
      <c r="MZV169" s="352">
        <v>220</v>
      </c>
      <c r="MZW169" s="274"/>
      <c r="MZX169" s="44"/>
      <c r="MZY169" s="166" t="s">
        <v>884</v>
      </c>
      <c r="MZZ169" s="231" t="s">
        <v>885</v>
      </c>
      <c r="NAA169" s="43"/>
      <c r="NAB169" s="232"/>
      <c r="NAC169" s="11" t="s">
        <v>886</v>
      </c>
      <c r="NAD169" s="352">
        <v>220</v>
      </c>
      <c r="NAE169" s="274"/>
      <c r="NAF169" s="44"/>
      <c r="NAG169" s="166" t="s">
        <v>884</v>
      </c>
      <c r="NAH169" s="231" t="s">
        <v>885</v>
      </c>
      <c r="NAI169" s="43"/>
      <c r="NAJ169" s="232"/>
      <c r="NAK169" s="11" t="s">
        <v>886</v>
      </c>
      <c r="NAL169" s="352">
        <v>220</v>
      </c>
      <c r="NAM169" s="274"/>
      <c r="NAN169" s="44"/>
      <c r="NAO169" s="166" t="s">
        <v>884</v>
      </c>
      <c r="NAP169" s="231" t="s">
        <v>885</v>
      </c>
      <c r="NAQ169" s="43"/>
      <c r="NAR169" s="232"/>
      <c r="NAS169" s="11" t="s">
        <v>886</v>
      </c>
      <c r="NAT169" s="352">
        <v>220</v>
      </c>
      <c r="NAU169" s="274"/>
      <c r="NAV169" s="44"/>
      <c r="NAW169" s="166" t="s">
        <v>884</v>
      </c>
      <c r="NAX169" s="231" t="s">
        <v>885</v>
      </c>
      <c r="NAY169" s="43"/>
      <c r="NAZ169" s="232"/>
      <c r="NBA169" s="11" t="s">
        <v>886</v>
      </c>
      <c r="NBB169" s="352">
        <v>220</v>
      </c>
      <c r="NBC169" s="274"/>
      <c r="NBD169" s="44"/>
      <c r="NBE169" s="166" t="s">
        <v>884</v>
      </c>
      <c r="NBF169" s="231" t="s">
        <v>885</v>
      </c>
      <c r="NBG169" s="43"/>
      <c r="NBH169" s="232"/>
      <c r="NBI169" s="11" t="s">
        <v>886</v>
      </c>
      <c r="NBJ169" s="352">
        <v>220</v>
      </c>
      <c r="NBK169" s="274"/>
      <c r="NBL169" s="44"/>
      <c r="NBM169" s="166" t="s">
        <v>884</v>
      </c>
      <c r="NBN169" s="231" t="s">
        <v>885</v>
      </c>
      <c r="NBO169" s="43"/>
      <c r="NBP169" s="232"/>
      <c r="NBQ169" s="11" t="s">
        <v>886</v>
      </c>
      <c r="NBR169" s="352">
        <v>220</v>
      </c>
      <c r="NBS169" s="274"/>
      <c r="NBT169" s="44"/>
      <c r="NBU169" s="166" t="s">
        <v>884</v>
      </c>
      <c r="NBV169" s="231" t="s">
        <v>885</v>
      </c>
      <c r="NBW169" s="43"/>
      <c r="NBX169" s="232"/>
      <c r="NBY169" s="11" t="s">
        <v>886</v>
      </c>
      <c r="NBZ169" s="352">
        <v>220</v>
      </c>
      <c r="NCA169" s="274"/>
      <c r="NCB169" s="44"/>
      <c r="NCC169" s="166" t="s">
        <v>884</v>
      </c>
      <c r="NCD169" s="231" t="s">
        <v>885</v>
      </c>
      <c r="NCE169" s="43"/>
      <c r="NCF169" s="232"/>
      <c r="NCG169" s="11" t="s">
        <v>886</v>
      </c>
      <c r="NCH169" s="352">
        <v>220</v>
      </c>
      <c r="NCI169" s="274"/>
      <c r="NCJ169" s="44"/>
      <c r="NCK169" s="166" t="s">
        <v>884</v>
      </c>
      <c r="NCL169" s="231" t="s">
        <v>885</v>
      </c>
      <c r="NCM169" s="43"/>
      <c r="NCN169" s="232"/>
      <c r="NCO169" s="11" t="s">
        <v>886</v>
      </c>
      <c r="NCP169" s="352">
        <v>220</v>
      </c>
      <c r="NCQ169" s="274"/>
      <c r="NCR169" s="44"/>
      <c r="NCS169" s="166" t="s">
        <v>884</v>
      </c>
      <c r="NCT169" s="231" t="s">
        <v>885</v>
      </c>
      <c r="NCU169" s="43"/>
      <c r="NCV169" s="232"/>
      <c r="NCW169" s="11" t="s">
        <v>886</v>
      </c>
      <c r="NCX169" s="352">
        <v>220</v>
      </c>
      <c r="NCY169" s="274"/>
      <c r="NCZ169" s="44"/>
      <c r="NDA169" s="166" t="s">
        <v>884</v>
      </c>
      <c r="NDB169" s="231" t="s">
        <v>885</v>
      </c>
      <c r="NDC169" s="43"/>
      <c r="NDD169" s="232"/>
      <c r="NDE169" s="11" t="s">
        <v>886</v>
      </c>
      <c r="NDF169" s="352">
        <v>220</v>
      </c>
      <c r="NDG169" s="274"/>
      <c r="NDH169" s="44"/>
      <c r="NDI169" s="166" t="s">
        <v>884</v>
      </c>
      <c r="NDJ169" s="231" t="s">
        <v>885</v>
      </c>
      <c r="NDK169" s="43"/>
      <c r="NDL169" s="232"/>
      <c r="NDM169" s="11" t="s">
        <v>886</v>
      </c>
      <c r="NDN169" s="352">
        <v>220</v>
      </c>
      <c r="NDO169" s="274"/>
      <c r="NDP169" s="44"/>
      <c r="NDQ169" s="166" t="s">
        <v>884</v>
      </c>
      <c r="NDR169" s="231" t="s">
        <v>885</v>
      </c>
      <c r="NDS169" s="43"/>
      <c r="NDT169" s="232"/>
      <c r="NDU169" s="11" t="s">
        <v>886</v>
      </c>
      <c r="NDV169" s="352">
        <v>220</v>
      </c>
      <c r="NDW169" s="274"/>
      <c r="NDX169" s="44"/>
      <c r="NDY169" s="166" t="s">
        <v>884</v>
      </c>
      <c r="NDZ169" s="231" t="s">
        <v>885</v>
      </c>
      <c r="NEA169" s="43"/>
      <c r="NEB169" s="232"/>
      <c r="NEC169" s="11" t="s">
        <v>886</v>
      </c>
      <c r="NED169" s="352">
        <v>220</v>
      </c>
      <c r="NEE169" s="274"/>
      <c r="NEF169" s="44"/>
      <c r="NEG169" s="166" t="s">
        <v>884</v>
      </c>
      <c r="NEH169" s="231" t="s">
        <v>885</v>
      </c>
      <c r="NEI169" s="43"/>
      <c r="NEJ169" s="232"/>
      <c r="NEK169" s="11" t="s">
        <v>886</v>
      </c>
      <c r="NEL169" s="352">
        <v>220</v>
      </c>
      <c r="NEM169" s="274"/>
      <c r="NEN169" s="44"/>
      <c r="NEO169" s="166" t="s">
        <v>884</v>
      </c>
      <c r="NEP169" s="231" t="s">
        <v>885</v>
      </c>
      <c r="NEQ169" s="43"/>
      <c r="NER169" s="232"/>
      <c r="NES169" s="11" t="s">
        <v>886</v>
      </c>
      <c r="NET169" s="352">
        <v>220</v>
      </c>
      <c r="NEU169" s="274"/>
      <c r="NEV169" s="44"/>
      <c r="NEW169" s="166" t="s">
        <v>884</v>
      </c>
      <c r="NEX169" s="231" t="s">
        <v>885</v>
      </c>
      <c r="NEY169" s="43"/>
      <c r="NEZ169" s="232"/>
      <c r="NFA169" s="11" t="s">
        <v>886</v>
      </c>
      <c r="NFB169" s="352">
        <v>220</v>
      </c>
      <c r="NFC169" s="274"/>
      <c r="NFD169" s="44"/>
      <c r="NFE169" s="166" t="s">
        <v>884</v>
      </c>
      <c r="NFF169" s="231" t="s">
        <v>885</v>
      </c>
      <c r="NFG169" s="43"/>
      <c r="NFH169" s="232"/>
      <c r="NFI169" s="11" t="s">
        <v>886</v>
      </c>
      <c r="NFJ169" s="352">
        <v>220</v>
      </c>
      <c r="NFK169" s="274"/>
      <c r="NFL169" s="44"/>
      <c r="NFM169" s="166" t="s">
        <v>884</v>
      </c>
      <c r="NFN169" s="231" t="s">
        <v>885</v>
      </c>
      <c r="NFO169" s="43"/>
      <c r="NFP169" s="232"/>
      <c r="NFQ169" s="11" t="s">
        <v>886</v>
      </c>
      <c r="NFR169" s="352">
        <v>220</v>
      </c>
      <c r="NFS169" s="274"/>
      <c r="NFT169" s="44"/>
      <c r="NFU169" s="166" t="s">
        <v>884</v>
      </c>
      <c r="NFV169" s="231" t="s">
        <v>885</v>
      </c>
      <c r="NFW169" s="43"/>
      <c r="NFX169" s="232"/>
      <c r="NFY169" s="11" t="s">
        <v>886</v>
      </c>
      <c r="NFZ169" s="352">
        <v>220</v>
      </c>
      <c r="NGA169" s="274"/>
      <c r="NGB169" s="44"/>
      <c r="NGC169" s="166" t="s">
        <v>884</v>
      </c>
      <c r="NGD169" s="231" t="s">
        <v>885</v>
      </c>
      <c r="NGE169" s="43"/>
      <c r="NGF169" s="232"/>
      <c r="NGG169" s="11" t="s">
        <v>886</v>
      </c>
      <c r="NGH169" s="352">
        <v>220</v>
      </c>
      <c r="NGI169" s="274"/>
      <c r="NGJ169" s="44"/>
      <c r="NGK169" s="166" t="s">
        <v>884</v>
      </c>
      <c r="NGL169" s="231" t="s">
        <v>885</v>
      </c>
      <c r="NGM169" s="43"/>
      <c r="NGN169" s="232"/>
      <c r="NGO169" s="11" t="s">
        <v>886</v>
      </c>
      <c r="NGP169" s="352">
        <v>220</v>
      </c>
      <c r="NGQ169" s="274"/>
      <c r="NGR169" s="44"/>
      <c r="NGS169" s="166" t="s">
        <v>884</v>
      </c>
      <c r="NGT169" s="231" t="s">
        <v>885</v>
      </c>
      <c r="NGU169" s="43"/>
      <c r="NGV169" s="232"/>
      <c r="NGW169" s="11" t="s">
        <v>886</v>
      </c>
      <c r="NGX169" s="352">
        <v>220</v>
      </c>
      <c r="NGY169" s="274"/>
      <c r="NGZ169" s="44"/>
      <c r="NHA169" s="166" t="s">
        <v>884</v>
      </c>
      <c r="NHB169" s="231" t="s">
        <v>885</v>
      </c>
      <c r="NHC169" s="43"/>
      <c r="NHD169" s="232"/>
      <c r="NHE169" s="11" t="s">
        <v>886</v>
      </c>
      <c r="NHF169" s="352">
        <v>220</v>
      </c>
      <c r="NHG169" s="274"/>
      <c r="NHH169" s="44"/>
      <c r="NHI169" s="166" t="s">
        <v>884</v>
      </c>
      <c r="NHJ169" s="231" t="s">
        <v>885</v>
      </c>
      <c r="NHK169" s="43"/>
      <c r="NHL169" s="232"/>
      <c r="NHM169" s="11" t="s">
        <v>886</v>
      </c>
      <c r="NHN169" s="352">
        <v>220</v>
      </c>
      <c r="NHO169" s="274"/>
      <c r="NHP169" s="44"/>
      <c r="NHQ169" s="166" t="s">
        <v>884</v>
      </c>
      <c r="NHR169" s="231" t="s">
        <v>885</v>
      </c>
      <c r="NHS169" s="43"/>
      <c r="NHT169" s="232"/>
      <c r="NHU169" s="11" t="s">
        <v>886</v>
      </c>
      <c r="NHV169" s="352">
        <v>220</v>
      </c>
      <c r="NHW169" s="274"/>
      <c r="NHX169" s="44"/>
      <c r="NHY169" s="166" t="s">
        <v>884</v>
      </c>
      <c r="NHZ169" s="231" t="s">
        <v>885</v>
      </c>
      <c r="NIA169" s="43"/>
      <c r="NIB169" s="232"/>
      <c r="NIC169" s="11" t="s">
        <v>886</v>
      </c>
      <c r="NID169" s="352">
        <v>220</v>
      </c>
      <c r="NIE169" s="274"/>
      <c r="NIF169" s="44"/>
      <c r="NIG169" s="166" t="s">
        <v>884</v>
      </c>
      <c r="NIH169" s="231" t="s">
        <v>885</v>
      </c>
      <c r="NII169" s="43"/>
      <c r="NIJ169" s="232"/>
      <c r="NIK169" s="11" t="s">
        <v>886</v>
      </c>
      <c r="NIL169" s="352">
        <v>220</v>
      </c>
      <c r="NIM169" s="274"/>
      <c r="NIN169" s="44"/>
      <c r="NIO169" s="166" t="s">
        <v>884</v>
      </c>
      <c r="NIP169" s="231" t="s">
        <v>885</v>
      </c>
      <c r="NIQ169" s="43"/>
      <c r="NIR169" s="232"/>
      <c r="NIS169" s="11" t="s">
        <v>886</v>
      </c>
      <c r="NIT169" s="352">
        <v>220</v>
      </c>
      <c r="NIU169" s="274"/>
      <c r="NIV169" s="44"/>
      <c r="NIW169" s="166" t="s">
        <v>884</v>
      </c>
      <c r="NIX169" s="231" t="s">
        <v>885</v>
      </c>
      <c r="NIY169" s="43"/>
      <c r="NIZ169" s="232"/>
      <c r="NJA169" s="11" t="s">
        <v>886</v>
      </c>
      <c r="NJB169" s="352">
        <v>220</v>
      </c>
      <c r="NJC169" s="274"/>
      <c r="NJD169" s="44"/>
      <c r="NJE169" s="166" t="s">
        <v>884</v>
      </c>
      <c r="NJF169" s="231" t="s">
        <v>885</v>
      </c>
      <c r="NJG169" s="43"/>
      <c r="NJH169" s="232"/>
      <c r="NJI169" s="11" t="s">
        <v>886</v>
      </c>
      <c r="NJJ169" s="352">
        <v>220</v>
      </c>
      <c r="NJK169" s="274"/>
      <c r="NJL169" s="44"/>
      <c r="NJM169" s="166" t="s">
        <v>884</v>
      </c>
      <c r="NJN169" s="231" t="s">
        <v>885</v>
      </c>
      <c r="NJO169" s="43"/>
      <c r="NJP169" s="232"/>
      <c r="NJQ169" s="11" t="s">
        <v>886</v>
      </c>
      <c r="NJR169" s="352">
        <v>220</v>
      </c>
      <c r="NJS169" s="274"/>
      <c r="NJT169" s="44"/>
      <c r="NJU169" s="166" t="s">
        <v>884</v>
      </c>
      <c r="NJV169" s="231" t="s">
        <v>885</v>
      </c>
      <c r="NJW169" s="43"/>
      <c r="NJX169" s="232"/>
      <c r="NJY169" s="11" t="s">
        <v>886</v>
      </c>
      <c r="NJZ169" s="352">
        <v>220</v>
      </c>
      <c r="NKA169" s="274"/>
      <c r="NKB169" s="44"/>
      <c r="NKC169" s="166" t="s">
        <v>884</v>
      </c>
      <c r="NKD169" s="231" t="s">
        <v>885</v>
      </c>
      <c r="NKE169" s="43"/>
      <c r="NKF169" s="232"/>
      <c r="NKG169" s="11" t="s">
        <v>886</v>
      </c>
      <c r="NKH169" s="352">
        <v>220</v>
      </c>
      <c r="NKI169" s="274"/>
      <c r="NKJ169" s="44"/>
      <c r="NKK169" s="166" t="s">
        <v>884</v>
      </c>
      <c r="NKL169" s="231" t="s">
        <v>885</v>
      </c>
      <c r="NKM169" s="43"/>
      <c r="NKN169" s="232"/>
      <c r="NKO169" s="11" t="s">
        <v>886</v>
      </c>
      <c r="NKP169" s="352">
        <v>220</v>
      </c>
      <c r="NKQ169" s="274"/>
      <c r="NKR169" s="44"/>
      <c r="NKS169" s="166" t="s">
        <v>884</v>
      </c>
      <c r="NKT169" s="231" t="s">
        <v>885</v>
      </c>
      <c r="NKU169" s="43"/>
      <c r="NKV169" s="232"/>
      <c r="NKW169" s="11" t="s">
        <v>886</v>
      </c>
      <c r="NKX169" s="352">
        <v>220</v>
      </c>
      <c r="NKY169" s="274"/>
      <c r="NKZ169" s="44"/>
      <c r="NLA169" s="166" t="s">
        <v>884</v>
      </c>
      <c r="NLB169" s="231" t="s">
        <v>885</v>
      </c>
      <c r="NLC169" s="43"/>
      <c r="NLD169" s="232"/>
      <c r="NLE169" s="11" t="s">
        <v>886</v>
      </c>
      <c r="NLF169" s="352">
        <v>220</v>
      </c>
      <c r="NLG169" s="274"/>
      <c r="NLH169" s="44"/>
      <c r="NLI169" s="166" t="s">
        <v>884</v>
      </c>
      <c r="NLJ169" s="231" t="s">
        <v>885</v>
      </c>
      <c r="NLK169" s="43"/>
      <c r="NLL169" s="232"/>
      <c r="NLM169" s="11" t="s">
        <v>886</v>
      </c>
      <c r="NLN169" s="352">
        <v>220</v>
      </c>
      <c r="NLO169" s="274"/>
      <c r="NLP169" s="44"/>
      <c r="NLQ169" s="166" t="s">
        <v>884</v>
      </c>
      <c r="NLR169" s="231" t="s">
        <v>885</v>
      </c>
      <c r="NLS169" s="43"/>
      <c r="NLT169" s="232"/>
      <c r="NLU169" s="11" t="s">
        <v>886</v>
      </c>
      <c r="NLV169" s="352">
        <v>220</v>
      </c>
      <c r="NLW169" s="274"/>
      <c r="NLX169" s="44"/>
      <c r="NLY169" s="166" t="s">
        <v>884</v>
      </c>
      <c r="NLZ169" s="231" t="s">
        <v>885</v>
      </c>
      <c r="NMA169" s="43"/>
      <c r="NMB169" s="232"/>
      <c r="NMC169" s="11" t="s">
        <v>886</v>
      </c>
      <c r="NMD169" s="352">
        <v>220</v>
      </c>
      <c r="NME169" s="274"/>
      <c r="NMF169" s="44"/>
      <c r="NMG169" s="166" t="s">
        <v>884</v>
      </c>
      <c r="NMH169" s="231" t="s">
        <v>885</v>
      </c>
      <c r="NMI169" s="43"/>
      <c r="NMJ169" s="232"/>
      <c r="NMK169" s="11" t="s">
        <v>886</v>
      </c>
      <c r="NML169" s="352">
        <v>220</v>
      </c>
      <c r="NMM169" s="274"/>
      <c r="NMN169" s="44"/>
      <c r="NMO169" s="166" t="s">
        <v>884</v>
      </c>
      <c r="NMP169" s="231" t="s">
        <v>885</v>
      </c>
      <c r="NMQ169" s="43"/>
      <c r="NMR169" s="232"/>
      <c r="NMS169" s="11" t="s">
        <v>886</v>
      </c>
      <c r="NMT169" s="352">
        <v>220</v>
      </c>
      <c r="NMU169" s="274"/>
      <c r="NMV169" s="44"/>
      <c r="NMW169" s="166" t="s">
        <v>884</v>
      </c>
      <c r="NMX169" s="231" t="s">
        <v>885</v>
      </c>
      <c r="NMY169" s="43"/>
      <c r="NMZ169" s="232"/>
      <c r="NNA169" s="11" t="s">
        <v>886</v>
      </c>
      <c r="NNB169" s="352">
        <v>220</v>
      </c>
      <c r="NNC169" s="274"/>
      <c r="NND169" s="44"/>
      <c r="NNE169" s="166" t="s">
        <v>884</v>
      </c>
      <c r="NNF169" s="231" t="s">
        <v>885</v>
      </c>
      <c r="NNG169" s="43"/>
      <c r="NNH169" s="232"/>
      <c r="NNI169" s="11" t="s">
        <v>886</v>
      </c>
      <c r="NNJ169" s="352">
        <v>220</v>
      </c>
      <c r="NNK169" s="274"/>
      <c r="NNL169" s="44"/>
      <c r="NNM169" s="166" t="s">
        <v>884</v>
      </c>
      <c r="NNN169" s="231" t="s">
        <v>885</v>
      </c>
      <c r="NNO169" s="43"/>
      <c r="NNP169" s="232"/>
      <c r="NNQ169" s="11" t="s">
        <v>886</v>
      </c>
      <c r="NNR169" s="352">
        <v>220</v>
      </c>
      <c r="NNS169" s="274"/>
      <c r="NNT169" s="44"/>
      <c r="NNU169" s="166" t="s">
        <v>884</v>
      </c>
      <c r="NNV169" s="231" t="s">
        <v>885</v>
      </c>
      <c r="NNW169" s="43"/>
      <c r="NNX169" s="232"/>
      <c r="NNY169" s="11" t="s">
        <v>886</v>
      </c>
      <c r="NNZ169" s="352">
        <v>220</v>
      </c>
      <c r="NOA169" s="274"/>
      <c r="NOB169" s="44"/>
      <c r="NOC169" s="166" t="s">
        <v>884</v>
      </c>
      <c r="NOD169" s="231" t="s">
        <v>885</v>
      </c>
      <c r="NOE169" s="43"/>
      <c r="NOF169" s="232"/>
      <c r="NOG169" s="11" t="s">
        <v>886</v>
      </c>
      <c r="NOH169" s="352">
        <v>220</v>
      </c>
      <c r="NOI169" s="274"/>
      <c r="NOJ169" s="44"/>
      <c r="NOK169" s="166" t="s">
        <v>884</v>
      </c>
      <c r="NOL169" s="231" t="s">
        <v>885</v>
      </c>
      <c r="NOM169" s="43"/>
      <c r="NON169" s="232"/>
      <c r="NOO169" s="11" t="s">
        <v>886</v>
      </c>
      <c r="NOP169" s="352">
        <v>220</v>
      </c>
      <c r="NOQ169" s="274"/>
      <c r="NOR169" s="44"/>
      <c r="NOS169" s="166" t="s">
        <v>884</v>
      </c>
      <c r="NOT169" s="231" t="s">
        <v>885</v>
      </c>
      <c r="NOU169" s="43"/>
      <c r="NOV169" s="232"/>
      <c r="NOW169" s="11" t="s">
        <v>886</v>
      </c>
      <c r="NOX169" s="352">
        <v>220</v>
      </c>
      <c r="NOY169" s="274"/>
      <c r="NOZ169" s="44"/>
      <c r="NPA169" s="166" t="s">
        <v>884</v>
      </c>
      <c r="NPB169" s="231" t="s">
        <v>885</v>
      </c>
      <c r="NPC169" s="43"/>
      <c r="NPD169" s="232"/>
      <c r="NPE169" s="11" t="s">
        <v>886</v>
      </c>
      <c r="NPF169" s="352">
        <v>220</v>
      </c>
      <c r="NPG169" s="274"/>
      <c r="NPH169" s="44"/>
      <c r="NPI169" s="166" t="s">
        <v>884</v>
      </c>
      <c r="NPJ169" s="231" t="s">
        <v>885</v>
      </c>
      <c r="NPK169" s="43"/>
      <c r="NPL169" s="232"/>
      <c r="NPM169" s="11" t="s">
        <v>886</v>
      </c>
      <c r="NPN169" s="352">
        <v>220</v>
      </c>
      <c r="NPO169" s="274"/>
      <c r="NPP169" s="44"/>
      <c r="NPQ169" s="166" t="s">
        <v>884</v>
      </c>
      <c r="NPR169" s="231" t="s">
        <v>885</v>
      </c>
      <c r="NPS169" s="43"/>
      <c r="NPT169" s="232"/>
      <c r="NPU169" s="11" t="s">
        <v>886</v>
      </c>
      <c r="NPV169" s="352">
        <v>220</v>
      </c>
      <c r="NPW169" s="274"/>
      <c r="NPX169" s="44"/>
      <c r="NPY169" s="166" t="s">
        <v>884</v>
      </c>
      <c r="NPZ169" s="231" t="s">
        <v>885</v>
      </c>
      <c r="NQA169" s="43"/>
      <c r="NQB169" s="232"/>
      <c r="NQC169" s="11" t="s">
        <v>886</v>
      </c>
      <c r="NQD169" s="352">
        <v>220</v>
      </c>
      <c r="NQE169" s="274"/>
      <c r="NQF169" s="44"/>
      <c r="NQG169" s="166" t="s">
        <v>884</v>
      </c>
      <c r="NQH169" s="231" t="s">
        <v>885</v>
      </c>
      <c r="NQI169" s="43"/>
      <c r="NQJ169" s="232"/>
      <c r="NQK169" s="11" t="s">
        <v>886</v>
      </c>
      <c r="NQL169" s="352">
        <v>220</v>
      </c>
      <c r="NQM169" s="274"/>
      <c r="NQN169" s="44"/>
      <c r="NQO169" s="166" t="s">
        <v>884</v>
      </c>
      <c r="NQP169" s="231" t="s">
        <v>885</v>
      </c>
      <c r="NQQ169" s="43"/>
      <c r="NQR169" s="232"/>
      <c r="NQS169" s="11" t="s">
        <v>886</v>
      </c>
      <c r="NQT169" s="352">
        <v>220</v>
      </c>
      <c r="NQU169" s="274"/>
      <c r="NQV169" s="44"/>
      <c r="NQW169" s="166" t="s">
        <v>884</v>
      </c>
      <c r="NQX169" s="231" t="s">
        <v>885</v>
      </c>
      <c r="NQY169" s="43"/>
      <c r="NQZ169" s="232"/>
      <c r="NRA169" s="11" t="s">
        <v>886</v>
      </c>
      <c r="NRB169" s="352">
        <v>220</v>
      </c>
      <c r="NRC169" s="274"/>
      <c r="NRD169" s="44"/>
      <c r="NRE169" s="166" t="s">
        <v>884</v>
      </c>
      <c r="NRF169" s="231" t="s">
        <v>885</v>
      </c>
      <c r="NRG169" s="43"/>
      <c r="NRH169" s="232"/>
      <c r="NRI169" s="11" t="s">
        <v>886</v>
      </c>
      <c r="NRJ169" s="352">
        <v>220</v>
      </c>
      <c r="NRK169" s="274"/>
      <c r="NRL169" s="44"/>
      <c r="NRM169" s="166" t="s">
        <v>884</v>
      </c>
      <c r="NRN169" s="231" t="s">
        <v>885</v>
      </c>
      <c r="NRO169" s="43"/>
      <c r="NRP169" s="232"/>
      <c r="NRQ169" s="11" t="s">
        <v>886</v>
      </c>
      <c r="NRR169" s="352">
        <v>220</v>
      </c>
      <c r="NRS169" s="274"/>
      <c r="NRT169" s="44"/>
      <c r="NRU169" s="166" t="s">
        <v>884</v>
      </c>
      <c r="NRV169" s="231" t="s">
        <v>885</v>
      </c>
      <c r="NRW169" s="43"/>
      <c r="NRX169" s="232"/>
      <c r="NRY169" s="11" t="s">
        <v>886</v>
      </c>
      <c r="NRZ169" s="352">
        <v>220</v>
      </c>
      <c r="NSA169" s="274"/>
      <c r="NSB169" s="44"/>
      <c r="NSC169" s="166" t="s">
        <v>884</v>
      </c>
      <c r="NSD169" s="231" t="s">
        <v>885</v>
      </c>
      <c r="NSE169" s="43"/>
      <c r="NSF169" s="232"/>
      <c r="NSG169" s="11" t="s">
        <v>886</v>
      </c>
      <c r="NSH169" s="352">
        <v>220</v>
      </c>
      <c r="NSI169" s="274"/>
      <c r="NSJ169" s="44"/>
      <c r="NSK169" s="166" t="s">
        <v>884</v>
      </c>
      <c r="NSL169" s="231" t="s">
        <v>885</v>
      </c>
      <c r="NSM169" s="43"/>
      <c r="NSN169" s="232"/>
      <c r="NSO169" s="11" t="s">
        <v>886</v>
      </c>
      <c r="NSP169" s="352">
        <v>220</v>
      </c>
      <c r="NSQ169" s="274"/>
      <c r="NSR169" s="44"/>
      <c r="NSS169" s="166" t="s">
        <v>884</v>
      </c>
      <c r="NST169" s="231" t="s">
        <v>885</v>
      </c>
      <c r="NSU169" s="43"/>
      <c r="NSV169" s="232"/>
      <c r="NSW169" s="11" t="s">
        <v>886</v>
      </c>
      <c r="NSX169" s="352">
        <v>220</v>
      </c>
      <c r="NSY169" s="274"/>
      <c r="NSZ169" s="44"/>
      <c r="NTA169" s="166" t="s">
        <v>884</v>
      </c>
      <c r="NTB169" s="231" t="s">
        <v>885</v>
      </c>
      <c r="NTC169" s="43"/>
      <c r="NTD169" s="232"/>
      <c r="NTE169" s="11" t="s">
        <v>886</v>
      </c>
      <c r="NTF169" s="352">
        <v>220</v>
      </c>
      <c r="NTG169" s="274"/>
      <c r="NTH169" s="44"/>
      <c r="NTI169" s="166" t="s">
        <v>884</v>
      </c>
      <c r="NTJ169" s="231" t="s">
        <v>885</v>
      </c>
      <c r="NTK169" s="43"/>
      <c r="NTL169" s="232"/>
      <c r="NTM169" s="11" t="s">
        <v>886</v>
      </c>
      <c r="NTN169" s="352">
        <v>220</v>
      </c>
      <c r="NTO169" s="274"/>
      <c r="NTP169" s="44"/>
      <c r="NTQ169" s="166" t="s">
        <v>884</v>
      </c>
      <c r="NTR169" s="231" t="s">
        <v>885</v>
      </c>
      <c r="NTS169" s="43"/>
      <c r="NTT169" s="232"/>
      <c r="NTU169" s="11" t="s">
        <v>886</v>
      </c>
      <c r="NTV169" s="352">
        <v>220</v>
      </c>
      <c r="NTW169" s="274"/>
      <c r="NTX169" s="44"/>
      <c r="NTY169" s="166" t="s">
        <v>884</v>
      </c>
      <c r="NTZ169" s="231" t="s">
        <v>885</v>
      </c>
      <c r="NUA169" s="43"/>
      <c r="NUB169" s="232"/>
      <c r="NUC169" s="11" t="s">
        <v>886</v>
      </c>
      <c r="NUD169" s="352">
        <v>220</v>
      </c>
      <c r="NUE169" s="274"/>
      <c r="NUF169" s="44"/>
      <c r="NUG169" s="166" t="s">
        <v>884</v>
      </c>
      <c r="NUH169" s="231" t="s">
        <v>885</v>
      </c>
      <c r="NUI169" s="43"/>
      <c r="NUJ169" s="232"/>
      <c r="NUK169" s="11" t="s">
        <v>886</v>
      </c>
      <c r="NUL169" s="352">
        <v>220</v>
      </c>
      <c r="NUM169" s="274"/>
      <c r="NUN169" s="44"/>
      <c r="NUO169" s="166" t="s">
        <v>884</v>
      </c>
      <c r="NUP169" s="231" t="s">
        <v>885</v>
      </c>
      <c r="NUQ169" s="43"/>
      <c r="NUR169" s="232"/>
      <c r="NUS169" s="11" t="s">
        <v>886</v>
      </c>
      <c r="NUT169" s="352">
        <v>220</v>
      </c>
      <c r="NUU169" s="274"/>
      <c r="NUV169" s="44"/>
      <c r="NUW169" s="166" t="s">
        <v>884</v>
      </c>
      <c r="NUX169" s="231" t="s">
        <v>885</v>
      </c>
      <c r="NUY169" s="43"/>
      <c r="NUZ169" s="232"/>
      <c r="NVA169" s="11" t="s">
        <v>886</v>
      </c>
      <c r="NVB169" s="352">
        <v>220</v>
      </c>
      <c r="NVC169" s="274"/>
      <c r="NVD169" s="44"/>
      <c r="NVE169" s="166" t="s">
        <v>884</v>
      </c>
      <c r="NVF169" s="231" t="s">
        <v>885</v>
      </c>
      <c r="NVG169" s="43"/>
      <c r="NVH169" s="232"/>
      <c r="NVI169" s="11" t="s">
        <v>886</v>
      </c>
      <c r="NVJ169" s="352">
        <v>220</v>
      </c>
      <c r="NVK169" s="274"/>
      <c r="NVL169" s="44"/>
      <c r="NVM169" s="166" t="s">
        <v>884</v>
      </c>
      <c r="NVN169" s="231" t="s">
        <v>885</v>
      </c>
      <c r="NVO169" s="43"/>
      <c r="NVP169" s="232"/>
      <c r="NVQ169" s="11" t="s">
        <v>886</v>
      </c>
      <c r="NVR169" s="352">
        <v>220</v>
      </c>
      <c r="NVS169" s="274"/>
      <c r="NVT169" s="44"/>
      <c r="NVU169" s="166" t="s">
        <v>884</v>
      </c>
      <c r="NVV169" s="231" t="s">
        <v>885</v>
      </c>
      <c r="NVW169" s="43"/>
      <c r="NVX169" s="232"/>
      <c r="NVY169" s="11" t="s">
        <v>886</v>
      </c>
      <c r="NVZ169" s="352">
        <v>220</v>
      </c>
      <c r="NWA169" s="274"/>
      <c r="NWB169" s="44"/>
      <c r="NWC169" s="166" t="s">
        <v>884</v>
      </c>
      <c r="NWD169" s="231" t="s">
        <v>885</v>
      </c>
      <c r="NWE169" s="43"/>
      <c r="NWF169" s="232"/>
      <c r="NWG169" s="11" t="s">
        <v>886</v>
      </c>
      <c r="NWH169" s="352">
        <v>220</v>
      </c>
      <c r="NWI169" s="274"/>
      <c r="NWJ169" s="44"/>
      <c r="NWK169" s="166" t="s">
        <v>884</v>
      </c>
      <c r="NWL169" s="231" t="s">
        <v>885</v>
      </c>
      <c r="NWM169" s="43"/>
      <c r="NWN169" s="232"/>
      <c r="NWO169" s="11" t="s">
        <v>886</v>
      </c>
      <c r="NWP169" s="352">
        <v>220</v>
      </c>
      <c r="NWQ169" s="274"/>
      <c r="NWR169" s="44"/>
      <c r="NWS169" s="166" t="s">
        <v>884</v>
      </c>
      <c r="NWT169" s="231" t="s">
        <v>885</v>
      </c>
      <c r="NWU169" s="43"/>
      <c r="NWV169" s="232"/>
      <c r="NWW169" s="11" t="s">
        <v>886</v>
      </c>
      <c r="NWX169" s="352">
        <v>220</v>
      </c>
      <c r="NWY169" s="274"/>
      <c r="NWZ169" s="44"/>
      <c r="NXA169" s="166" t="s">
        <v>884</v>
      </c>
      <c r="NXB169" s="231" t="s">
        <v>885</v>
      </c>
      <c r="NXC169" s="43"/>
      <c r="NXD169" s="232"/>
      <c r="NXE169" s="11" t="s">
        <v>886</v>
      </c>
      <c r="NXF169" s="352">
        <v>220</v>
      </c>
      <c r="NXG169" s="274"/>
      <c r="NXH169" s="44"/>
      <c r="NXI169" s="166" t="s">
        <v>884</v>
      </c>
      <c r="NXJ169" s="231" t="s">
        <v>885</v>
      </c>
      <c r="NXK169" s="43"/>
      <c r="NXL169" s="232"/>
      <c r="NXM169" s="11" t="s">
        <v>886</v>
      </c>
      <c r="NXN169" s="352">
        <v>220</v>
      </c>
      <c r="NXO169" s="274"/>
      <c r="NXP169" s="44"/>
      <c r="NXQ169" s="166" t="s">
        <v>884</v>
      </c>
      <c r="NXR169" s="231" t="s">
        <v>885</v>
      </c>
      <c r="NXS169" s="43"/>
      <c r="NXT169" s="232"/>
      <c r="NXU169" s="11" t="s">
        <v>886</v>
      </c>
      <c r="NXV169" s="352">
        <v>220</v>
      </c>
      <c r="NXW169" s="274"/>
      <c r="NXX169" s="44"/>
      <c r="NXY169" s="166" t="s">
        <v>884</v>
      </c>
      <c r="NXZ169" s="231" t="s">
        <v>885</v>
      </c>
      <c r="NYA169" s="43"/>
      <c r="NYB169" s="232"/>
      <c r="NYC169" s="11" t="s">
        <v>886</v>
      </c>
      <c r="NYD169" s="352">
        <v>220</v>
      </c>
      <c r="NYE169" s="274"/>
      <c r="NYF169" s="44"/>
      <c r="NYG169" s="166" t="s">
        <v>884</v>
      </c>
      <c r="NYH169" s="231" t="s">
        <v>885</v>
      </c>
      <c r="NYI169" s="43"/>
      <c r="NYJ169" s="232"/>
      <c r="NYK169" s="11" t="s">
        <v>886</v>
      </c>
      <c r="NYL169" s="352">
        <v>220</v>
      </c>
      <c r="NYM169" s="274"/>
      <c r="NYN169" s="44"/>
      <c r="NYO169" s="166" t="s">
        <v>884</v>
      </c>
      <c r="NYP169" s="231" t="s">
        <v>885</v>
      </c>
      <c r="NYQ169" s="43"/>
      <c r="NYR169" s="232"/>
      <c r="NYS169" s="11" t="s">
        <v>886</v>
      </c>
      <c r="NYT169" s="352">
        <v>220</v>
      </c>
      <c r="NYU169" s="274"/>
      <c r="NYV169" s="44"/>
      <c r="NYW169" s="166" t="s">
        <v>884</v>
      </c>
      <c r="NYX169" s="231" t="s">
        <v>885</v>
      </c>
      <c r="NYY169" s="43"/>
      <c r="NYZ169" s="232"/>
      <c r="NZA169" s="11" t="s">
        <v>886</v>
      </c>
      <c r="NZB169" s="352">
        <v>220</v>
      </c>
      <c r="NZC169" s="274"/>
      <c r="NZD169" s="44"/>
      <c r="NZE169" s="166" t="s">
        <v>884</v>
      </c>
      <c r="NZF169" s="231" t="s">
        <v>885</v>
      </c>
      <c r="NZG169" s="43"/>
      <c r="NZH169" s="232"/>
      <c r="NZI169" s="11" t="s">
        <v>886</v>
      </c>
      <c r="NZJ169" s="352">
        <v>220</v>
      </c>
      <c r="NZK169" s="274"/>
      <c r="NZL169" s="44"/>
      <c r="NZM169" s="166" t="s">
        <v>884</v>
      </c>
      <c r="NZN169" s="231" t="s">
        <v>885</v>
      </c>
      <c r="NZO169" s="43"/>
      <c r="NZP169" s="232"/>
      <c r="NZQ169" s="11" t="s">
        <v>886</v>
      </c>
      <c r="NZR169" s="352">
        <v>220</v>
      </c>
      <c r="NZS169" s="274"/>
      <c r="NZT169" s="44"/>
      <c r="NZU169" s="166" t="s">
        <v>884</v>
      </c>
      <c r="NZV169" s="231" t="s">
        <v>885</v>
      </c>
      <c r="NZW169" s="43"/>
      <c r="NZX169" s="232"/>
      <c r="NZY169" s="11" t="s">
        <v>886</v>
      </c>
      <c r="NZZ169" s="352">
        <v>220</v>
      </c>
      <c r="OAA169" s="274"/>
      <c r="OAB169" s="44"/>
      <c r="OAC169" s="166" t="s">
        <v>884</v>
      </c>
      <c r="OAD169" s="231" t="s">
        <v>885</v>
      </c>
      <c r="OAE169" s="43"/>
      <c r="OAF169" s="232"/>
      <c r="OAG169" s="11" t="s">
        <v>886</v>
      </c>
      <c r="OAH169" s="352">
        <v>220</v>
      </c>
      <c r="OAI169" s="274"/>
      <c r="OAJ169" s="44"/>
      <c r="OAK169" s="166" t="s">
        <v>884</v>
      </c>
      <c r="OAL169" s="231" t="s">
        <v>885</v>
      </c>
      <c r="OAM169" s="43"/>
      <c r="OAN169" s="232"/>
      <c r="OAO169" s="11" t="s">
        <v>886</v>
      </c>
      <c r="OAP169" s="352">
        <v>220</v>
      </c>
      <c r="OAQ169" s="274"/>
      <c r="OAR169" s="44"/>
      <c r="OAS169" s="166" t="s">
        <v>884</v>
      </c>
      <c r="OAT169" s="231" t="s">
        <v>885</v>
      </c>
      <c r="OAU169" s="43"/>
      <c r="OAV169" s="232"/>
      <c r="OAW169" s="11" t="s">
        <v>886</v>
      </c>
      <c r="OAX169" s="352">
        <v>220</v>
      </c>
      <c r="OAY169" s="274"/>
      <c r="OAZ169" s="44"/>
      <c r="OBA169" s="166" t="s">
        <v>884</v>
      </c>
      <c r="OBB169" s="231" t="s">
        <v>885</v>
      </c>
      <c r="OBC169" s="43"/>
      <c r="OBD169" s="232"/>
      <c r="OBE169" s="11" t="s">
        <v>886</v>
      </c>
      <c r="OBF169" s="352">
        <v>220</v>
      </c>
      <c r="OBG169" s="274"/>
      <c r="OBH169" s="44"/>
      <c r="OBI169" s="166" t="s">
        <v>884</v>
      </c>
      <c r="OBJ169" s="231" t="s">
        <v>885</v>
      </c>
      <c r="OBK169" s="43"/>
      <c r="OBL169" s="232"/>
      <c r="OBM169" s="11" t="s">
        <v>886</v>
      </c>
      <c r="OBN169" s="352">
        <v>220</v>
      </c>
      <c r="OBO169" s="274"/>
      <c r="OBP169" s="44"/>
      <c r="OBQ169" s="166" t="s">
        <v>884</v>
      </c>
      <c r="OBR169" s="231" t="s">
        <v>885</v>
      </c>
      <c r="OBS169" s="43"/>
      <c r="OBT169" s="232"/>
      <c r="OBU169" s="11" t="s">
        <v>886</v>
      </c>
      <c r="OBV169" s="352">
        <v>220</v>
      </c>
      <c r="OBW169" s="274"/>
      <c r="OBX169" s="44"/>
      <c r="OBY169" s="166" t="s">
        <v>884</v>
      </c>
      <c r="OBZ169" s="231" t="s">
        <v>885</v>
      </c>
      <c r="OCA169" s="43"/>
      <c r="OCB169" s="232"/>
      <c r="OCC169" s="11" t="s">
        <v>886</v>
      </c>
      <c r="OCD169" s="352">
        <v>220</v>
      </c>
      <c r="OCE169" s="274"/>
      <c r="OCF169" s="44"/>
      <c r="OCG169" s="166" t="s">
        <v>884</v>
      </c>
      <c r="OCH169" s="231" t="s">
        <v>885</v>
      </c>
      <c r="OCI169" s="43"/>
      <c r="OCJ169" s="232"/>
      <c r="OCK169" s="11" t="s">
        <v>886</v>
      </c>
      <c r="OCL169" s="352">
        <v>220</v>
      </c>
      <c r="OCM169" s="274"/>
      <c r="OCN169" s="44"/>
      <c r="OCO169" s="166" t="s">
        <v>884</v>
      </c>
      <c r="OCP169" s="231" t="s">
        <v>885</v>
      </c>
      <c r="OCQ169" s="43"/>
      <c r="OCR169" s="232"/>
      <c r="OCS169" s="11" t="s">
        <v>886</v>
      </c>
      <c r="OCT169" s="352">
        <v>220</v>
      </c>
      <c r="OCU169" s="274"/>
      <c r="OCV169" s="44"/>
      <c r="OCW169" s="166" t="s">
        <v>884</v>
      </c>
      <c r="OCX169" s="231" t="s">
        <v>885</v>
      </c>
      <c r="OCY169" s="43"/>
      <c r="OCZ169" s="232"/>
      <c r="ODA169" s="11" t="s">
        <v>886</v>
      </c>
      <c r="ODB169" s="352">
        <v>220</v>
      </c>
      <c r="ODC169" s="274"/>
      <c r="ODD169" s="44"/>
      <c r="ODE169" s="166" t="s">
        <v>884</v>
      </c>
      <c r="ODF169" s="231" t="s">
        <v>885</v>
      </c>
      <c r="ODG169" s="43"/>
      <c r="ODH169" s="232"/>
      <c r="ODI169" s="11" t="s">
        <v>886</v>
      </c>
      <c r="ODJ169" s="352">
        <v>220</v>
      </c>
      <c r="ODK169" s="274"/>
      <c r="ODL169" s="44"/>
      <c r="ODM169" s="166" t="s">
        <v>884</v>
      </c>
      <c r="ODN169" s="231" t="s">
        <v>885</v>
      </c>
      <c r="ODO169" s="43"/>
      <c r="ODP169" s="232"/>
      <c r="ODQ169" s="11" t="s">
        <v>886</v>
      </c>
      <c r="ODR169" s="352">
        <v>220</v>
      </c>
      <c r="ODS169" s="274"/>
      <c r="ODT169" s="44"/>
      <c r="ODU169" s="166" t="s">
        <v>884</v>
      </c>
      <c r="ODV169" s="231" t="s">
        <v>885</v>
      </c>
      <c r="ODW169" s="43"/>
      <c r="ODX169" s="232"/>
      <c r="ODY169" s="11" t="s">
        <v>886</v>
      </c>
      <c r="ODZ169" s="352">
        <v>220</v>
      </c>
      <c r="OEA169" s="274"/>
      <c r="OEB169" s="44"/>
      <c r="OEC169" s="166" t="s">
        <v>884</v>
      </c>
      <c r="OED169" s="231" t="s">
        <v>885</v>
      </c>
      <c r="OEE169" s="43"/>
      <c r="OEF169" s="232"/>
      <c r="OEG169" s="11" t="s">
        <v>886</v>
      </c>
      <c r="OEH169" s="352">
        <v>220</v>
      </c>
      <c r="OEI169" s="274"/>
      <c r="OEJ169" s="44"/>
      <c r="OEK169" s="166" t="s">
        <v>884</v>
      </c>
      <c r="OEL169" s="231" t="s">
        <v>885</v>
      </c>
      <c r="OEM169" s="43"/>
      <c r="OEN169" s="232"/>
      <c r="OEO169" s="11" t="s">
        <v>886</v>
      </c>
      <c r="OEP169" s="352">
        <v>220</v>
      </c>
      <c r="OEQ169" s="274"/>
      <c r="OER169" s="44"/>
      <c r="OES169" s="166" t="s">
        <v>884</v>
      </c>
      <c r="OET169" s="231" t="s">
        <v>885</v>
      </c>
      <c r="OEU169" s="43"/>
      <c r="OEV169" s="232"/>
      <c r="OEW169" s="11" t="s">
        <v>886</v>
      </c>
      <c r="OEX169" s="352">
        <v>220</v>
      </c>
      <c r="OEY169" s="274"/>
      <c r="OEZ169" s="44"/>
      <c r="OFA169" s="166" t="s">
        <v>884</v>
      </c>
      <c r="OFB169" s="231" t="s">
        <v>885</v>
      </c>
      <c r="OFC169" s="43"/>
      <c r="OFD169" s="232"/>
      <c r="OFE169" s="11" t="s">
        <v>886</v>
      </c>
      <c r="OFF169" s="352">
        <v>220</v>
      </c>
      <c r="OFG169" s="274"/>
      <c r="OFH169" s="44"/>
      <c r="OFI169" s="166" t="s">
        <v>884</v>
      </c>
      <c r="OFJ169" s="231" t="s">
        <v>885</v>
      </c>
      <c r="OFK169" s="43"/>
      <c r="OFL169" s="232"/>
      <c r="OFM169" s="11" t="s">
        <v>886</v>
      </c>
      <c r="OFN169" s="352">
        <v>220</v>
      </c>
      <c r="OFO169" s="274"/>
      <c r="OFP169" s="44"/>
      <c r="OFQ169" s="166" t="s">
        <v>884</v>
      </c>
      <c r="OFR169" s="231" t="s">
        <v>885</v>
      </c>
      <c r="OFS169" s="43"/>
      <c r="OFT169" s="232"/>
      <c r="OFU169" s="11" t="s">
        <v>886</v>
      </c>
      <c r="OFV169" s="352">
        <v>220</v>
      </c>
      <c r="OFW169" s="274"/>
      <c r="OFX169" s="44"/>
      <c r="OFY169" s="166" t="s">
        <v>884</v>
      </c>
      <c r="OFZ169" s="231" t="s">
        <v>885</v>
      </c>
      <c r="OGA169" s="43"/>
      <c r="OGB169" s="232"/>
      <c r="OGC169" s="11" t="s">
        <v>886</v>
      </c>
      <c r="OGD169" s="352">
        <v>220</v>
      </c>
      <c r="OGE169" s="274"/>
      <c r="OGF169" s="44"/>
      <c r="OGG169" s="166" t="s">
        <v>884</v>
      </c>
      <c r="OGH169" s="231" t="s">
        <v>885</v>
      </c>
      <c r="OGI169" s="43"/>
      <c r="OGJ169" s="232"/>
      <c r="OGK169" s="11" t="s">
        <v>886</v>
      </c>
      <c r="OGL169" s="352">
        <v>220</v>
      </c>
      <c r="OGM169" s="274"/>
      <c r="OGN169" s="44"/>
      <c r="OGO169" s="166" t="s">
        <v>884</v>
      </c>
      <c r="OGP169" s="231" t="s">
        <v>885</v>
      </c>
      <c r="OGQ169" s="43"/>
      <c r="OGR169" s="232"/>
      <c r="OGS169" s="11" t="s">
        <v>886</v>
      </c>
      <c r="OGT169" s="352">
        <v>220</v>
      </c>
      <c r="OGU169" s="274"/>
      <c r="OGV169" s="44"/>
      <c r="OGW169" s="166" t="s">
        <v>884</v>
      </c>
      <c r="OGX169" s="231" t="s">
        <v>885</v>
      </c>
      <c r="OGY169" s="43"/>
      <c r="OGZ169" s="232"/>
      <c r="OHA169" s="11" t="s">
        <v>886</v>
      </c>
      <c r="OHB169" s="352">
        <v>220</v>
      </c>
      <c r="OHC169" s="274"/>
      <c r="OHD169" s="44"/>
      <c r="OHE169" s="166" t="s">
        <v>884</v>
      </c>
      <c r="OHF169" s="231" t="s">
        <v>885</v>
      </c>
      <c r="OHG169" s="43"/>
      <c r="OHH169" s="232"/>
      <c r="OHI169" s="11" t="s">
        <v>886</v>
      </c>
      <c r="OHJ169" s="352">
        <v>220</v>
      </c>
      <c r="OHK169" s="274"/>
      <c r="OHL169" s="44"/>
      <c r="OHM169" s="166" t="s">
        <v>884</v>
      </c>
      <c r="OHN169" s="231" t="s">
        <v>885</v>
      </c>
      <c r="OHO169" s="43"/>
      <c r="OHP169" s="232"/>
      <c r="OHQ169" s="11" t="s">
        <v>886</v>
      </c>
      <c r="OHR169" s="352">
        <v>220</v>
      </c>
      <c r="OHS169" s="274"/>
      <c r="OHT169" s="44"/>
      <c r="OHU169" s="166" t="s">
        <v>884</v>
      </c>
      <c r="OHV169" s="231" t="s">
        <v>885</v>
      </c>
      <c r="OHW169" s="43"/>
      <c r="OHX169" s="232"/>
      <c r="OHY169" s="11" t="s">
        <v>886</v>
      </c>
      <c r="OHZ169" s="352">
        <v>220</v>
      </c>
      <c r="OIA169" s="274"/>
      <c r="OIB169" s="44"/>
      <c r="OIC169" s="166" t="s">
        <v>884</v>
      </c>
      <c r="OID169" s="231" t="s">
        <v>885</v>
      </c>
      <c r="OIE169" s="43"/>
      <c r="OIF169" s="232"/>
      <c r="OIG169" s="11" t="s">
        <v>886</v>
      </c>
      <c r="OIH169" s="352">
        <v>220</v>
      </c>
      <c r="OII169" s="274"/>
      <c r="OIJ169" s="44"/>
      <c r="OIK169" s="166" t="s">
        <v>884</v>
      </c>
      <c r="OIL169" s="231" t="s">
        <v>885</v>
      </c>
      <c r="OIM169" s="43"/>
      <c r="OIN169" s="232"/>
      <c r="OIO169" s="11" t="s">
        <v>886</v>
      </c>
      <c r="OIP169" s="352">
        <v>220</v>
      </c>
      <c r="OIQ169" s="274"/>
      <c r="OIR169" s="44"/>
      <c r="OIS169" s="166" t="s">
        <v>884</v>
      </c>
      <c r="OIT169" s="231" t="s">
        <v>885</v>
      </c>
      <c r="OIU169" s="43"/>
      <c r="OIV169" s="232"/>
      <c r="OIW169" s="11" t="s">
        <v>886</v>
      </c>
      <c r="OIX169" s="352">
        <v>220</v>
      </c>
      <c r="OIY169" s="274"/>
      <c r="OIZ169" s="44"/>
      <c r="OJA169" s="166" t="s">
        <v>884</v>
      </c>
      <c r="OJB169" s="231" t="s">
        <v>885</v>
      </c>
      <c r="OJC169" s="43"/>
      <c r="OJD169" s="232"/>
      <c r="OJE169" s="11" t="s">
        <v>886</v>
      </c>
      <c r="OJF169" s="352">
        <v>220</v>
      </c>
      <c r="OJG169" s="274"/>
      <c r="OJH169" s="44"/>
      <c r="OJI169" s="166" t="s">
        <v>884</v>
      </c>
      <c r="OJJ169" s="231" t="s">
        <v>885</v>
      </c>
      <c r="OJK169" s="43"/>
      <c r="OJL169" s="232"/>
      <c r="OJM169" s="11" t="s">
        <v>886</v>
      </c>
      <c r="OJN169" s="352">
        <v>220</v>
      </c>
      <c r="OJO169" s="274"/>
      <c r="OJP169" s="44"/>
      <c r="OJQ169" s="166" t="s">
        <v>884</v>
      </c>
      <c r="OJR169" s="231" t="s">
        <v>885</v>
      </c>
      <c r="OJS169" s="43"/>
      <c r="OJT169" s="232"/>
      <c r="OJU169" s="11" t="s">
        <v>886</v>
      </c>
      <c r="OJV169" s="352">
        <v>220</v>
      </c>
      <c r="OJW169" s="274"/>
      <c r="OJX169" s="44"/>
      <c r="OJY169" s="166" t="s">
        <v>884</v>
      </c>
      <c r="OJZ169" s="231" t="s">
        <v>885</v>
      </c>
      <c r="OKA169" s="43"/>
      <c r="OKB169" s="232"/>
      <c r="OKC169" s="11" t="s">
        <v>886</v>
      </c>
      <c r="OKD169" s="352">
        <v>220</v>
      </c>
      <c r="OKE169" s="274"/>
      <c r="OKF169" s="44"/>
      <c r="OKG169" s="166" t="s">
        <v>884</v>
      </c>
      <c r="OKH169" s="231" t="s">
        <v>885</v>
      </c>
      <c r="OKI169" s="43"/>
      <c r="OKJ169" s="232"/>
      <c r="OKK169" s="11" t="s">
        <v>886</v>
      </c>
      <c r="OKL169" s="352">
        <v>220</v>
      </c>
      <c r="OKM169" s="274"/>
      <c r="OKN169" s="44"/>
      <c r="OKO169" s="166" t="s">
        <v>884</v>
      </c>
      <c r="OKP169" s="231" t="s">
        <v>885</v>
      </c>
      <c r="OKQ169" s="43"/>
      <c r="OKR169" s="232"/>
      <c r="OKS169" s="11" t="s">
        <v>886</v>
      </c>
      <c r="OKT169" s="352">
        <v>220</v>
      </c>
      <c r="OKU169" s="274"/>
      <c r="OKV169" s="44"/>
      <c r="OKW169" s="166" t="s">
        <v>884</v>
      </c>
      <c r="OKX169" s="231" t="s">
        <v>885</v>
      </c>
      <c r="OKY169" s="43"/>
      <c r="OKZ169" s="232"/>
      <c r="OLA169" s="11" t="s">
        <v>886</v>
      </c>
      <c r="OLB169" s="352">
        <v>220</v>
      </c>
      <c r="OLC169" s="274"/>
      <c r="OLD169" s="44"/>
      <c r="OLE169" s="166" t="s">
        <v>884</v>
      </c>
      <c r="OLF169" s="231" t="s">
        <v>885</v>
      </c>
      <c r="OLG169" s="43"/>
      <c r="OLH169" s="232"/>
      <c r="OLI169" s="11" t="s">
        <v>886</v>
      </c>
      <c r="OLJ169" s="352">
        <v>220</v>
      </c>
      <c r="OLK169" s="274"/>
      <c r="OLL169" s="44"/>
      <c r="OLM169" s="166" t="s">
        <v>884</v>
      </c>
      <c r="OLN169" s="231" t="s">
        <v>885</v>
      </c>
      <c r="OLO169" s="43"/>
      <c r="OLP169" s="232"/>
      <c r="OLQ169" s="11" t="s">
        <v>886</v>
      </c>
      <c r="OLR169" s="352">
        <v>220</v>
      </c>
      <c r="OLS169" s="274"/>
      <c r="OLT169" s="44"/>
      <c r="OLU169" s="166" t="s">
        <v>884</v>
      </c>
      <c r="OLV169" s="231" t="s">
        <v>885</v>
      </c>
      <c r="OLW169" s="43"/>
      <c r="OLX169" s="232"/>
      <c r="OLY169" s="11" t="s">
        <v>886</v>
      </c>
      <c r="OLZ169" s="352">
        <v>220</v>
      </c>
      <c r="OMA169" s="274"/>
      <c r="OMB169" s="44"/>
      <c r="OMC169" s="166" t="s">
        <v>884</v>
      </c>
      <c r="OMD169" s="231" t="s">
        <v>885</v>
      </c>
      <c r="OME169" s="43"/>
      <c r="OMF169" s="232"/>
      <c r="OMG169" s="11" t="s">
        <v>886</v>
      </c>
      <c r="OMH169" s="352">
        <v>220</v>
      </c>
      <c r="OMI169" s="274"/>
      <c r="OMJ169" s="44"/>
      <c r="OMK169" s="166" t="s">
        <v>884</v>
      </c>
      <c r="OML169" s="231" t="s">
        <v>885</v>
      </c>
      <c r="OMM169" s="43"/>
      <c r="OMN169" s="232"/>
      <c r="OMO169" s="11" t="s">
        <v>886</v>
      </c>
      <c r="OMP169" s="352">
        <v>220</v>
      </c>
      <c r="OMQ169" s="274"/>
      <c r="OMR169" s="44"/>
      <c r="OMS169" s="166" t="s">
        <v>884</v>
      </c>
      <c r="OMT169" s="231" t="s">
        <v>885</v>
      </c>
      <c r="OMU169" s="43"/>
      <c r="OMV169" s="232"/>
      <c r="OMW169" s="11" t="s">
        <v>886</v>
      </c>
      <c r="OMX169" s="352">
        <v>220</v>
      </c>
      <c r="OMY169" s="274"/>
      <c r="OMZ169" s="44"/>
      <c r="ONA169" s="166" t="s">
        <v>884</v>
      </c>
      <c r="ONB169" s="231" t="s">
        <v>885</v>
      </c>
      <c r="ONC169" s="43"/>
      <c r="OND169" s="232"/>
      <c r="ONE169" s="11" t="s">
        <v>886</v>
      </c>
      <c r="ONF169" s="352">
        <v>220</v>
      </c>
      <c r="ONG169" s="274"/>
      <c r="ONH169" s="44"/>
      <c r="ONI169" s="166" t="s">
        <v>884</v>
      </c>
      <c r="ONJ169" s="231" t="s">
        <v>885</v>
      </c>
      <c r="ONK169" s="43"/>
      <c r="ONL169" s="232"/>
      <c r="ONM169" s="11" t="s">
        <v>886</v>
      </c>
      <c r="ONN169" s="352">
        <v>220</v>
      </c>
      <c r="ONO169" s="274"/>
      <c r="ONP169" s="44"/>
      <c r="ONQ169" s="166" t="s">
        <v>884</v>
      </c>
      <c r="ONR169" s="231" t="s">
        <v>885</v>
      </c>
      <c r="ONS169" s="43"/>
      <c r="ONT169" s="232"/>
      <c r="ONU169" s="11" t="s">
        <v>886</v>
      </c>
      <c r="ONV169" s="352">
        <v>220</v>
      </c>
      <c r="ONW169" s="274"/>
      <c r="ONX169" s="44"/>
      <c r="ONY169" s="166" t="s">
        <v>884</v>
      </c>
      <c r="ONZ169" s="231" t="s">
        <v>885</v>
      </c>
      <c r="OOA169" s="43"/>
      <c r="OOB169" s="232"/>
      <c r="OOC169" s="11" t="s">
        <v>886</v>
      </c>
      <c r="OOD169" s="352">
        <v>220</v>
      </c>
      <c r="OOE169" s="274"/>
      <c r="OOF169" s="44"/>
      <c r="OOG169" s="166" t="s">
        <v>884</v>
      </c>
      <c r="OOH169" s="231" t="s">
        <v>885</v>
      </c>
      <c r="OOI169" s="43"/>
      <c r="OOJ169" s="232"/>
      <c r="OOK169" s="11" t="s">
        <v>886</v>
      </c>
      <c r="OOL169" s="352">
        <v>220</v>
      </c>
      <c r="OOM169" s="274"/>
      <c r="OON169" s="44"/>
      <c r="OOO169" s="166" t="s">
        <v>884</v>
      </c>
      <c r="OOP169" s="231" t="s">
        <v>885</v>
      </c>
      <c r="OOQ169" s="43"/>
      <c r="OOR169" s="232"/>
      <c r="OOS169" s="11" t="s">
        <v>886</v>
      </c>
      <c r="OOT169" s="352">
        <v>220</v>
      </c>
      <c r="OOU169" s="274"/>
      <c r="OOV169" s="44"/>
      <c r="OOW169" s="166" t="s">
        <v>884</v>
      </c>
      <c r="OOX169" s="231" t="s">
        <v>885</v>
      </c>
      <c r="OOY169" s="43"/>
      <c r="OOZ169" s="232"/>
      <c r="OPA169" s="11" t="s">
        <v>886</v>
      </c>
      <c r="OPB169" s="352">
        <v>220</v>
      </c>
      <c r="OPC169" s="274"/>
      <c r="OPD169" s="44"/>
      <c r="OPE169" s="166" t="s">
        <v>884</v>
      </c>
      <c r="OPF169" s="231" t="s">
        <v>885</v>
      </c>
      <c r="OPG169" s="43"/>
      <c r="OPH169" s="232"/>
      <c r="OPI169" s="11" t="s">
        <v>886</v>
      </c>
      <c r="OPJ169" s="352">
        <v>220</v>
      </c>
      <c r="OPK169" s="274"/>
      <c r="OPL169" s="44"/>
      <c r="OPM169" s="166" t="s">
        <v>884</v>
      </c>
      <c r="OPN169" s="231" t="s">
        <v>885</v>
      </c>
      <c r="OPO169" s="43"/>
      <c r="OPP169" s="232"/>
      <c r="OPQ169" s="11" t="s">
        <v>886</v>
      </c>
      <c r="OPR169" s="352">
        <v>220</v>
      </c>
      <c r="OPS169" s="274"/>
      <c r="OPT169" s="44"/>
      <c r="OPU169" s="166" t="s">
        <v>884</v>
      </c>
      <c r="OPV169" s="231" t="s">
        <v>885</v>
      </c>
      <c r="OPW169" s="43"/>
      <c r="OPX169" s="232"/>
      <c r="OPY169" s="11" t="s">
        <v>886</v>
      </c>
      <c r="OPZ169" s="352">
        <v>220</v>
      </c>
      <c r="OQA169" s="274"/>
      <c r="OQB169" s="44"/>
      <c r="OQC169" s="166" t="s">
        <v>884</v>
      </c>
      <c r="OQD169" s="231" t="s">
        <v>885</v>
      </c>
      <c r="OQE169" s="43"/>
      <c r="OQF169" s="232"/>
      <c r="OQG169" s="11" t="s">
        <v>886</v>
      </c>
      <c r="OQH169" s="352">
        <v>220</v>
      </c>
      <c r="OQI169" s="274"/>
      <c r="OQJ169" s="44"/>
      <c r="OQK169" s="166" t="s">
        <v>884</v>
      </c>
      <c r="OQL169" s="231" t="s">
        <v>885</v>
      </c>
      <c r="OQM169" s="43"/>
      <c r="OQN169" s="232"/>
      <c r="OQO169" s="11" t="s">
        <v>886</v>
      </c>
      <c r="OQP169" s="352">
        <v>220</v>
      </c>
      <c r="OQQ169" s="274"/>
      <c r="OQR169" s="44"/>
      <c r="OQS169" s="166" t="s">
        <v>884</v>
      </c>
      <c r="OQT169" s="231" t="s">
        <v>885</v>
      </c>
      <c r="OQU169" s="43"/>
      <c r="OQV169" s="232"/>
      <c r="OQW169" s="11" t="s">
        <v>886</v>
      </c>
      <c r="OQX169" s="352">
        <v>220</v>
      </c>
      <c r="OQY169" s="274"/>
      <c r="OQZ169" s="44"/>
      <c r="ORA169" s="166" t="s">
        <v>884</v>
      </c>
      <c r="ORB169" s="231" t="s">
        <v>885</v>
      </c>
      <c r="ORC169" s="43"/>
      <c r="ORD169" s="232"/>
      <c r="ORE169" s="11" t="s">
        <v>886</v>
      </c>
      <c r="ORF169" s="352">
        <v>220</v>
      </c>
      <c r="ORG169" s="274"/>
      <c r="ORH169" s="44"/>
      <c r="ORI169" s="166" t="s">
        <v>884</v>
      </c>
      <c r="ORJ169" s="231" t="s">
        <v>885</v>
      </c>
      <c r="ORK169" s="43"/>
      <c r="ORL169" s="232"/>
      <c r="ORM169" s="11" t="s">
        <v>886</v>
      </c>
      <c r="ORN169" s="352">
        <v>220</v>
      </c>
      <c r="ORO169" s="274"/>
      <c r="ORP169" s="44"/>
      <c r="ORQ169" s="166" t="s">
        <v>884</v>
      </c>
      <c r="ORR169" s="231" t="s">
        <v>885</v>
      </c>
      <c r="ORS169" s="43"/>
      <c r="ORT169" s="232"/>
      <c r="ORU169" s="11" t="s">
        <v>886</v>
      </c>
      <c r="ORV169" s="352">
        <v>220</v>
      </c>
      <c r="ORW169" s="274"/>
      <c r="ORX169" s="44"/>
      <c r="ORY169" s="166" t="s">
        <v>884</v>
      </c>
      <c r="ORZ169" s="231" t="s">
        <v>885</v>
      </c>
      <c r="OSA169" s="43"/>
      <c r="OSB169" s="232"/>
      <c r="OSC169" s="11" t="s">
        <v>886</v>
      </c>
      <c r="OSD169" s="352">
        <v>220</v>
      </c>
      <c r="OSE169" s="274"/>
      <c r="OSF169" s="44"/>
      <c r="OSG169" s="166" t="s">
        <v>884</v>
      </c>
      <c r="OSH169" s="231" t="s">
        <v>885</v>
      </c>
      <c r="OSI169" s="43"/>
      <c r="OSJ169" s="232"/>
      <c r="OSK169" s="11" t="s">
        <v>886</v>
      </c>
      <c r="OSL169" s="352">
        <v>220</v>
      </c>
      <c r="OSM169" s="274"/>
      <c r="OSN169" s="44"/>
      <c r="OSO169" s="166" t="s">
        <v>884</v>
      </c>
      <c r="OSP169" s="231" t="s">
        <v>885</v>
      </c>
      <c r="OSQ169" s="43"/>
      <c r="OSR169" s="232"/>
      <c r="OSS169" s="11" t="s">
        <v>886</v>
      </c>
      <c r="OST169" s="352">
        <v>220</v>
      </c>
      <c r="OSU169" s="274"/>
      <c r="OSV169" s="44"/>
      <c r="OSW169" s="166" t="s">
        <v>884</v>
      </c>
      <c r="OSX169" s="231" t="s">
        <v>885</v>
      </c>
      <c r="OSY169" s="43"/>
      <c r="OSZ169" s="232"/>
      <c r="OTA169" s="11" t="s">
        <v>886</v>
      </c>
      <c r="OTB169" s="352">
        <v>220</v>
      </c>
      <c r="OTC169" s="274"/>
      <c r="OTD169" s="44"/>
      <c r="OTE169" s="166" t="s">
        <v>884</v>
      </c>
      <c r="OTF169" s="231" t="s">
        <v>885</v>
      </c>
      <c r="OTG169" s="43"/>
      <c r="OTH169" s="232"/>
      <c r="OTI169" s="11" t="s">
        <v>886</v>
      </c>
      <c r="OTJ169" s="352">
        <v>220</v>
      </c>
      <c r="OTK169" s="274"/>
      <c r="OTL169" s="44"/>
      <c r="OTM169" s="166" t="s">
        <v>884</v>
      </c>
      <c r="OTN169" s="231" t="s">
        <v>885</v>
      </c>
      <c r="OTO169" s="43"/>
      <c r="OTP169" s="232"/>
      <c r="OTQ169" s="11" t="s">
        <v>886</v>
      </c>
      <c r="OTR169" s="352">
        <v>220</v>
      </c>
      <c r="OTS169" s="274"/>
      <c r="OTT169" s="44"/>
      <c r="OTU169" s="166" t="s">
        <v>884</v>
      </c>
      <c r="OTV169" s="231" t="s">
        <v>885</v>
      </c>
      <c r="OTW169" s="43"/>
      <c r="OTX169" s="232"/>
      <c r="OTY169" s="11" t="s">
        <v>886</v>
      </c>
      <c r="OTZ169" s="352">
        <v>220</v>
      </c>
      <c r="OUA169" s="274"/>
      <c r="OUB169" s="44"/>
      <c r="OUC169" s="166" t="s">
        <v>884</v>
      </c>
      <c r="OUD169" s="231" t="s">
        <v>885</v>
      </c>
      <c r="OUE169" s="43"/>
      <c r="OUF169" s="232"/>
      <c r="OUG169" s="11" t="s">
        <v>886</v>
      </c>
      <c r="OUH169" s="352">
        <v>220</v>
      </c>
      <c r="OUI169" s="274"/>
      <c r="OUJ169" s="44"/>
      <c r="OUK169" s="166" t="s">
        <v>884</v>
      </c>
      <c r="OUL169" s="231" t="s">
        <v>885</v>
      </c>
      <c r="OUM169" s="43"/>
      <c r="OUN169" s="232"/>
      <c r="OUO169" s="11" t="s">
        <v>886</v>
      </c>
      <c r="OUP169" s="352">
        <v>220</v>
      </c>
      <c r="OUQ169" s="274"/>
      <c r="OUR169" s="44"/>
      <c r="OUS169" s="166" t="s">
        <v>884</v>
      </c>
      <c r="OUT169" s="231" t="s">
        <v>885</v>
      </c>
      <c r="OUU169" s="43"/>
      <c r="OUV169" s="232"/>
      <c r="OUW169" s="11" t="s">
        <v>886</v>
      </c>
      <c r="OUX169" s="352">
        <v>220</v>
      </c>
      <c r="OUY169" s="274"/>
      <c r="OUZ169" s="44"/>
      <c r="OVA169" s="166" t="s">
        <v>884</v>
      </c>
      <c r="OVB169" s="231" t="s">
        <v>885</v>
      </c>
      <c r="OVC169" s="43"/>
      <c r="OVD169" s="232"/>
      <c r="OVE169" s="11" t="s">
        <v>886</v>
      </c>
      <c r="OVF169" s="352">
        <v>220</v>
      </c>
      <c r="OVG169" s="274"/>
      <c r="OVH169" s="44"/>
      <c r="OVI169" s="166" t="s">
        <v>884</v>
      </c>
      <c r="OVJ169" s="231" t="s">
        <v>885</v>
      </c>
      <c r="OVK169" s="43"/>
      <c r="OVL169" s="232"/>
      <c r="OVM169" s="11" t="s">
        <v>886</v>
      </c>
      <c r="OVN169" s="352">
        <v>220</v>
      </c>
      <c r="OVO169" s="274"/>
      <c r="OVP169" s="44"/>
      <c r="OVQ169" s="166" t="s">
        <v>884</v>
      </c>
      <c r="OVR169" s="231" t="s">
        <v>885</v>
      </c>
      <c r="OVS169" s="43"/>
      <c r="OVT169" s="232"/>
      <c r="OVU169" s="11" t="s">
        <v>886</v>
      </c>
      <c r="OVV169" s="352">
        <v>220</v>
      </c>
      <c r="OVW169" s="274"/>
      <c r="OVX169" s="44"/>
      <c r="OVY169" s="166" t="s">
        <v>884</v>
      </c>
      <c r="OVZ169" s="231" t="s">
        <v>885</v>
      </c>
      <c r="OWA169" s="43"/>
      <c r="OWB169" s="232"/>
      <c r="OWC169" s="11" t="s">
        <v>886</v>
      </c>
      <c r="OWD169" s="352">
        <v>220</v>
      </c>
      <c r="OWE169" s="274"/>
      <c r="OWF169" s="44"/>
      <c r="OWG169" s="166" t="s">
        <v>884</v>
      </c>
      <c r="OWH169" s="231" t="s">
        <v>885</v>
      </c>
      <c r="OWI169" s="43"/>
      <c r="OWJ169" s="232"/>
      <c r="OWK169" s="11" t="s">
        <v>886</v>
      </c>
      <c r="OWL169" s="352">
        <v>220</v>
      </c>
      <c r="OWM169" s="274"/>
      <c r="OWN169" s="44"/>
      <c r="OWO169" s="166" t="s">
        <v>884</v>
      </c>
      <c r="OWP169" s="231" t="s">
        <v>885</v>
      </c>
      <c r="OWQ169" s="43"/>
      <c r="OWR169" s="232"/>
      <c r="OWS169" s="11" t="s">
        <v>886</v>
      </c>
      <c r="OWT169" s="352">
        <v>220</v>
      </c>
      <c r="OWU169" s="274"/>
      <c r="OWV169" s="44"/>
      <c r="OWW169" s="166" t="s">
        <v>884</v>
      </c>
      <c r="OWX169" s="231" t="s">
        <v>885</v>
      </c>
      <c r="OWY169" s="43"/>
      <c r="OWZ169" s="232"/>
      <c r="OXA169" s="11" t="s">
        <v>886</v>
      </c>
      <c r="OXB169" s="352">
        <v>220</v>
      </c>
      <c r="OXC169" s="274"/>
      <c r="OXD169" s="44"/>
      <c r="OXE169" s="166" t="s">
        <v>884</v>
      </c>
      <c r="OXF169" s="231" t="s">
        <v>885</v>
      </c>
      <c r="OXG169" s="43"/>
      <c r="OXH169" s="232"/>
      <c r="OXI169" s="11" t="s">
        <v>886</v>
      </c>
      <c r="OXJ169" s="352">
        <v>220</v>
      </c>
      <c r="OXK169" s="274"/>
      <c r="OXL169" s="44"/>
      <c r="OXM169" s="166" t="s">
        <v>884</v>
      </c>
      <c r="OXN169" s="231" t="s">
        <v>885</v>
      </c>
      <c r="OXO169" s="43"/>
      <c r="OXP169" s="232"/>
      <c r="OXQ169" s="11" t="s">
        <v>886</v>
      </c>
      <c r="OXR169" s="352">
        <v>220</v>
      </c>
      <c r="OXS169" s="274"/>
      <c r="OXT169" s="44"/>
      <c r="OXU169" s="166" t="s">
        <v>884</v>
      </c>
      <c r="OXV169" s="231" t="s">
        <v>885</v>
      </c>
      <c r="OXW169" s="43"/>
      <c r="OXX169" s="232"/>
      <c r="OXY169" s="11" t="s">
        <v>886</v>
      </c>
      <c r="OXZ169" s="352">
        <v>220</v>
      </c>
      <c r="OYA169" s="274"/>
      <c r="OYB169" s="44"/>
      <c r="OYC169" s="166" t="s">
        <v>884</v>
      </c>
      <c r="OYD169" s="231" t="s">
        <v>885</v>
      </c>
      <c r="OYE169" s="43"/>
      <c r="OYF169" s="232"/>
      <c r="OYG169" s="11" t="s">
        <v>886</v>
      </c>
      <c r="OYH169" s="352">
        <v>220</v>
      </c>
      <c r="OYI169" s="274"/>
      <c r="OYJ169" s="44"/>
      <c r="OYK169" s="166" t="s">
        <v>884</v>
      </c>
      <c r="OYL169" s="231" t="s">
        <v>885</v>
      </c>
      <c r="OYM169" s="43"/>
      <c r="OYN169" s="232"/>
      <c r="OYO169" s="11" t="s">
        <v>886</v>
      </c>
      <c r="OYP169" s="352">
        <v>220</v>
      </c>
      <c r="OYQ169" s="274"/>
      <c r="OYR169" s="44"/>
      <c r="OYS169" s="166" t="s">
        <v>884</v>
      </c>
      <c r="OYT169" s="231" t="s">
        <v>885</v>
      </c>
      <c r="OYU169" s="43"/>
      <c r="OYV169" s="232"/>
      <c r="OYW169" s="11" t="s">
        <v>886</v>
      </c>
      <c r="OYX169" s="352">
        <v>220</v>
      </c>
      <c r="OYY169" s="274"/>
      <c r="OYZ169" s="44"/>
      <c r="OZA169" s="166" t="s">
        <v>884</v>
      </c>
      <c r="OZB169" s="231" t="s">
        <v>885</v>
      </c>
      <c r="OZC169" s="43"/>
      <c r="OZD169" s="232"/>
      <c r="OZE169" s="11" t="s">
        <v>886</v>
      </c>
      <c r="OZF169" s="352">
        <v>220</v>
      </c>
      <c r="OZG169" s="274"/>
      <c r="OZH169" s="44"/>
      <c r="OZI169" s="166" t="s">
        <v>884</v>
      </c>
      <c r="OZJ169" s="231" t="s">
        <v>885</v>
      </c>
      <c r="OZK169" s="43"/>
      <c r="OZL169" s="232"/>
      <c r="OZM169" s="11" t="s">
        <v>886</v>
      </c>
      <c r="OZN169" s="352">
        <v>220</v>
      </c>
      <c r="OZO169" s="274"/>
      <c r="OZP169" s="44"/>
      <c r="OZQ169" s="166" t="s">
        <v>884</v>
      </c>
      <c r="OZR169" s="231" t="s">
        <v>885</v>
      </c>
      <c r="OZS169" s="43"/>
      <c r="OZT169" s="232"/>
      <c r="OZU169" s="11" t="s">
        <v>886</v>
      </c>
      <c r="OZV169" s="352">
        <v>220</v>
      </c>
      <c r="OZW169" s="274"/>
      <c r="OZX169" s="44"/>
      <c r="OZY169" s="166" t="s">
        <v>884</v>
      </c>
      <c r="OZZ169" s="231" t="s">
        <v>885</v>
      </c>
      <c r="PAA169" s="43"/>
      <c r="PAB169" s="232"/>
      <c r="PAC169" s="11" t="s">
        <v>886</v>
      </c>
      <c r="PAD169" s="352">
        <v>220</v>
      </c>
      <c r="PAE169" s="274"/>
      <c r="PAF169" s="44"/>
      <c r="PAG169" s="166" t="s">
        <v>884</v>
      </c>
      <c r="PAH169" s="231" t="s">
        <v>885</v>
      </c>
      <c r="PAI169" s="43"/>
      <c r="PAJ169" s="232"/>
      <c r="PAK169" s="11" t="s">
        <v>886</v>
      </c>
      <c r="PAL169" s="352">
        <v>220</v>
      </c>
      <c r="PAM169" s="274"/>
      <c r="PAN169" s="44"/>
      <c r="PAO169" s="166" t="s">
        <v>884</v>
      </c>
      <c r="PAP169" s="231" t="s">
        <v>885</v>
      </c>
      <c r="PAQ169" s="43"/>
      <c r="PAR169" s="232"/>
      <c r="PAS169" s="11" t="s">
        <v>886</v>
      </c>
      <c r="PAT169" s="352">
        <v>220</v>
      </c>
      <c r="PAU169" s="274"/>
      <c r="PAV169" s="44"/>
      <c r="PAW169" s="166" t="s">
        <v>884</v>
      </c>
      <c r="PAX169" s="231" t="s">
        <v>885</v>
      </c>
      <c r="PAY169" s="43"/>
      <c r="PAZ169" s="232"/>
      <c r="PBA169" s="11" t="s">
        <v>886</v>
      </c>
      <c r="PBB169" s="352">
        <v>220</v>
      </c>
      <c r="PBC169" s="274"/>
      <c r="PBD169" s="44"/>
      <c r="PBE169" s="166" t="s">
        <v>884</v>
      </c>
      <c r="PBF169" s="231" t="s">
        <v>885</v>
      </c>
      <c r="PBG169" s="43"/>
      <c r="PBH169" s="232"/>
      <c r="PBI169" s="11" t="s">
        <v>886</v>
      </c>
      <c r="PBJ169" s="352">
        <v>220</v>
      </c>
      <c r="PBK169" s="274"/>
      <c r="PBL169" s="44"/>
      <c r="PBM169" s="166" t="s">
        <v>884</v>
      </c>
      <c r="PBN169" s="231" t="s">
        <v>885</v>
      </c>
      <c r="PBO169" s="43"/>
      <c r="PBP169" s="232"/>
      <c r="PBQ169" s="11" t="s">
        <v>886</v>
      </c>
      <c r="PBR169" s="352">
        <v>220</v>
      </c>
      <c r="PBS169" s="274"/>
      <c r="PBT169" s="44"/>
      <c r="PBU169" s="166" t="s">
        <v>884</v>
      </c>
      <c r="PBV169" s="231" t="s">
        <v>885</v>
      </c>
      <c r="PBW169" s="43"/>
      <c r="PBX169" s="232"/>
      <c r="PBY169" s="11" t="s">
        <v>886</v>
      </c>
      <c r="PBZ169" s="352">
        <v>220</v>
      </c>
      <c r="PCA169" s="274"/>
      <c r="PCB169" s="44"/>
      <c r="PCC169" s="166" t="s">
        <v>884</v>
      </c>
      <c r="PCD169" s="231" t="s">
        <v>885</v>
      </c>
      <c r="PCE169" s="43"/>
      <c r="PCF169" s="232"/>
      <c r="PCG169" s="11" t="s">
        <v>886</v>
      </c>
      <c r="PCH169" s="352">
        <v>220</v>
      </c>
      <c r="PCI169" s="274"/>
      <c r="PCJ169" s="44"/>
      <c r="PCK169" s="166" t="s">
        <v>884</v>
      </c>
      <c r="PCL169" s="231" t="s">
        <v>885</v>
      </c>
      <c r="PCM169" s="43"/>
      <c r="PCN169" s="232"/>
      <c r="PCO169" s="11" t="s">
        <v>886</v>
      </c>
      <c r="PCP169" s="352">
        <v>220</v>
      </c>
      <c r="PCQ169" s="274"/>
      <c r="PCR169" s="44"/>
      <c r="PCS169" s="166" t="s">
        <v>884</v>
      </c>
      <c r="PCT169" s="231" t="s">
        <v>885</v>
      </c>
      <c r="PCU169" s="43"/>
      <c r="PCV169" s="232"/>
      <c r="PCW169" s="11" t="s">
        <v>886</v>
      </c>
      <c r="PCX169" s="352">
        <v>220</v>
      </c>
      <c r="PCY169" s="274"/>
      <c r="PCZ169" s="44"/>
      <c r="PDA169" s="166" t="s">
        <v>884</v>
      </c>
      <c r="PDB169" s="231" t="s">
        <v>885</v>
      </c>
      <c r="PDC169" s="43"/>
      <c r="PDD169" s="232"/>
      <c r="PDE169" s="11" t="s">
        <v>886</v>
      </c>
      <c r="PDF169" s="352">
        <v>220</v>
      </c>
      <c r="PDG169" s="274"/>
      <c r="PDH169" s="44"/>
      <c r="PDI169" s="166" t="s">
        <v>884</v>
      </c>
      <c r="PDJ169" s="231" t="s">
        <v>885</v>
      </c>
      <c r="PDK169" s="43"/>
      <c r="PDL169" s="232"/>
      <c r="PDM169" s="11" t="s">
        <v>886</v>
      </c>
      <c r="PDN169" s="352">
        <v>220</v>
      </c>
      <c r="PDO169" s="274"/>
      <c r="PDP169" s="44"/>
      <c r="PDQ169" s="166" t="s">
        <v>884</v>
      </c>
      <c r="PDR169" s="231" t="s">
        <v>885</v>
      </c>
      <c r="PDS169" s="43"/>
      <c r="PDT169" s="232"/>
      <c r="PDU169" s="11" t="s">
        <v>886</v>
      </c>
      <c r="PDV169" s="352">
        <v>220</v>
      </c>
      <c r="PDW169" s="274"/>
      <c r="PDX169" s="44"/>
      <c r="PDY169" s="166" t="s">
        <v>884</v>
      </c>
      <c r="PDZ169" s="231" t="s">
        <v>885</v>
      </c>
      <c r="PEA169" s="43"/>
      <c r="PEB169" s="232"/>
      <c r="PEC169" s="11" t="s">
        <v>886</v>
      </c>
      <c r="PED169" s="352">
        <v>220</v>
      </c>
      <c r="PEE169" s="274"/>
      <c r="PEF169" s="44"/>
      <c r="PEG169" s="166" t="s">
        <v>884</v>
      </c>
      <c r="PEH169" s="231" t="s">
        <v>885</v>
      </c>
      <c r="PEI169" s="43"/>
      <c r="PEJ169" s="232"/>
      <c r="PEK169" s="11" t="s">
        <v>886</v>
      </c>
      <c r="PEL169" s="352">
        <v>220</v>
      </c>
      <c r="PEM169" s="274"/>
      <c r="PEN169" s="44"/>
      <c r="PEO169" s="166" t="s">
        <v>884</v>
      </c>
      <c r="PEP169" s="231" t="s">
        <v>885</v>
      </c>
      <c r="PEQ169" s="43"/>
      <c r="PER169" s="232"/>
      <c r="PES169" s="11" t="s">
        <v>886</v>
      </c>
      <c r="PET169" s="352">
        <v>220</v>
      </c>
      <c r="PEU169" s="274"/>
      <c r="PEV169" s="44"/>
      <c r="PEW169" s="166" t="s">
        <v>884</v>
      </c>
      <c r="PEX169" s="231" t="s">
        <v>885</v>
      </c>
      <c r="PEY169" s="43"/>
      <c r="PEZ169" s="232"/>
      <c r="PFA169" s="11" t="s">
        <v>886</v>
      </c>
      <c r="PFB169" s="352">
        <v>220</v>
      </c>
      <c r="PFC169" s="274"/>
      <c r="PFD169" s="44"/>
      <c r="PFE169" s="166" t="s">
        <v>884</v>
      </c>
      <c r="PFF169" s="231" t="s">
        <v>885</v>
      </c>
      <c r="PFG169" s="43"/>
      <c r="PFH169" s="232"/>
      <c r="PFI169" s="11" t="s">
        <v>886</v>
      </c>
      <c r="PFJ169" s="352">
        <v>220</v>
      </c>
      <c r="PFK169" s="274"/>
      <c r="PFL169" s="44"/>
      <c r="PFM169" s="166" t="s">
        <v>884</v>
      </c>
      <c r="PFN169" s="231" t="s">
        <v>885</v>
      </c>
      <c r="PFO169" s="43"/>
      <c r="PFP169" s="232"/>
      <c r="PFQ169" s="11" t="s">
        <v>886</v>
      </c>
      <c r="PFR169" s="352">
        <v>220</v>
      </c>
      <c r="PFS169" s="274"/>
      <c r="PFT169" s="44"/>
      <c r="PFU169" s="166" t="s">
        <v>884</v>
      </c>
      <c r="PFV169" s="231" t="s">
        <v>885</v>
      </c>
      <c r="PFW169" s="43"/>
      <c r="PFX169" s="232"/>
      <c r="PFY169" s="11" t="s">
        <v>886</v>
      </c>
      <c r="PFZ169" s="352">
        <v>220</v>
      </c>
      <c r="PGA169" s="274"/>
      <c r="PGB169" s="44"/>
      <c r="PGC169" s="166" t="s">
        <v>884</v>
      </c>
      <c r="PGD169" s="231" t="s">
        <v>885</v>
      </c>
      <c r="PGE169" s="43"/>
      <c r="PGF169" s="232"/>
      <c r="PGG169" s="11" t="s">
        <v>886</v>
      </c>
      <c r="PGH169" s="352">
        <v>220</v>
      </c>
      <c r="PGI169" s="274"/>
      <c r="PGJ169" s="44"/>
      <c r="PGK169" s="166" t="s">
        <v>884</v>
      </c>
      <c r="PGL169" s="231" t="s">
        <v>885</v>
      </c>
      <c r="PGM169" s="43"/>
      <c r="PGN169" s="232"/>
      <c r="PGO169" s="11" t="s">
        <v>886</v>
      </c>
      <c r="PGP169" s="352">
        <v>220</v>
      </c>
      <c r="PGQ169" s="274"/>
      <c r="PGR169" s="44"/>
      <c r="PGS169" s="166" t="s">
        <v>884</v>
      </c>
      <c r="PGT169" s="231" t="s">
        <v>885</v>
      </c>
      <c r="PGU169" s="43"/>
      <c r="PGV169" s="232"/>
      <c r="PGW169" s="11" t="s">
        <v>886</v>
      </c>
      <c r="PGX169" s="352">
        <v>220</v>
      </c>
      <c r="PGY169" s="274"/>
      <c r="PGZ169" s="44"/>
      <c r="PHA169" s="166" t="s">
        <v>884</v>
      </c>
      <c r="PHB169" s="231" t="s">
        <v>885</v>
      </c>
      <c r="PHC169" s="43"/>
      <c r="PHD169" s="232"/>
      <c r="PHE169" s="11" t="s">
        <v>886</v>
      </c>
      <c r="PHF169" s="352">
        <v>220</v>
      </c>
      <c r="PHG169" s="274"/>
      <c r="PHH169" s="44"/>
      <c r="PHI169" s="166" t="s">
        <v>884</v>
      </c>
      <c r="PHJ169" s="231" t="s">
        <v>885</v>
      </c>
      <c r="PHK169" s="43"/>
      <c r="PHL169" s="232"/>
      <c r="PHM169" s="11" t="s">
        <v>886</v>
      </c>
      <c r="PHN169" s="352">
        <v>220</v>
      </c>
      <c r="PHO169" s="274"/>
      <c r="PHP169" s="44"/>
      <c r="PHQ169" s="166" t="s">
        <v>884</v>
      </c>
      <c r="PHR169" s="231" t="s">
        <v>885</v>
      </c>
      <c r="PHS169" s="43"/>
      <c r="PHT169" s="232"/>
      <c r="PHU169" s="11" t="s">
        <v>886</v>
      </c>
      <c r="PHV169" s="352">
        <v>220</v>
      </c>
      <c r="PHW169" s="274"/>
      <c r="PHX169" s="44"/>
      <c r="PHY169" s="166" t="s">
        <v>884</v>
      </c>
      <c r="PHZ169" s="231" t="s">
        <v>885</v>
      </c>
      <c r="PIA169" s="43"/>
      <c r="PIB169" s="232"/>
      <c r="PIC169" s="11" t="s">
        <v>886</v>
      </c>
      <c r="PID169" s="352">
        <v>220</v>
      </c>
      <c r="PIE169" s="274"/>
      <c r="PIF169" s="44"/>
      <c r="PIG169" s="166" t="s">
        <v>884</v>
      </c>
      <c r="PIH169" s="231" t="s">
        <v>885</v>
      </c>
      <c r="PII169" s="43"/>
      <c r="PIJ169" s="232"/>
      <c r="PIK169" s="11" t="s">
        <v>886</v>
      </c>
      <c r="PIL169" s="352">
        <v>220</v>
      </c>
      <c r="PIM169" s="274"/>
      <c r="PIN169" s="44"/>
      <c r="PIO169" s="166" t="s">
        <v>884</v>
      </c>
      <c r="PIP169" s="231" t="s">
        <v>885</v>
      </c>
      <c r="PIQ169" s="43"/>
      <c r="PIR169" s="232"/>
      <c r="PIS169" s="11" t="s">
        <v>886</v>
      </c>
      <c r="PIT169" s="352">
        <v>220</v>
      </c>
      <c r="PIU169" s="274"/>
      <c r="PIV169" s="44"/>
      <c r="PIW169" s="166" t="s">
        <v>884</v>
      </c>
      <c r="PIX169" s="231" t="s">
        <v>885</v>
      </c>
      <c r="PIY169" s="43"/>
      <c r="PIZ169" s="232"/>
      <c r="PJA169" s="11" t="s">
        <v>886</v>
      </c>
      <c r="PJB169" s="352">
        <v>220</v>
      </c>
      <c r="PJC169" s="274"/>
      <c r="PJD169" s="44"/>
      <c r="PJE169" s="166" t="s">
        <v>884</v>
      </c>
      <c r="PJF169" s="231" t="s">
        <v>885</v>
      </c>
      <c r="PJG169" s="43"/>
      <c r="PJH169" s="232"/>
      <c r="PJI169" s="11" t="s">
        <v>886</v>
      </c>
      <c r="PJJ169" s="352">
        <v>220</v>
      </c>
      <c r="PJK169" s="274"/>
      <c r="PJL169" s="44"/>
      <c r="PJM169" s="166" t="s">
        <v>884</v>
      </c>
      <c r="PJN169" s="231" t="s">
        <v>885</v>
      </c>
      <c r="PJO169" s="43"/>
      <c r="PJP169" s="232"/>
      <c r="PJQ169" s="11" t="s">
        <v>886</v>
      </c>
      <c r="PJR169" s="352">
        <v>220</v>
      </c>
      <c r="PJS169" s="274"/>
      <c r="PJT169" s="44"/>
      <c r="PJU169" s="166" t="s">
        <v>884</v>
      </c>
      <c r="PJV169" s="231" t="s">
        <v>885</v>
      </c>
      <c r="PJW169" s="43"/>
      <c r="PJX169" s="232"/>
      <c r="PJY169" s="11" t="s">
        <v>886</v>
      </c>
      <c r="PJZ169" s="352">
        <v>220</v>
      </c>
      <c r="PKA169" s="274"/>
      <c r="PKB169" s="44"/>
      <c r="PKC169" s="166" t="s">
        <v>884</v>
      </c>
      <c r="PKD169" s="231" t="s">
        <v>885</v>
      </c>
      <c r="PKE169" s="43"/>
      <c r="PKF169" s="232"/>
      <c r="PKG169" s="11" t="s">
        <v>886</v>
      </c>
      <c r="PKH169" s="352">
        <v>220</v>
      </c>
      <c r="PKI169" s="274"/>
      <c r="PKJ169" s="44"/>
      <c r="PKK169" s="166" t="s">
        <v>884</v>
      </c>
      <c r="PKL169" s="231" t="s">
        <v>885</v>
      </c>
      <c r="PKM169" s="43"/>
      <c r="PKN169" s="232"/>
      <c r="PKO169" s="11" t="s">
        <v>886</v>
      </c>
      <c r="PKP169" s="352">
        <v>220</v>
      </c>
      <c r="PKQ169" s="274"/>
      <c r="PKR169" s="44"/>
      <c r="PKS169" s="166" t="s">
        <v>884</v>
      </c>
      <c r="PKT169" s="231" t="s">
        <v>885</v>
      </c>
      <c r="PKU169" s="43"/>
      <c r="PKV169" s="232"/>
      <c r="PKW169" s="11" t="s">
        <v>886</v>
      </c>
      <c r="PKX169" s="352">
        <v>220</v>
      </c>
      <c r="PKY169" s="274"/>
      <c r="PKZ169" s="44"/>
      <c r="PLA169" s="166" t="s">
        <v>884</v>
      </c>
      <c r="PLB169" s="231" t="s">
        <v>885</v>
      </c>
      <c r="PLC169" s="43"/>
      <c r="PLD169" s="232"/>
      <c r="PLE169" s="11" t="s">
        <v>886</v>
      </c>
      <c r="PLF169" s="352">
        <v>220</v>
      </c>
      <c r="PLG169" s="274"/>
      <c r="PLH169" s="44"/>
      <c r="PLI169" s="166" t="s">
        <v>884</v>
      </c>
      <c r="PLJ169" s="231" t="s">
        <v>885</v>
      </c>
      <c r="PLK169" s="43"/>
      <c r="PLL169" s="232"/>
      <c r="PLM169" s="11" t="s">
        <v>886</v>
      </c>
      <c r="PLN169" s="352">
        <v>220</v>
      </c>
      <c r="PLO169" s="274"/>
      <c r="PLP169" s="44"/>
      <c r="PLQ169" s="166" t="s">
        <v>884</v>
      </c>
      <c r="PLR169" s="231" t="s">
        <v>885</v>
      </c>
      <c r="PLS169" s="43"/>
      <c r="PLT169" s="232"/>
      <c r="PLU169" s="11" t="s">
        <v>886</v>
      </c>
      <c r="PLV169" s="352">
        <v>220</v>
      </c>
      <c r="PLW169" s="274"/>
      <c r="PLX169" s="44"/>
      <c r="PLY169" s="166" t="s">
        <v>884</v>
      </c>
      <c r="PLZ169" s="231" t="s">
        <v>885</v>
      </c>
      <c r="PMA169" s="43"/>
      <c r="PMB169" s="232"/>
      <c r="PMC169" s="11" t="s">
        <v>886</v>
      </c>
      <c r="PMD169" s="352">
        <v>220</v>
      </c>
      <c r="PME169" s="274"/>
      <c r="PMF169" s="44"/>
      <c r="PMG169" s="166" t="s">
        <v>884</v>
      </c>
      <c r="PMH169" s="231" t="s">
        <v>885</v>
      </c>
      <c r="PMI169" s="43"/>
      <c r="PMJ169" s="232"/>
      <c r="PMK169" s="11" t="s">
        <v>886</v>
      </c>
      <c r="PML169" s="352">
        <v>220</v>
      </c>
      <c r="PMM169" s="274"/>
      <c r="PMN169" s="44"/>
      <c r="PMO169" s="166" t="s">
        <v>884</v>
      </c>
      <c r="PMP169" s="231" t="s">
        <v>885</v>
      </c>
      <c r="PMQ169" s="43"/>
      <c r="PMR169" s="232"/>
      <c r="PMS169" s="11" t="s">
        <v>886</v>
      </c>
      <c r="PMT169" s="352">
        <v>220</v>
      </c>
      <c r="PMU169" s="274"/>
      <c r="PMV169" s="44"/>
      <c r="PMW169" s="166" t="s">
        <v>884</v>
      </c>
      <c r="PMX169" s="231" t="s">
        <v>885</v>
      </c>
      <c r="PMY169" s="43"/>
      <c r="PMZ169" s="232"/>
      <c r="PNA169" s="11" t="s">
        <v>886</v>
      </c>
      <c r="PNB169" s="352">
        <v>220</v>
      </c>
      <c r="PNC169" s="274"/>
      <c r="PND169" s="44"/>
      <c r="PNE169" s="166" t="s">
        <v>884</v>
      </c>
      <c r="PNF169" s="231" t="s">
        <v>885</v>
      </c>
      <c r="PNG169" s="43"/>
      <c r="PNH169" s="232"/>
      <c r="PNI169" s="11" t="s">
        <v>886</v>
      </c>
      <c r="PNJ169" s="352">
        <v>220</v>
      </c>
      <c r="PNK169" s="274"/>
      <c r="PNL169" s="44"/>
      <c r="PNM169" s="166" t="s">
        <v>884</v>
      </c>
      <c r="PNN169" s="231" t="s">
        <v>885</v>
      </c>
      <c r="PNO169" s="43"/>
      <c r="PNP169" s="232"/>
      <c r="PNQ169" s="11" t="s">
        <v>886</v>
      </c>
      <c r="PNR169" s="352">
        <v>220</v>
      </c>
      <c r="PNS169" s="274"/>
      <c r="PNT169" s="44"/>
      <c r="PNU169" s="166" t="s">
        <v>884</v>
      </c>
      <c r="PNV169" s="231" t="s">
        <v>885</v>
      </c>
      <c r="PNW169" s="43"/>
      <c r="PNX169" s="232"/>
      <c r="PNY169" s="11" t="s">
        <v>886</v>
      </c>
      <c r="PNZ169" s="352">
        <v>220</v>
      </c>
      <c r="POA169" s="274"/>
      <c r="POB169" s="44"/>
      <c r="POC169" s="166" t="s">
        <v>884</v>
      </c>
      <c r="POD169" s="231" t="s">
        <v>885</v>
      </c>
      <c r="POE169" s="43"/>
      <c r="POF169" s="232"/>
      <c r="POG169" s="11" t="s">
        <v>886</v>
      </c>
      <c r="POH169" s="352">
        <v>220</v>
      </c>
      <c r="POI169" s="274"/>
      <c r="POJ169" s="44"/>
      <c r="POK169" s="166" t="s">
        <v>884</v>
      </c>
      <c r="POL169" s="231" t="s">
        <v>885</v>
      </c>
      <c r="POM169" s="43"/>
      <c r="PON169" s="232"/>
      <c r="POO169" s="11" t="s">
        <v>886</v>
      </c>
      <c r="POP169" s="352">
        <v>220</v>
      </c>
      <c r="POQ169" s="274"/>
      <c r="POR169" s="44"/>
      <c r="POS169" s="166" t="s">
        <v>884</v>
      </c>
      <c r="POT169" s="231" t="s">
        <v>885</v>
      </c>
      <c r="POU169" s="43"/>
      <c r="POV169" s="232"/>
      <c r="POW169" s="11" t="s">
        <v>886</v>
      </c>
      <c r="POX169" s="352">
        <v>220</v>
      </c>
      <c r="POY169" s="274"/>
      <c r="POZ169" s="44"/>
      <c r="PPA169" s="166" t="s">
        <v>884</v>
      </c>
      <c r="PPB169" s="231" t="s">
        <v>885</v>
      </c>
      <c r="PPC169" s="43"/>
      <c r="PPD169" s="232"/>
      <c r="PPE169" s="11" t="s">
        <v>886</v>
      </c>
      <c r="PPF169" s="352">
        <v>220</v>
      </c>
      <c r="PPG169" s="274"/>
      <c r="PPH169" s="44"/>
      <c r="PPI169" s="166" t="s">
        <v>884</v>
      </c>
      <c r="PPJ169" s="231" t="s">
        <v>885</v>
      </c>
      <c r="PPK169" s="43"/>
      <c r="PPL169" s="232"/>
      <c r="PPM169" s="11" t="s">
        <v>886</v>
      </c>
      <c r="PPN169" s="352">
        <v>220</v>
      </c>
      <c r="PPO169" s="274"/>
      <c r="PPP169" s="44"/>
      <c r="PPQ169" s="166" t="s">
        <v>884</v>
      </c>
      <c r="PPR169" s="231" t="s">
        <v>885</v>
      </c>
      <c r="PPS169" s="43"/>
      <c r="PPT169" s="232"/>
      <c r="PPU169" s="11" t="s">
        <v>886</v>
      </c>
      <c r="PPV169" s="352">
        <v>220</v>
      </c>
      <c r="PPW169" s="274"/>
      <c r="PPX169" s="44"/>
      <c r="PPY169" s="166" t="s">
        <v>884</v>
      </c>
      <c r="PPZ169" s="231" t="s">
        <v>885</v>
      </c>
      <c r="PQA169" s="43"/>
      <c r="PQB169" s="232"/>
      <c r="PQC169" s="11" t="s">
        <v>886</v>
      </c>
      <c r="PQD169" s="352">
        <v>220</v>
      </c>
      <c r="PQE169" s="274"/>
      <c r="PQF169" s="44"/>
      <c r="PQG169" s="166" t="s">
        <v>884</v>
      </c>
      <c r="PQH169" s="231" t="s">
        <v>885</v>
      </c>
      <c r="PQI169" s="43"/>
      <c r="PQJ169" s="232"/>
      <c r="PQK169" s="11" t="s">
        <v>886</v>
      </c>
      <c r="PQL169" s="352">
        <v>220</v>
      </c>
      <c r="PQM169" s="274"/>
      <c r="PQN169" s="44"/>
      <c r="PQO169" s="166" t="s">
        <v>884</v>
      </c>
      <c r="PQP169" s="231" t="s">
        <v>885</v>
      </c>
      <c r="PQQ169" s="43"/>
      <c r="PQR169" s="232"/>
      <c r="PQS169" s="11" t="s">
        <v>886</v>
      </c>
      <c r="PQT169" s="352">
        <v>220</v>
      </c>
      <c r="PQU169" s="274"/>
      <c r="PQV169" s="44"/>
      <c r="PQW169" s="166" t="s">
        <v>884</v>
      </c>
      <c r="PQX169" s="231" t="s">
        <v>885</v>
      </c>
      <c r="PQY169" s="43"/>
      <c r="PQZ169" s="232"/>
      <c r="PRA169" s="11" t="s">
        <v>886</v>
      </c>
      <c r="PRB169" s="352">
        <v>220</v>
      </c>
      <c r="PRC169" s="274"/>
      <c r="PRD169" s="44"/>
      <c r="PRE169" s="166" t="s">
        <v>884</v>
      </c>
      <c r="PRF169" s="231" t="s">
        <v>885</v>
      </c>
      <c r="PRG169" s="43"/>
      <c r="PRH169" s="232"/>
      <c r="PRI169" s="11" t="s">
        <v>886</v>
      </c>
      <c r="PRJ169" s="352">
        <v>220</v>
      </c>
      <c r="PRK169" s="274"/>
      <c r="PRL169" s="44"/>
      <c r="PRM169" s="166" t="s">
        <v>884</v>
      </c>
      <c r="PRN169" s="231" t="s">
        <v>885</v>
      </c>
      <c r="PRO169" s="43"/>
      <c r="PRP169" s="232"/>
      <c r="PRQ169" s="11" t="s">
        <v>886</v>
      </c>
      <c r="PRR169" s="352">
        <v>220</v>
      </c>
      <c r="PRS169" s="274"/>
      <c r="PRT169" s="44"/>
      <c r="PRU169" s="166" t="s">
        <v>884</v>
      </c>
      <c r="PRV169" s="231" t="s">
        <v>885</v>
      </c>
      <c r="PRW169" s="43"/>
      <c r="PRX169" s="232"/>
      <c r="PRY169" s="11" t="s">
        <v>886</v>
      </c>
      <c r="PRZ169" s="352">
        <v>220</v>
      </c>
      <c r="PSA169" s="274"/>
      <c r="PSB169" s="44"/>
      <c r="PSC169" s="166" t="s">
        <v>884</v>
      </c>
      <c r="PSD169" s="231" t="s">
        <v>885</v>
      </c>
      <c r="PSE169" s="43"/>
      <c r="PSF169" s="232"/>
      <c r="PSG169" s="11" t="s">
        <v>886</v>
      </c>
      <c r="PSH169" s="352">
        <v>220</v>
      </c>
      <c r="PSI169" s="274"/>
      <c r="PSJ169" s="44"/>
      <c r="PSK169" s="166" t="s">
        <v>884</v>
      </c>
      <c r="PSL169" s="231" t="s">
        <v>885</v>
      </c>
      <c r="PSM169" s="43"/>
      <c r="PSN169" s="232"/>
      <c r="PSO169" s="11" t="s">
        <v>886</v>
      </c>
      <c r="PSP169" s="352">
        <v>220</v>
      </c>
      <c r="PSQ169" s="274"/>
      <c r="PSR169" s="44"/>
      <c r="PSS169" s="166" t="s">
        <v>884</v>
      </c>
      <c r="PST169" s="231" t="s">
        <v>885</v>
      </c>
      <c r="PSU169" s="43"/>
      <c r="PSV169" s="232"/>
      <c r="PSW169" s="11" t="s">
        <v>886</v>
      </c>
      <c r="PSX169" s="352">
        <v>220</v>
      </c>
      <c r="PSY169" s="274"/>
      <c r="PSZ169" s="44"/>
      <c r="PTA169" s="166" t="s">
        <v>884</v>
      </c>
      <c r="PTB169" s="231" t="s">
        <v>885</v>
      </c>
      <c r="PTC169" s="43"/>
      <c r="PTD169" s="232"/>
      <c r="PTE169" s="11" t="s">
        <v>886</v>
      </c>
      <c r="PTF169" s="352">
        <v>220</v>
      </c>
      <c r="PTG169" s="274"/>
      <c r="PTH169" s="44"/>
      <c r="PTI169" s="166" t="s">
        <v>884</v>
      </c>
      <c r="PTJ169" s="231" t="s">
        <v>885</v>
      </c>
      <c r="PTK169" s="43"/>
      <c r="PTL169" s="232"/>
      <c r="PTM169" s="11" t="s">
        <v>886</v>
      </c>
      <c r="PTN169" s="352">
        <v>220</v>
      </c>
      <c r="PTO169" s="274"/>
      <c r="PTP169" s="44"/>
      <c r="PTQ169" s="166" t="s">
        <v>884</v>
      </c>
      <c r="PTR169" s="231" t="s">
        <v>885</v>
      </c>
      <c r="PTS169" s="43"/>
      <c r="PTT169" s="232"/>
      <c r="PTU169" s="11" t="s">
        <v>886</v>
      </c>
      <c r="PTV169" s="352">
        <v>220</v>
      </c>
      <c r="PTW169" s="274"/>
      <c r="PTX169" s="44"/>
      <c r="PTY169" s="166" t="s">
        <v>884</v>
      </c>
      <c r="PTZ169" s="231" t="s">
        <v>885</v>
      </c>
      <c r="PUA169" s="43"/>
      <c r="PUB169" s="232"/>
      <c r="PUC169" s="11" t="s">
        <v>886</v>
      </c>
      <c r="PUD169" s="352">
        <v>220</v>
      </c>
      <c r="PUE169" s="274"/>
      <c r="PUF169" s="44"/>
      <c r="PUG169" s="166" t="s">
        <v>884</v>
      </c>
      <c r="PUH169" s="231" t="s">
        <v>885</v>
      </c>
      <c r="PUI169" s="43"/>
      <c r="PUJ169" s="232"/>
      <c r="PUK169" s="11" t="s">
        <v>886</v>
      </c>
      <c r="PUL169" s="352">
        <v>220</v>
      </c>
      <c r="PUM169" s="274"/>
      <c r="PUN169" s="44"/>
      <c r="PUO169" s="166" t="s">
        <v>884</v>
      </c>
      <c r="PUP169" s="231" t="s">
        <v>885</v>
      </c>
      <c r="PUQ169" s="43"/>
      <c r="PUR169" s="232"/>
      <c r="PUS169" s="11" t="s">
        <v>886</v>
      </c>
      <c r="PUT169" s="352">
        <v>220</v>
      </c>
      <c r="PUU169" s="274"/>
      <c r="PUV169" s="44"/>
      <c r="PUW169" s="166" t="s">
        <v>884</v>
      </c>
      <c r="PUX169" s="231" t="s">
        <v>885</v>
      </c>
      <c r="PUY169" s="43"/>
      <c r="PUZ169" s="232"/>
      <c r="PVA169" s="11" t="s">
        <v>886</v>
      </c>
      <c r="PVB169" s="352">
        <v>220</v>
      </c>
      <c r="PVC169" s="274"/>
      <c r="PVD169" s="44"/>
      <c r="PVE169" s="166" t="s">
        <v>884</v>
      </c>
      <c r="PVF169" s="231" t="s">
        <v>885</v>
      </c>
      <c r="PVG169" s="43"/>
      <c r="PVH169" s="232"/>
      <c r="PVI169" s="11" t="s">
        <v>886</v>
      </c>
      <c r="PVJ169" s="352">
        <v>220</v>
      </c>
      <c r="PVK169" s="274"/>
      <c r="PVL169" s="44"/>
      <c r="PVM169" s="166" t="s">
        <v>884</v>
      </c>
      <c r="PVN169" s="231" t="s">
        <v>885</v>
      </c>
      <c r="PVO169" s="43"/>
      <c r="PVP169" s="232"/>
      <c r="PVQ169" s="11" t="s">
        <v>886</v>
      </c>
      <c r="PVR169" s="352">
        <v>220</v>
      </c>
      <c r="PVS169" s="274"/>
      <c r="PVT169" s="44"/>
      <c r="PVU169" s="166" t="s">
        <v>884</v>
      </c>
      <c r="PVV169" s="231" t="s">
        <v>885</v>
      </c>
      <c r="PVW169" s="43"/>
      <c r="PVX169" s="232"/>
      <c r="PVY169" s="11" t="s">
        <v>886</v>
      </c>
      <c r="PVZ169" s="352">
        <v>220</v>
      </c>
      <c r="PWA169" s="274"/>
      <c r="PWB169" s="44"/>
      <c r="PWC169" s="166" t="s">
        <v>884</v>
      </c>
      <c r="PWD169" s="231" t="s">
        <v>885</v>
      </c>
      <c r="PWE169" s="43"/>
      <c r="PWF169" s="232"/>
      <c r="PWG169" s="11" t="s">
        <v>886</v>
      </c>
      <c r="PWH169" s="352">
        <v>220</v>
      </c>
      <c r="PWI169" s="274"/>
      <c r="PWJ169" s="44"/>
      <c r="PWK169" s="166" t="s">
        <v>884</v>
      </c>
      <c r="PWL169" s="231" t="s">
        <v>885</v>
      </c>
      <c r="PWM169" s="43"/>
      <c r="PWN169" s="232"/>
      <c r="PWO169" s="11" t="s">
        <v>886</v>
      </c>
      <c r="PWP169" s="352">
        <v>220</v>
      </c>
      <c r="PWQ169" s="274"/>
      <c r="PWR169" s="44"/>
      <c r="PWS169" s="166" t="s">
        <v>884</v>
      </c>
      <c r="PWT169" s="231" t="s">
        <v>885</v>
      </c>
      <c r="PWU169" s="43"/>
      <c r="PWV169" s="232"/>
      <c r="PWW169" s="11" t="s">
        <v>886</v>
      </c>
      <c r="PWX169" s="352">
        <v>220</v>
      </c>
      <c r="PWY169" s="274"/>
      <c r="PWZ169" s="44"/>
      <c r="PXA169" s="166" t="s">
        <v>884</v>
      </c>
      <c r="PXB169" s="231" t="s">
        <v>885</v>
      </c>
      <c r="PXC169" s="43"/>
      <c r="PXD169" s="232"/>
      <c r="PXE169" s="11" t="s">
        <v>886</v>
      </c>
      <c r="PXF169" s="352">
        <v>220</v>
      </c>
      <c r="PXG169" s="274"/>
      <c r="PXH169" s="44"/>
      <c r="PXI169" s="166" t="s">
        <v>884</v>
      </c>
      <c r="PXJ169" s="231" t="s">
        <v>885</v>
      </c>
      <c r="PXK169" s="43"/>
      <c r="PXL169" s="232"/>
      <c r="PXM169" s="11" t="s">
        <v>886</v>
      </c>
      <c r="PXN169" s="352">
        <v>220</v>
      </c>
      <c r="PXO169" s="274"/>
      <c r="PXP169" s="44"/>
      <c r="PXQ169" s="166" t="s">
        <v>884</v>
      </c>
      <c r="PXR169" s="231" t="s">
        <v>885</v>
      </c>
      <c r="PXS169" s="43"/>
      <c r="PXT169" s="232"/>
      <c r="PXU169" s="11" t="s">
        <v>886</v>
      </c>
      <c r="PXV169" s="352">
        <v>220</v>
      </c>
      <c r="PXW169" s="274"/>
      <c r="PXX169" s="44"/>
      <c r="PXY169" s="166" t="s">
        <v>884</v>
      </c>
      <c r="PXZ169" s="231" t="s">
        <v>885</v>
      </c>
      <c r="PYA169" s="43"/>
      <c r="PYB169" s="232"/>
      <c r="PYC169" s="11" t="s">
        <v>886</v>
      </c>
      <c r="PYD169" s="352">
        <v>220</v>
      </c>
      <c r="PYE169" s="274"/>
      <c r="PYF169" s="44"/>
      <c r="PYG169" s="166" t="s">
        <v>884</v>
      </c>
      <c r="PYH169" s="231" t="s">
        <v>885</v>
      </c>
      <c r="PYI169" s="43"/>
      <c r="PYJ169" s="232"/>
      <c r="PYK169" s="11" t="s">
        <v>886</v>
      </c>
      <c r="PYL169" s="352">
        <v>220</v>
      </c>
      <c r="PYM169" s="274"/>
      <c r="PYN169" s="44"/>
      <c r="PYO169" s="166" t="s">
        <v>884</v>
      </c>
      <c r="PYP169" s="231" t="s">
        <v>885</v>
      </c>
      <c r="PYQ169" s="43"/>
      <c r="PYR169" s="232"/>
      <c r="PYS169" s="11" t="s">
        <v>886</v>
      </c>
      <c r="PYT169" s="352">
        <v>220</v>
      </c>
      <c r="PYU169" s="274"/>
      <c r="PYV169" s="44"/>
      <c r="PYW169" s="166" t="s">
        <v>884</v>
      </c>
      <c r="PYX169" s="231" t="s">
        <v>885</v>
      </c>
      <c r="PYY169" s="43"/>
      <c r="PYZ169" s="232"/>
      <c r="PZA169" s="11" t="s">
        <v>886</v>
      </c>
      <c r="PZB169" s="352">
        <v>220</v>
      </c>
      <c r="PZC169" s="274"/>
      <c r="PZD169" s="44"/>
      <c r="PZE169" s="166" t="s">
        <v>884</v>
      </c>
      <c r="PZF169" s="231" t="s">
        <v>885</v>
      </c>
      <c r="PZG169" s="43"/>
      <c r="PZH169" s="232"/>
      <c r="PZI169" s="11" t="s">
        <v>886</v>
      </c>
      <c r="PZJ169" s="352">
        <v>220</v>
      </c>
      <c r="PZK169" s="274"/>
      <c r="PZL169" s="44"/>
      <c r="PZM169" s="166" t="s">
        <v>884</v>
      </c>
      <c r="PZN169" s="231" t="s">
        <v>885</v>
      </c>
      <c r="PZO169" s="43"/>
      <c r="PZP169" s="232"/>
      <c r="PZQ169" s="11" t="s">
        <v>886</v>
      </c>
      <c r="PZR169" s="352">
        <v>220</v>
      </c>
      <c r="PZS169" s="274"/>
      <c r="PZT169" s="44"/>
      <c r="PZU169" s="166" t="s">
        <v>884</v>
      </c>
      <c r="PZV169" s="231" t="s">
        <v>885</v>
      </c>
      <c r="PZW169" s="43"/>
      <c r="PZX169" s="232"/>
      <c r="PZY169" s="11" t="s">
        <v>886</v>
      </c>
      <c r="PZZ169" s="352">
        <v>220</v>
      </c>
      <c r="QAA169" s="274"/>
      <c r="QAB169" s="44"/>
      <c r="QAC169" s="166" t="s">
        <v>884</v>
      </c>
      <c r="QAD169" s="231" t="s">
        <v>885</v>
      </c>
      <c r="QAE169" s="43"/>
      <c r="QAF169" s="232"/>
      <c r="QAG169" s="11" t="s">
        <v>886</v>
      </c>
      <c r="QAH169" s="352">
        <v>220</v>
      </c>
      <c r="QAI169" s="274"/>
      <c r="QAJ169" s="44"/>
      <c r="QAK169" s="166" t="s">
        <v>884</v>
      </c>
      <c r="QAL169" s="231" t="s">
        <v>885</v>
      </c>
      <c r="QAM169" s="43"/>
      <c r="QAN169" s="232"/>
      <c r="QAO169" s="11" t="s">
        <v>886</v>
      </c>
      <c r="QAP169" s="352">
        <v>220</v>
      </c>
      <c r="QAQ169" s="274"/>
      <c r="QAR169" s="44"/>
      <c r="QAS169" s="166" t="s">
        <v>884</v>
      </c>
      <c r="QAT169" s="231" t="s">
        <v>885</v>
      </c>
      <c r="QAU169" s="43"/>
      <c r="QAV169" s="232"/>
      <c r="QAW169" s="11" t="s">
        <v>886</v>
      </c>
      <c r="QAX169" s="352">
        <v>220</v>
      </c>
      <c r="QAY169" s="274"/>
      <c r="QAZ169" s="44"/>
      <c r="QBA169" s="166" t="s">
        <v>884</v>
      </c>
      <c r="QBB169" s="231" t="s">
        <v>885</v>
      </c>
      <c r="QBC169" s="43"/>
      <c r="QBD169" s="232"/>
      <c r="QBE169" s="11" t="s">
        <v>886</v>
      </c>
      <c r="QBF169" s="352">
        <v>220</v>
      </c>
      <c r="QBG169" s="274"/>
      <c r="QBH169" s="44"/>
      <c r="QBI169" s="166" t="s">
        <v>884</v>
      </c>
      <c r="QBJ169" s="231" t="s">
        <v>885</v>
      </c>
      <c r="QBK169" s="43"/>
      <c r="QBL169" s="232"/>
      <c r="QBM169" s="11" t="s">
        <v>886</v>
      </c>
      <c r="QBN169" s="352">
        <v>220</v>
      </c>
      <c r="QBO169" s="274"/>
      <c r="QBP169" s="44"/>
      <c r="QBQ169" s="166" t="s">
        <v>884</v>
      </c>
      <c r="QBR169" s="231" t="s">
        <v>885</v>
      </c>
      <c r="QBS169" s="43"/>
      <c r="QBT169" s="232"/>
      <c r="QBU169" s="11" t="s">
        <v>886</v>
      </c>
      <c r="QBV169" s="352">
        <v>220</v>
      </c>
      <c r="QBW169" s="274"/>
      <c r="QBX169" s="44"/>
      <c r="QBY169" s="166" t="s">
        <v>884</v>
      </c>
      <c r="QBZ169" s="231" t="s">
        <v>885</v>
      </c>
      <c r="QCA169" s="43"/>
      <c r="QCB169" s="232"/>
      <c r="QCC169" s="11" t="s">
        <v>886</v>
      </c>
      <c r="QCD169" s="352">
        <v>220</v>
      </c>
      <c r="QCE169" s="274"/>
      <c r="QCF169" s="44"/>
      <c r="QCG169" s="166" t="s">
        <v>884</v>
      </c>
      <c r="QCH169" s="231" t="s">
        <v>885</v>
      </c>
      <c r="QCI169" s="43"/>
      <c r="QCJ169" s="232"/>
      <c r="QCK169" s="11" t="s">
        <v>886</v>
      </c>
      <c r="QCL169" s="352">
        <v>220</v>
      </c>
      <c r="QCM169" s="274"/>
      <c r="QCN169" s="44"/>
      <c r="QCO169" s="166" t="s">
        <v>884</v>
      </c>
      <c r="QCP169" s="231" t="s">
        <v>885</v>
      </c>
      <c r="QCQ169" s="43"/>
      <c r="QCR169" s="232"/>
      <c r="QCS169" s="11" t="s">
        <v>886</v>
      </c>
      <c r="QCT169" s="352">
        <v>220</v>
      </c>
      <c r="QCU169" s="274"/>
      <c r="QCV169" s="44"/>
      <c r="QCW169" s="166" t="s">
        <v>884</v>
      </c>
      <c r="QCX169" s="231" t="s">
        <v>885</v>
      </c>
      <c r="QCY169" s="43"/>
      <c r="QCZ169" s="232"/>
      <c r="QDA169" s="11" t="s">
        <v>886</v>
      </c>
      <c r="QDB169" s="352">
        <v>220</v>
      </c>
      <c r="QDC169" s="274"/>
      <c r="QDD169" s="44"/>
      <c r="QDE169" s="166" t="s">
        <v>884</v>
      </c>
      <c r="QDF169" s="231" t="s">
        <v>885</v>
      </c>
      <c r="QDG169" s="43"/>
      <c r="QDH169" s="232"/>
      <c r="QDI169" s="11" t="s">
        <v>886</v>
      </c>
      <c r="QDJ169" s="352">
        <v>220</v>
      </c>
      <c r="QDK169" s="274"/>
      <c r="QDL169" s="44"/>
      <c r="QDM169" s="166" t="s">
        <v>884</v>
      </c>
      <c r="QDN169" s="231" t="s">
        <v>885</v>
      </c>
      <c r="QDO169" s="43"/>
      <c r="QDP169" s="232"/>
      <c r="QDQ169" s="11" t="s">
        <v>886</v>
      </c>
      <c r="QDR169" s="352">
        <v>220</v>
      </c>
      <c r="QDS169" s="274"/>
      <c r="QDT169" s="44"/>
      <c r="QDU169" s="166" t="s">
        <v>884</v>
      </c>
      <c r="QDV169" s="231" t="s">
        <v>885</v>
      </c>
      <c r="QDW169" s="43"/>
      <c r="QDX169" s="232"/>
      <c r="QDY169" s="11" t="s">
        <v>886</v>
      </c>
      <c r="QDZ169" s="352">
        <v>220</v>
      </c>
      <c r="QEA169" s="274"/>
      <c r="QEB169" s="44"/>
      <c r="QEC169" s="166" t="s">
        <v>884</v>
      </c>
      <c r="QED169" s="231" t="s">
        <v>885</v>
      </c>
      <c r="QEE169" s="43"/>
      <c r="QEF169" s="232"/>
      <c r="QEG169" s="11" t="s">
        <v>886</v>
      </c>
      <c r="QEH169" s="352">
        <v>220</v>
      </c>
      <c r="QEI169" s="274"/>
      <c r="QEJ169" s="44"/>
      <c r="QEK169" s="166" t="s">
        <v>884</v>
      </c>
      <c r="QEL169" s="231" t="s">
        <v>885</v>
      </c>
      <c r="QEM169" s="43"/>
      <c r="QEN169" s="232"/>
      <c r="QEO169" s="11" t="s">
        <v>886</v>
      </c>
      <c r="QEP169" s="352">
        <v>220</v>
      </c>
      <c r="QEQ169" s="274"/>
      <c r="QER169" s="44"/>
      <c r="QES169" s="166" t="s">
        <v>884</v>
      </c>
      <c r="QET169" s="231" t="s">
        <v>885</v>
      </c>
      <c r="QEU169" s="43"/>
      <c r="QEV169" s="232"/>
      <c r="QEW169" s="11" t="s">
        <v>886</v>
      </c>
      <c r="QEX169" s="352">
        <v>220</v>
      </c>
      <c r="QEY169" s="274"/>
      <c r="QEZ169" s="44"/>
      <c r="QFA169" s="166" t="s">
        <v>884</v>
      </c>
      <c r="QFB169" s="231" t="s">
        <v>885</v>
      </c>
      <c r="QFC169" s="43"/>
      <c r="QFD169" s="232"/>
      <c r="QFE169" s="11" t="s">
        <v>886</v>
      </c>
      <c r="QFF169" s="352">
        <v>220</v>
      </c>
      <c r="QFG169" s="274"/>
      <c r="QFH169" s="44"/>
      <c r="QFI169" s="166" t="s">
        <v>884</v>
      </c>
      <c r="QFJ169" s="231" t="s">
        <v>885</v>
      </c>
      <c r="QFK169" s="43"/>
      <c r="QFL169" s="232"/>
      <c r="QFM169" s="11" t="s">
        <v>886</v>
      </c>
      <c r="QFN169" s="352">
        <v>220</v>
      </c>
      <c r="QFO169" s="274"/>
      <c r="QFP169" s="44"/>
      <c r="QFQ169" s="166" t="s">
        <v>884</v>
      </c>
      <c r="QFR169" s="231" t="s">
        <v>885</v>
      </c>
      <c r="QFS169" s="43"/>
      <c r="QFT169" s="232"/>
      <c r="QFU169" s="11" t="s">
        <v>886</v>
      </c>
      <c r="QFV169" s="352">
        <v>220</v>
      </c>
      <c r="QFW169" s="274"/>
      <c r="QFX169" s="44"/>
      <c r="QFY169" s="166" t="s">
        <v>884</v>
      </c>
      <c r="QFZ169" s="231" t="s">
        <v>885</v>
      </c>
      <c r="QGA169" s="43"/>
      <c r="QGB169" s="232"/>
      <c r="QGC169" s="11" t="s">
        <v>886</v>
      </c>
      <c r="QGD169" s="352">
        <v>220</v>
      </c>
      <c r="QGE169" s="274"/>
      <c r="QGF169" s="44"/>
      <c r="QGG169" s="166" t="s">
        <v>884</v>
      </c>
      <c r="QGH169" s="231" t="s">
        <v>885</v>
      </c>
      <c r="QGI169" s="43"/>
      <c r="QGJ169" s="232"/>
      <c r="QGK169" s="11" t="s">
        <v>886</v>
      </c>
      <c r="QGL169" s="352">
        <v>220</v>
      </c>
      <c r="QGM169" s="274"/>
      <c r="QGN169" s="44"/>
      <c r="QGO169" s="166" t="s">
        <v>884</v>
      </c>
      <c r="QGP169" s="231" t="s">
        <v>885</v>
      </c>
      <c r="QGQ169" s="43"/>
      <c r="QGR169" s="232"/>
      <c r="QGS169" s="11" t="s">
        <v>886</v>
      </c>
      <c r="QGT169" s="352">
        <v>220</v>
      </c>
      <c r="QGU169" s="274"/>
      <c r="QGV169" s="44"/>
      <c r="QGW169" s="166" t="s">
        <v>884</v>
      </c>
      <c r="QGX169" s="231" t="s">
        <v>885</v>
      </c>
      <c r="QGY169" s="43"/>
      <c r="QGZ169" s="232"/>
      <c r="QHA169" s="11" t="s">
        <v>886</v>
      </c>
      <c r="QHB169" s="352">
        <v>220</v>
      </c>
      <c r="QHC169" s="274"/>
      <c r="QHD169" s="44"/>
      <c r="QHE169" s="166" t="s">
        <v>884</v>
      </c>
      <c r="QHF169" s="231" t="s">
        <v>885</v>
      </c>
      <c r="QHG169" s="43"/>
      <c r="QHH169" s="232"/>
      <c r="QHI169" s="11" t="s">
        <v>886</v>
      </c>
      <c r="QHJ169" s="352">
        <v>220</v>
      </c>
      <c r="QHK169" s="274"/>
      <c r="QHL169" s="44"/>
      <c r="QHM169" s="166" t="s">
        <v>884</v>
      </c>
      <c r="QHN169" s="231" t="s">
        <v>885</v>
      </c>
      <c r="QHO169" s="43"/>
      <c r="QHP169" s="232"/>
      <c r="QHQ169" s="11" t="s">
        <v>886</v>
      </c>
      <c r="QHR169" s="352">
        <v>220</v>
      </c>
      <c r="QHS169" s="274"/>
      <c r="QHT169" s="44"/>
      <c r="QHU169" s="166" t="s">
        <v>884</v>
      </c>
      <c r="QHV169" s="231" t="s">
        <v>885</v>
      </c>
      <c r="QHW169" s="43"/>
      <c r="QHX169" s="232"/>
      <c r="QHY169" s="11" t="s">
        <v>886</v>
      </c>
      <c r="QHZ169" s="352">
        <v>220</v>
      </c>
      <c r="QIA169" s="274"/>
      <c r="QIB169" s="44"/>
      <c r="QIC169" s="166" t="s">
        <v>884</v>
      </c>
      <c r="QID169" s="231" t="s">
        <v>885</v>
      </c>
      <c r="QIE169" s="43"/>
      <c r="QIF169" s="232"/>
      <c r="QIG169" s="11" t="s">
        <v>886</v>
      </c>
      <c r="QIH169" s="352">
        <v>220</v>
      </c>
      <c r="QII169" s="274"/>
      <c r="QIJ169" s="44"/>
      <c r="QIK169" s="166" t="s">
        <v>884</v>
      </c>
      <c r="QIL169" s="231" t="s">
        <v>885</v>
      </c>
      <c r="QIM169" s="43"/>
      <c r="QIN169" s="232"/>
      <c r="QIO169" s="11" t="s">
        <v>886</v>
      </c>
      <c r="QIP169" s="352">
        <v>220</v>
      </c>
      <c r="QIQ169" s="274"/>
      <c r="QIR169" s="44"/>
      <c r="QIS169" s="166" t="s">
        <v>884</v>
      </c>
      <c r="QIT169" s="231" t="s">
        <v>885</v>
      </c>
      <c r="QIU169" s="43"/>
      <c r="QIV169" s="232"/>
      <c r="QIW169" s="11" t="s">
        <v>886</v>
      </c>
      <c r="QIX169" s="352">
        <v>220</v>
      </c>
      <c r="QIY169" s="274"/>
      <c r="QIZ169" s="44"/>
      <c r="QJA169" s="166" t="s">
        <v>884</v>
      </c>
      <c r="QJB169" s="231" t="s">
        <v>885</v>
      </c>
      <c r="QJC169" s="43"/>
      <c r="QJD169" s="232"/>
      <c r="QJE169" s="11" t="s">
        <v>886</v>
      </c>
      <c r="QJF169" s="352">
        <v>220</v>
      </c>
      <c r="QJG169" s="274"/>
      <c r="QJH169" s="44"/>
      <c r="QJI169" s="166" t="s">
        <v>884</v>
      </c>
      <c r="QJJ169" s="231" t="s">
        <v>885</v>
      </c>
      <c r="QJK169" s="43"/>
      <c r="QJL169" s="232"/>
      <c r="QJM169" s="11" t="s">
        <v>886</v>
      </c>
      <c r="QJN169" s="352">
        <v>220</v>
      </c>
      <c r="QJO169" s="274"/>
      <c r="QJP169" s="44"/>
      <c r="QJQ169" s="166" t="s">
        <v>884</v>
      </c>
      <c r="QJR169" s="231" t="s">
        <v>885</v>
      </c>
      <c r="QJS169" s="43"/>
      <c r="QJT169" s="232"/>
      <c r="QJU169" s="11" t="s">
        <v>886</v>
      </c>
      <c r="QJV169" s="352">
        <v>220</v>
      </c>
      <c r="QJW169" s="274"/>
      <c r="QJX169" s="44"/>
      <c r="QJY169" s="166" t="s">
        <v>884</v>
      </c>
      <c r="QJZ169" s="231" t="s">
        <v>885</v>
      </c>
      <c r="QKA169" s="43"/>
      <c r="QKB169" s="232"/>
      <c r="QKC169" s="11" t="s">
        <v>886</v>
      </c>
      <c r="QKD169" s="352">
        <v>220</v>
      </c>
      <c r="QKE169" s="274"/>
      <c r="QKF169" s="44"/>
      <c r="QKG169" s="166" t="s">
        <v>884</v>
      </c>
      <c r="QKH169" s="231" t="s">
        <v>885</v>
      </c>
      <c r="QKI169" s="43"/>
      <c r="QKJ169" s="232"/>
      <c r="QKK169" s="11" t="s">
        <v>886</v>
      </c>
      <c r="QKL169" s="352">
        <v>220</v>
      </c>
      <c r="QKM169" s="274"/>
      <c r="QKN169" s="44"/>
      <c r="QKO169" s="166" t="s">
        <v>884</v>
      </c>
      <c r="QKP169" s="231" t="s">
        <v>885</v>
      </c>
      <c r="QKQ169" s="43"/>
      <c r="QKR169" s="232"/>
      <c r="QKS169" s="11" t="s">
        <v>886</v>
      </c>
      <c r="QKT169" s="352">
        <v>220</v>
      </c>
      <c r="QKU169" s="274"/>
      <c r="QKV169" s="44"/>
      <c r="QKW169" s="166" t="s">
        <v>884</v>
      </c>
      <c r="QKX169" s="231" t="s">
        <v>885</v>
      </c>
      <c r="QKY169" s="43"/>
      <c r="QKZ169" s="232"/>
      <c r="QLA169" s="11" t="s">
        <v>886</v>
      </c>
      <c r="QLB169" s="352">
        <v>220</v>
      </c>
      <c r="QLC169" s="274"/>
      <c r="QLD169" s="44"/>
      <c r="QLE169" s="166" t="s">
        <v>884</v>
      </c>
      <c r="QLF169" s="231" t="s">
        <v>885</v>
      </c>
      <c r="QLG169" s="43"/>
      <c r="QLH169" s="232"/>
      <c r="QLI169" s="11" t="s">
        <v>886</v>
      </c>
      <c r="QLJ169" s="352">
        <v>220</v>
      </c>
      <c r="QLK169" s="274"/>
      <c r="QLL169" s="44"/>
      <c r="QLM169" s="166" t="s">
        <v>884</v>
      </c>
      <c r="QLN169" s="231" t="s">
        <v>885</v>
      </c>
      <c r="QLO169" s="43"/>
      <c r="QLP169" s="232"/>
      <c r="QLQ169" s="11" t="s">
        <v>886</v>
      </c>
      <c r="QLR169" s="352">
        <v>220</v>
      </c>
      <c r="QLS169" s="274"/>
      <c r="QLT169" s="44"/>
      <c r="QLU169" s="166" t="s">
        <v>884</v>
      </c>
      <c r="QLV169" s="231" t="s">
        <v>885</v>
      </c>
      <c r="QLW169" s="43"/>
      <c r="QLX169" s="232"/>
      <c r="QLY169" s="11" t="s">
        <v>886</v>
      </c>
      <c r="QLZ169" s="352">
        <v>220</v>
      </c>
      <c r="QMA169" s="274"/>
      <c r="QMB169" s="44"/>
      <c r="QMC169" s="166" t="s">
        <v>884</v>
      </c>
      <c r="QMD169" s="231" t="s">
        <v>885</v>
      </c>
      <c r="QME169" s="43"/>
      <c r="QMF169" s="232"/>
      <c r="QMG169" s="11" t="s">
        <v>886</v>
      </c>
      <c r="QMH169" s="352">
        <v>220</v>
      </c>
      <c r="QMI169" s="274"/>
      <c r="QMJ169" s="44"/>
      <c r="QMK169" s="166" t="s">
        <v>884</v>
      </c>
      <c r="QML169" s="231" t="s">
        <v>885</v>
      </c>
      <c r="QMM169" s="43"/>
      <c r="QMN169" s="232"/>
      <c r="QMO169" s="11" t="s">
        <v>886</v>
      </c>
      <c r="QMP169" s="352">
        <v>220</v>
      </c>
      <c r="QMQ169" s="274"/>
      <c r="QMR169" s="44"/>
      <c r="QMS169" s="166" t="s">
        <v>884</v>
      </c>
      <c r="QMT169" s="231" t="s">
        <v>885</v>
      </c>
      <c r="QMU169" s="43"/>
      <c r="QMV169" s="232"/>
      <c r="QMW169" s="11" t="s">
        <v>886</v>
      </c>
      <c r="QMX169" s="352">
        <v>220</v>
      </c>
      <c r="QMY169" s="274"/>
      <c r="QMZ169" s="44"/>
      <c r="QNA169" s="166" t="s">
        <v>884</v>
      </c>
      <c r="QNB169" s="231" t="s">
        <v>885</v>
      </c>
      <c r="QNC169" s="43"/>
      <c r="QND169" s="232"/>
      <c r="QNE169" s="11" t="s">
        <v>886</v>
      </c>
      <c r="QNF169" s="352">
        <v>220</v>
      </c>
      <c r="QNG169" s="274"/>
      <c r="QNH169" s="44"/>
      <c r="QNI169" s="166" t="s">
        <v>884</v>
      </c>
      <c r="QNJ169" s="231" t="s">
        <v>885</v>
      </c>
      <c r="QNK169" s="43"/>
      <c r="QNL169" s="232"/>
      <c r="QNM169" s="11" t="s">
        <v>886</v>
      </c>
      <c r="QNN169" s="352">
        <v>220</v>
      </c>
      <c r="QNO169" s="274"/>
      <c r="QNP169" s="44"/>
      <c r="QNQ169" s="166" t="s">
        <v>884</v>
      </c>
      <c r="QNR169" s="231" t="s">
        <v>885</v>
      </c>
      <c r="QNS169" s="43"/>
      <c r="QNT169" s="232"/>
      <c r="QNU169" s="11" t="s">
        <v>886</v>
      </c>
      <c r="QNV169" s="352">
        <v>220</v>
      </c>
      <c r="QNW169" s="274"/>
      <c r="QNX169" s="44"/>
      <c r="QNY169" s="166" t="s">
        <v>884</v>
      </c>
      <c r="QNZ169" s="231" t="s">
        <v>885</v>
      </c>
      <c r="QOA169" s="43"/>
      <c r="QOB169" s="232"/>
      <c r="QOC169" s="11" t="s">
        <v>886</v>
      </c>
      <c r="QOD169" s="352">
        <v>220</v>
      </c>
      <c r="QOE169" s="274"/>
      <c r="QOF169" s="44"/>
      <c r="QOG169" s="166" t="s">
        <v>884</v>
      </c>
      <c r="QOH169" s="231" t="s">
        <v>885</v>
      </c>
      <c r="QOI169" s="43"/>
      <c r="QOJ169" s="232"/>
      <c r="QOK169" s="11" t="s">
        <v>886</v>
      </c>
      <c r="QOL169" s="352">
        <v>220</v>
      </c>
      <c r="QOM169" s="274"/>
      <c r="QON169" s="44"/>
      <c r="QOO169" s="166" t="s">
        <v>884</v>
      </c>
      <c r="QOP169" s="231" t="s">
        <v>885</v>
      </c>
      <c r="QOQ169" s="43"/>
      <c r="QOR169" s="232"/>
      <c r="QOS169" s="11" t="s">
        <v>886</v>
      </c>
      <c r="QOT169" s="352">
        <v>220</v>
      </c>
      <c r="QOU169" s="274"/>
      <c r="QOV169" s="44"/>
      <c r="QOW169" s="166" t="s">
        <v>884</v>
      </c>
      <c r="QOX169" s="231" t="s">
        <v>885</v>
      </c>
      <c r="QOY169" s="43"/>
      <c r="QOZ169" s="232"/>
      <c r="QPA169" s="11" t="s">
        <v>886</v>
      </c>
      <c r="QPB169" s="352">
        <v>220</v>
      </c>
      <c r="QPC169" s="274"/>
      <c r="QPD169" s="44"/>
      <c r="QPE169" s="166" t="s">
        <v>884</v>
      </c>
      <c r="QPF169" s="231" t="s">
        <v>885</v>
      </c>
      <c r="QPG169" s="43"/>
      <c r="QPH169" s="232"/>
      <c r="QPI169" s="11" t="s">
        <v>886</v>
      </c>
      <c r="QPJ169" s="352">
        <v>220</v>
      </c>
      <c r="QPK169" s="274"/>
      <c r="QPL169" s="44"/>
      <c r="QPM169" s="166" t="s">
        <v>884</v>
      </c>
      <c r="QPN169" s="231" t="s">
        <v>885</v>
      </c>
      <c r="QPO169" s="43"/>
      <c r="QPP169" s="232"/>
      <c r="QPQ169" s="11" t="s">
        <v>886</v>
      </c>
      <c r="QPR169" s="352">
        <v>220</v>
      </c>
      <c r="QPS169" s="274"/>
      <c r="QPT169" s="44"/>
      <c r="QPU169" s="166" t="s">
        <v>884</v>
      </c>
      <c r="QPV169" s="231" t="s">
        <v>885</v>
      </c>
      <c r="QPW169" s="43"/>
      <c r="QPX169" s="232"/>
      <c r="QPY169" s="11" t="s">
        <v>886</v>
      </c>
      <c r="QPZ169" s="352">
        <v>220</v>
      </c>
      <c r="QQA169" s="274"/>
      <c r="QQB169" s="44"/>
      <c r="QQC169" s="166" t="s">
        <v>884</v>
      </c>
      <c r="QQD169" s="231" t="s">
        <v>885</v>
      </c>
      <c r="QQE169" s="43"/>
      <c r="QQF169" s="232"/>
      <c r="QQG169" s="11" t="s">
        <v>886</v>
      </c>
      <c r="QQH169" s="352">
        <v>220</v>
      </c>
      <c r="QQI169" s="274"/>
      <c r="QQJ169" s="44"/>
      <c r="QQK169" s="166" t="s">
        <v>884</v>
      </c>
      <c r="QQL169" s="231" t="s">
        <v>885</v>
      </c>
      <c r="QQM169" s="43"/>
      <c r="QQN169" s="232"/>
      <c r="QQO169" s="11" t="s">
        <v>886</v>
      </c>
      <c r="QQP169" s="352">
        <v>220</v>
      </c>
      <c r="QQQ169" s="274"/>
      <c r="QQR169" s="44"/>
      <c r="QQS169" s="166" t="s">
        <v>884</v>
      </c>
      <c r="QQT169" s="231" t="s">
        <v>885</v>
      </c>
      <c r="QQU169" s="43"/>
      <c r="QQV169" s="232"/>
      <c r="QQW169" s="11" t="s">
        <v>886</v>
      </c>
      <c r="QQX169" s="352">
        <v>220</v>
      </c>
      <c r="QQY169" s="274"/>
      <c r="QQZ169" s="44"/>
      <c r="QRA169" s="166" t="s">
        <v>884</v>
      </c>
      <c r="QRB169" s="231" t="s">
        <v>885</v>
      </c>
      <c r="QRC169" s="43"/>
      <c r="QRD169" s="232"/>
      <c r="QRE169" s="11" t="s">
        <v>886</v>
      </c>
      <c r="QRF169" s="352">
        <v>220</v>
      </c>
      <c r="QRG169" s="274"/>
      <c r="QRH169" s="44"/>
      <c r="QRI169" s="166" t="s">
        <v>884</v>
      </c>
      <c r="QRJ169" s="231" t="s">
        <v>885</v>
      </c>
      <c r="QRK169" s="43"/>
      <c r="QRL169" s="232"/>
      <c r="QRM169" s="11" t="s">
        <v>886</v>
      </c>
      <c r="QRN169" s="352">
        <v>220</v>
      </c>
      <c r="QRO169" s="274"/>
      <c r="QRP169" s="44"/>
      <c r="QRQ169" s="166" t="s">
        <v>884</v>
      </c>
      <c r="QRR169" s="231" t="s">
        <v>885</v>
      </c>
      <c r="QRS169" s="43"/>
      <c r="QRT169" s="232"/>
      <c r="QRU169" s="11" t="s">
        <v>886</v>
      </c>
      <c r="QRV169" s="352">
        <v>220</v>
      </c>
      <c r="QRW169" s="274"/>
      <c r="QRX169" s="44"/>
      <c r="QRY169" s="166" t="s">
        <v>884</v>
      </c>
      <c r="QRZ169" s="231" t="s">
        <v>885</v>
      </c>
      <c r="QSA169" s="43"/>
      <c r="QSB169" s="232"/>
      <c r="QSC169" s="11" t="s">
        <v>886</v>
      </c>
      <c r="QSD169" s="352">
        <v>220</v>
      </c>
      <c r="QSE169" s="274"/>
      <c r="QSF169" s="44"/>
      <c r="QSG169" s="166" t="s">
        <v>884</v>
      </c>
      <c r="QSH169" s="231" t="s">
        <v>885</v>
      </c>
      <c r="QSI169" s="43"/>
      <c r="QSJ169" s="232"/>
      <c r="QSK169" s="11" t="s">
        <v>886</v>
      </c>
      <c r="QSL169" s="352">
        <v>220</v>
      </c>
      <c r="QSM169" s="274"/>
      <c r="QSN169" s="44"/>
      <c r="QSO169" s="166" t="s">
        <v>884</v>
      </c>
      <c r="QSP169" s="231" t="s">
        <v>885</v>
      </c>
      <c r="QSQ169" s="43"/>
      <c r="QSR169" s="232"/>
      <c r="QSS169" s="11" t="s">
        <v>886</v>
      </c>
      <c r="QST169" s="352">
        <v>220</v>
      </c>
      <c r="QSU169" s="274"/>
      <c r="QSV169" s="44"/>
      <c r="QSW169" s="166" t="s">
        <v>884</v>
      </c>
      <c r="QSX169" s="231" t="s">
        <v>885</v>
      </c>
      <c r="QSY169" s="43"/>
      <c r="QSZ169" s="232"/>
      <c r="QTA169" s="11" t="s">
        <v>886</v>
      </c>
      <c r="QTB169" s="352">
        <v>220</v>
      </c>
      <c r="QTC169" s="274"/>
      <c r="QTD169" s="44"/>
      <c r="QTE169" s="166" t="s">
        <v>884</v>
      </c>
      <c r="QTF169" s="231" t="s">
        <v>885</v>
      </c>
      <c r="QTG169" s="43"/>
      <c r="QTH169" s="232"/>
      <c r="QTI169" s="11" t="s">
        <v>886</v>
      </c>
      <c r="QTJ169" s="352">
        <v>220</v>
      </c>
      <c r="QTK169" s="274"/>
      <c r="QTL169" s="44"/>
      <c r="QTM169" s="166" t="s">
        <v>884</v>
      </c>
      <c r="QTN169" s="231" t="s">
        <v>885</v>
      </c>
      <c r="QTO169" s="43"/>
      <c r="QTP169" s="232"/>
      <c r="QTQ169" s="11" t="s">
        <v>886</v>
      </c>
      <c r="QTR169" s="352">
        <v>220</v>
      </c>
      <c r="QTS169" s="274"/>
      <c r="QTT169" s="44"/>
      <c r="QTU169" s="166" t="s">
        <v>884</v>
      </c>
      <c r="QTV169" s="231" t="s">
        <v>885</v>
      </c>
      <c r="QTW169" s="43"/>
      <c r="QTX169" s="232"/>
      <c r="QTY169" s="11" t="s">
        <v>886</v>
      </c>
      <c r="QTZ169" s="352">
        <v>220</v>
      </c>
      <c r="QUA169" s="274"/>
      <c r="QUB169" s="44"/>
      <c r="QUC169" s="166" t="s">
        <v>884</v>
      </c>
      <c r="QUD169" s="231" t="s">
        <v>885</v>
      </c>
      <c r="QUE169" s="43"/>
      <c r="QUF169" s="232"/>
      <c r="QUG169" s="11" t="s">
        <v>886</v>
      </c>
      <c r="QUH169" s="352">
        <v>220</v>
      </c>
      <c r="QUI169" s="274"/>
      <c r="QUJ169" s="44"/>
      <c r="QUK169" s="166" t="s">
        <v>884</v>
      </c>
      <c r="QUL169" s="231" t="s">
        <v>885</v>
      </c>
      <c r="QUM169" s="43"/>
      <c r="QUN169" s="232"/>
      <c r="QUO169" s="11" t="s">
        <v>886</v>
      </c>
      <c r="QUP169" s="352">
        <v>220</v>
      </c>
      <c r="QUQ169" s="274"/>
      <c r="QUR169" s="44"/>
      <c r="QUS169" s="166" t="s">
        <v>884</v>
      </c>
      <c r="QUT169" s="231" t="s">
        <v>885</v>
      </c>
      <c r="QUU169" s="43"/>
      <c r="QUV169" s="232"/>
      <c r="QUW169" s="11" t="s">
        <v>886</v>
      </c>
      <c r="QUX169" s="352">
        <v>220</v>
      </c>
      <c r="QUY169" s="274"/>
      <c r="QUZ169" s="44"/>
      <c r="QVA169" s="166" t="s">
        <v>884</v>
      </c>
      <c r="QVB169" s="231" t="s">
        <v>885</v>
      </c>
      <c r="QVC169" s="43"/>
      <c r="QVD169" s="232"/>
      <c r="QVE169" s="11" t="s">
        <v>886</v>
      </c>
      <c r="QVF169" s="352">
        <v>220</v>
      </c>
      <c r="QVG169" s="274"/>
      <c r="QVH169" s="44"/>
      <c r="QVI169" s="166" t="s">
        <v>884</v>
      </c>
      <c r="QVJ169" s="231" t="s">
        <v>885</v>
      </c>
      <c r="QVK169" s="43"/>
      <c r="QVL169" s="232"/>
      <c r="QVM169" s="11" t="s">
        <v>886</v>
      </c>
      <c r="QVN169" s="352">
        <v>220</v>
      </c>
      <c r="QVO169" s="274"/>
      <c r="QVP169" s="44"/>
      <c r="QVQ169" s="166" t="s">
        <v>884</v>
      </c>
      <c r="QVR169" s="231" t="s">
        <v>885</v>
      </c>
      <c r="QVS169" s="43"/>
      <c r="QVT169" s="232"/>
      <c r="QVU169" s="11" t="s">
        <v>886</v>
      </c>
      <c r="QVV169" s="352">
        <v>220</v>
      </c>
      <c r="QVW169" s="274"/>
      <c r="QVX169" s="44"/>
      <c r="QVY169" s="166" t="s">
        <v>884</v>
      </c>
      <c r="QVZ169" s="231" t="s">
        <v>885</v>
      </c>
      <c r="QWA169" s="43"/>
      <c r="QWB169" s="232"/>
      <c r="QWC169" s="11" t="s">
        <v>886</v>
      </c>
      <c r="QWD169" s="352">
        <v>220</v>
      </c>
      <c r="QWE169" s="274"/>
      <c r="QWF169" s="44"/>
      <c r="QWG169" s="166" t="s">
        <v>884</v>
      </c>
      <c r="QWH169" s="231" t="s">
        <v>885</v>
      </c>
      <c r="QWI169" s="43"/>
      <c r="QWJ169" s="232"/>
      <c r="QWK169" s="11" t="s">
        <v>886</v>
      </c>
      <c r="QWL169" s="352">
        <v>220</v>
      </c>
      <c r="QWM169" s="274"/>
      <c r="QWN169" s="44"/>
      <c r="QWO169" s="166" t="s">
        <v>884</v>
      </c>
      <c r="QWP169" s="231" t="s">
        <v>885</v>
      </c>
      <c r="QWQ169" s="43"/>
      <c r="QWR169" s="232"/>
      <c r="QWS169" s="11" t="s">
        <v>886</v>
      </c>
      <c r="QWT169" s="352">
        <v>220</v>
      </c>
      <c r="QWU169" s="274"/>
      <c r="QWV169" s="44"/>
      <c r="QWW169" s="166" t="s">
        <v>884</v>
      </c>
      <c r="QWX169" s="231" t="s">
        <v>885</v>
      </c>
      <c r="QWY169" s="43"/>
      <c r="QWZ169" s="232"/>
      <c r="QXA169" s="11" t="s">
        <v>886</v>
      </c>
      <c r="QXB169" s="352">
        <v>220</v>
      </c>
      <c r="QXC169" s="274"/>
      <c r="QXD169" s="44"/>
      <c r="QXE169" s="166" t="s">
        <v>884</v>
      </c>
      <c r="QXF169" s="231" t="s">
        <v>885</v>
      </c>
      <c r="QXG169" s="43"/>
      <c r="QXH169" s="232"/>
      <c r="QXI169" s="11" t="s">
        <v>886</v>
      </c>
      <c r="QXJ169" s="352">
        <v>220</v>
      </c>
      <c r="QXK169" s="274"/>
      <c r="QXL169" s="44"/>
      <c r="QXM169" s="166" t="s">
        <v>884</v>
      </c>
      <c r="QXN169" s="231" t="s">
        <v>885</v>
      </c>
      <c r="QXO169" s="43"/>
      <c r="QXP169" s="232"/>
      <c r="QXQ169" s="11" t="s">
        <v>886</v>
      </c>
      <c r="QXR169" s="352">
        <v>220</v>
      </c>
      <c r="QXS169" s="274"/>
      <c r="QXT169" s="44"/>
      <c r="QXU169" s="166" t="s">
        <v>884</v>
      </c>
      <c r="QXV169" s="231" t="s">
        <v>885</v>
      </c>
      <c r="QXW169" s="43"/>
      <c r="QXX169" s="232"/>
      <c r="QXY169" s="11" t="s">
        <v>886</v>
      </c>
      <c r="QXZ169" s="352">
        <v>220</v>
      </c>
      <c r="QYA169" s="274"/>
      <c r="QYB169" s="44"/>
      <c r="QYC169" s="166" t="s">
        <v>884</v>
      </c>
      <c r="QYD169" s="231" t="s">
        <v>885</v>
      </c>
      <c r="QYE169" s="43"/>
      <c r="QYF169" s="232"/>
      <c r="QYG169" s="11" t="s">
        <v>886</v>
      </c>
      <c r="QYH169" s="352">
        <v>220</v>
      </c>
      <c r="QYI169" s="274"/>
      <c r="QYJ169" s="44"/>
      <c r="QYK169" s="166" t="s">
        <v>884</v>
      </c>
      <c r="QYL169" s="231" t="s">
        <v>885</v>
      </c>
      <c r="QYM169" s="43"/>
      <c r="QYN169" s="232"/>
      <c r="QYO169" s="11" t="s">
        <v>886</v>
      </c>
      <c r="QYP169" s="352">
        <v>220</v>
      </c>
      <c r="QYQ169" s="274"/>
      <c r="QYR169" s="44"/>
      <c r="QYS169" s="166" t="s">
        <v>884</v>
      </c>
      <c r="QYT169" s="231" t="s">
        <v>885</v>
      </c>
      <c r="QYU169" s="43"/>
      <c r="QYV169" s="232"/>
      <c r="QYW169" s="11" t="s">
        <v>886</v>
      </c>
      <c r="QYX169" s="352">
        <v>220</v>
      </c>
      <c r="QYY169" s="274"/>
      <c r="QYZ169" s="44"/>
      <c r="QZA169" s="166" t="s">
        <v>884</v>
      </c>
      <c r="QZB169" s="231" t="s">
        <v>885</v>
      </c>
      <c r="QZC169" s="43"/>
      <c r="QZD169" s="232"/>
      <c r="QZE169" s="11" t="s">
        <v>886</v>
      </c>
      <c r="QZF169" s="352">
        <v>220</v>
      </c>
      <c r="QZG169" s="274"/>
      <c r="QZH169" s="44"/>
      <c r="QZI169" s="166" t="s">
        <v>884</v>
      </c>
      <c r="QZJ169" s="231" t="s">
        <v>885</v>
      </c>
      <c r="QZK169" s="43"/>
      <c r="QZL169" s="232"/>
      <c r="QZM169" s="11" t="s">
        <v>886</v>
      </c>
      <c r="QZN169" s="352">
        <v>220</v>
      </c>
      <c r="QZO169" s="274"/>
      <c r="QZP169" s="44"/>
      <c r="QZQ169" s="166" t="s">
        <v>884</v>
      </c>
      <c r="QZR169" s="231" t="s">
        <v>885</v>
      </c>
      <c r="QZS169" s="43"/>
      <c r="QZT169" s="232"/>
      <c r="QZU169" s="11" t="s">
        <v>886</v>
      </c>
      <c r="QZV169" s="352">
        <v>220</v>
      </c>
      <c r="QZW169" s="274"/>
      <c r="QZX169" s="44"/>
      <c r="QZY169" s="166" t="s">
        <v>884</v>
      </c>
      <c r="QZZ169" s="231" t="s">
        <v>885</v>
      </c>
      <c r="RAA169" s="43"/>
      <c r="RAB169" s="232"/>
      <c r="RAC169" s="11" t="s">
        <v>886</v>
      </c>
      <c r="RAD169" s="352">
        <v>220</v>
      </c>
      <c r="RAE169" s="274"/>
      <c r="RAF169" s="44"/>
      <c r="RAG169" s="166" t="s">
        <v>884</v>
      </c>
      <c r="RAH169" s="231" t="s">
        <v>885</v>
      </c>
      <c r="RAI169" s="43"/>
      <c r="RAJ169" s="232"/>
      <c r="RAK169" s="11" t="s">
        <v>886</v>
      </c>
      <c r="RAL169" s="352">
        <v>220</v>
      </c>
      <c r="RAM169" s="274"/>
      <c r="RAN169" s="44"/>
      <c r="RAO169" s="166" t="s">
        <v>884</v>
      </c>
      <c r="RAP169" s="231" t="s">
        <v>885</v>
      </c>
      <c r="RAQ169" s="43"/>
      <c r="RAR169" s="232"/>
      <c r="RAS169" s="11" t="s">
        <v>886</v>
      </c>
      <c r="RAT169" s="352">
        <v>220</v>
      </c>
      <c r="RAU169" s="274"/>
      <c r="RAV169" s="44"/>
      <c r="RAW169" s="166" t="s">
        <v>884</v>
      </c>
      <c r="RAX169" s="231" t="s">
        <v>885</v>
      </c>
      <c r="RAY169" s="43"/>
      <c r="RAZ169" s="232"/>
      <c r="RBA169" s="11" t="s">
        <v>886</v>
      </c>
      <c r="RBB169" s="352">
        <v>220</v>
      </c>
      <c r="RBC169" s="274"/>
      <c r="RBD169" s="44"/>
      <c r="RBE169" s="166" t="s">
        <v>884</v>
      </c>
      <c r="RBF169" s="231" t="s">
        <v>885</v>
      </c>
      <c r="RBG169" s="43"/>
      <c r="RBH169" s="232"/>
      <c r="RBI169" s="11" t="s">
        <v>886</v>
      </c>
      <c r="RBJ169" s="352">
        <v>220</v>
      </c>
      <c r="RBK169" s="274"/>
      <c r="RBL169" s="44"/>
      <c r="RBM169" s="166" t="s">
        <v>884</v>
      </c>
      <c r="RBN169" s="231" t="s">
        <v>885</v>
      </c>
      <c r="RBO169" s="43"/>
      <c r="RBP169" s="232"/>
      <c r="RBQ169" s="11" t="s">
        <v>886</v>
      </c>
      <c r="RBR169" s="352">
        <v>220</v>
      </c>
      <c r="RBS169" s="274"/>
      <c r="RBT169" s="44"/>
      <c r="RBU169" s="166" t="s">
        <v>884</v>
      </c>
      <c r="RBV169" s="231" t="s">
        <v>885</v>
      </c>
      <c r="RBW169" s="43"/>
      <c r="RBX169" s="232"/>
      <c r="RBY169" s="11" t="s">
        <v>886</v>
      </c>
      <c r="RBZ169" s="352">
        <v>220</v>
      </c>
      <c r="RCA169" s="274"/>
      <c r="RCB169" s="44"/>
      <c r="RCC169" s="166" t="s">
        <v>884</v>
      </c>
      <c r="RCD169" s="231" t="s">
        <v>885</v>
      </c>
      <c r="RCE169" s="43"/>
      <c r="RCF169" s="232"/>
      <c r="RCG169" s="11" t="s">
        <v>886</v>
      </c>
      <c r="RCH169" s="352">
        <v>220</v>
      </c>
      <c r="RCI169" s="274"/>
      <c r="RCJ169" s="44"/>
      <c r="RCK169" s="166" t="s">
        <v>884</v>
      </c>
      <c r="RCL169" s="231" t="s">
        <v>885</v>
      </c>
      <c r="RCM169" s="43"/>
      <c r="RCN169" s="232"/>
      <c r="RCO169" s="11" t="s">
        <v>886</v>
      </c>
      <c r="RCP169" s="352">
        <v>220</v>
      </c>
      <c r="RCQ169" s="274"/>
      <c r="RCR169" s="44"/>
      <c r="RCS169" s="166" t="s">
        <v>884</v>
      </c>
      <c r="RCT169" s="231" t="s">
        <v>885</v>
      </c>
      <c r="RCU169" s="43"/>
      <c r="RCV169" s="232"/>
      <c r="RCW169" s="11" t="s">
        <v>886</v>
      </c>
      <c r="RCX169" s="352">
        <v>220</v>
      </c>
      <c r="RCY169" s="274"/>
      <c r="RCZ169" s="44"/>
      <c r="RDA169" s="166" t="s">
        <v>884</v>
      </c>
      <c r="RDB169" s="231" t="s">
        <v>885</v>
      </c>
      <c r="RDC169" s="43"/>
      <c r="RDD169" s="232"/>
      <c r="RDE169" s="11" t="s">
        <v>886</v>
      </c>
      <c r="RDF169" s="352">
        <v>220</v>
      </c>
      <c r="RDG169" s="274"/>
      <c r="RDH169" s="44"/>
      <c r="RDI169" s="166" t="s">
        <v>884</v>
      </c>
      <c r="RDJ169" s="231" t="s">
        <v>885</v>
      </c>
      <c r="RDK169" s="43"/>
      <c r="RDL169" s="232"/>
      <c r="RDM169" s="11" t="s">
        <v>886</v>
      </c>
      <c r="RDN169" s="352">
        <v>220</v>
      </c>
      <c r="RDO169" s="274"/>
      <c r="RDP169" s="44"/>
      <c r="RDQ169" s="166" t="s">
        <v>884</v>
      </c>
      <c r="RDR169" s="231" t="s">
        <v>885</v>
      </c>
      <c r="RDS169" s="43"/>
      <c r="RDT169" s="232"/>
      <c r="RDU169" s="11" t="s">
        <v>886</v>
      </c>
      <c r="RDV169" s="352">
        <v>220</v>
      </c>
      <c r="RDW169" s="274"/>
      <c r="RDX169" s="44"/>
      <c r="RDY169" s="166" t="s">
        <v>884</v>
      </c>
      <c r="RDZ169" s="231" t="s">
        <v>885</v>
      </c>
      <c r="REA169" s="43"/>
      <c r="REB169" s="232"/>
      <c r="REC169" s="11" t="s">
        <v>886</v>
      </c>
      <c r="RED169" s="352">
        <v>220</v>
      </c>
      <c r="REE169" s="274"/>
      <c r="REF169" s="44"/>
      <c r="REG169" s="166" t="s">
        <v>884</v>
      </c>
      <c r="REH169" s="231" t="s">
        <v>885</v>
      </c>
      <c r="REI169" s="43"/>
      <c r="REJ169" s="232"/>
      <c r="REK169" s="11" t="s">
        <v>886</v>
      </c>
      <c r="REL169" s="352">
        <v>220</v>
      </c>
      <c r="REM169" s="274"/>
      <c r="REN169" s="44"/>
      <c r="REO169" s="166" t="s">
        <v>884</v>
      </c>
      <c r="REP169" s="231" t="s">
        <v>885</v>
      </c>
      <c r="REQ169" s="43"/>
      <c r="RER169" s="232"/>
      <c r="RES169" s="11" t="s">
        <v>886</v>
      </c>
      <c r="RET169" s="352">
        <v>220</v>
      </c>
      <c r="REU169" s="274"/>
      <c r="REV169" s="44"/>
      <c r="REW169" s="166" t="s">
        <v>884</v>
      </c>
      <c r="REX169" s="231" t="s">
        <v>885</v>
      </c>
      <c r="REY169" s="43"/>
      <c r="REZ169" s="232"/>
      <c r="RFA169" s="11" t="s">
        <v>886</v>
      </c>
      <c r="RFB169" s="352">
        <v>220</v>
      </c>
      <c r="RFC169" s="274"/>
      <c r="RFD169" s="44"/>
      <c r="RFE169" s="166" t="s">
        <v>884</v>
      </c>
      <c r="RFF169" s="231" t="s">
        <v>885</v>
      </c>
      <c r="RFG169" s="43"/>
      <c r="RFH169" s="232"/>
      <c r="RFI169" s="11" t="s">
        <v>886</v>
      </c>
      <c r="RFJ169" s="352">
        <v>220</v>
      </c>
      <c r="RFK169" s="274"/>
      <c r="RFL169" s="44"/>
      <c r="RFM169" s="166" t="s">
        <v>884</v>
      </c>
      <c r="RFN169" s="231" t="s">
        <v>885</v>
      </c>
      <c r="RFO169" s="43"/>
      <c r="RFP169" s="232"/>
      <c r="RFQ169" s="11" t="s">
        <v>886</v>
      </c>
      <c r="RFR169" s="352">
        <v>220</v>
      </c>
      <c r="RFS169" s="274"/>
      <c r="RFT169" s="44"/>
      <c r="RFU169" s="166" t="s">
        <v>884</v>
      </c>
      <c r="RFV169" s="231" t="s">
        <v>885</v>
      </c>
      <c r="RFW169" s="43"/>
      <c r="RFX169" s="232"/>
      <c r="RFY169" s="11" t="s">
        <v>886</v>
      </c>
      <c r="RFZ169" s="352">
        <v>220</v>
      </c>
      <c r="RGA169" s="274"/>
      <c r="RGB169" s="44"/>
      <c r="RGC169" s="166" t="s">
        <v>884</v>
      </c>
      <c r="RGD169" s="231" t="s">
        <v>885</v>
      </c>
      <c r="RGE169" s="43"/>
      <c r="RGF169" s="232"/>
      <c r="RGG169" s="11" t="s">
        <v>886</v>
      </c>
      <c r="RGH169" s="352">
        <v>220</v>
      </c>
      <c r="RGI169" s="274"/>
      <c r="RGJ169" s="44"/>
      <c r="RGK169" s="166" t="s">
        <v>884</v>
      </c>
      <c r="RGL169" s="231" t="s">
        <v>885</v>
      </c>
      <c r="RGM169" s="43"/>
      <c r="RGN169" s="232"/>
      <c r="RGO169" s="11" t="s">
        <v>886</v>
      </c>
      <c r="RGP169" s="352">
        <v>220</v>
      </c>
      <c r="RGQ169" s="274"/>
      <c r="RGR169" s="44"/>
      <c r="RGS169" s="166" t="s">
        <v>884</v>
      </c>
      <c r="RGT169" s="231" t="s">
        <v>885</v>
      </c>
      <c r="RGU169" s="43"/>
      <c r="RGV169" s="232"/>
      <c r="RGW169" s="11" t="s">
        <v>886</v>
      </c>
      <c r="RGX169" s="352">
        <v>220</v>
      </c>
      <c r="RGY169" s="274"/>
      <c r="RGZ169" s="44"/>
      <c r="RHA169" s="166" t="s">
        <v>884</v>
      </c>
      <c r="RHB169" s="231" t="s">
        <v>885</v>
      </c>
      <c r="RHC169" s="43"/>
      <c r="RHD169" s="232"/>
      <c r="RHE169" s="11" t="s">
        <v>886</v>
      </c>
      <c r="RHF169" s="352">
        <v>220</v>
      </c>
      <c r="RHG169" s="274"/>
      <c r="RHH169" s="44"/>
      <c r="RHI169" s="166" t="s">
        <v>884</v>
      </c>
      <c r="RHJ169" s="231" t="s">
        <v>885</v>
      </c>
      <c r="RHK169" s="43"/>
      <c r="RHL169" s="232"/>
      <c r="RHM169" s="11" t="s">
        <v>886</v>
      </c>
      <c r="RHN169" s="352">
        <v>220</v>
      </c>
      <c r="RHO169" s="274"/>
      <c r="RHP169" s="44"/>
      <c r="RHQ169" s="166" t="s">
        <v>884</v>
      </c>
      <c r="RHR169" s="231" t="s">
        <v>885</v>
      </c>
      <c r="RHS169" s="43"/>
      <c r="RHT169" s="232"/>
      <c r="RHU169" s="11" t="s">
        <v>886</v>
      </c>
      <c r="RHV169" s="352">
        <v>220</v>
      </c>
      <c r="RHW169" s="274"/>
      <c r="RHX169" s="44"/>
      <c r="RHY169" s="166" t="s">
        <v>884</v>
      </c>
      <c r="RHZ169" s="231" t="s">
        <v>885</v>
      </c>
      <c r="RIA169" s="43"/>
      <c r="RIB169" s="232"/>
      <c r="RIC169" s="11" t="s">
        <v>886</v>
      </c>
      <c r="RID169" s="352">
        <v>220</v>
      </c>
      <c r="RIE169" s="274"/>
      <c r="RIF169" s="44"/>
      <c r="RIG169" s="166" t="s">
        <v>884</v>
      </c>
      <c r="RIH169" s="231" t="s">
        <v>885</v>
      </c>
      <c r="RII169" s="43"/>
      <c r="RIJ169" s="232"/>
      <c r="RIK169" s="11" t="s">
        <v>886</v>
      </c>
      <c r="RIL169" s="352">
        <v>220</v>
      </c>
      <c r="RIM169" s="274"/>
      <c r="RIN169" s="44"/>
      <c r="RIO169" s="166" t="s">
        <v>884</v>
      </c>
      <c r="RIP169" s="231" t="s">
        <v>885</v>
      </c>
      <c r="RIQ169" s="43"/>
      <c r="RIR169" s="232"/>
      <c r="RIS169" s="11" t="s">
        <v>886</v>
      </c>
      <c r="RIT169" s="352">
        <v>220</v>
      </c>
      <c r="RIU169" s="274"/>
      <c r="RIV169" s="44"/>
      <c r="RIW169" s="166" t="s">
        <v>884</v>
      </c>
      <c r="RIX169" s="231" t="s">
        <v>885</v>
      </c>
      <c r="RIY169" s="43"/>
      <c r="RIZ169" s="232"/>
      <c r="RJA169" s="11" t="s">
        <v>886</v>
      </c>
      <c r="RJB169" s="352">
        <v>220</v>
      </c>
      <c r="RJC169" s="274"/>
      <c r="RJD169" s="44"/>
      <c r="RJE169" s="166" t="s">
        <v>884</v>
      </c>
      <c r="RJF169" s="231" t="s">
        <v>885</v>
      </c>
      <c r="RJG169" s="43"/>
      <c r="RJH169" s="232"/>
      <c r="RJI169" s="11" t="s">
        <v>886</v>
      </c>
      <c r="RJJ169" s="352">
        <v>220</v>
      </c>
      <c r="RJK169" s="274"/>
      <c r="RJL169" s="44"/>
      <c r="RJM169" s="166" t="s">
        <v>884</v>
      </c>
      <c r="RJN169" s="231" t="s">
        <v>885</v>
      </c>
      <c r="RJO169" s="43"/>
      <c r="RJP169" s="232"/>
      <c r="RJQ169" s="11" t="s">
        <v>886</v>
      </c>
      <c r="RJR169" s="352">
        <v>220</v>
      </c>
      <c r="RJS169" s="274"/>
      <c r="RJT169" s="44"/>
      <c r="RJU169" s="166" t="s">
        <v>884</v>
      </c>
      <c r="RJV169" s="231" t="s">
        <v>885</v>
      </c>
      <c r="RJW169" s="43"/>
      <c r="RJX169" s="232"/>
      <c r="RJY169" s="11" t="s">
        <v>886</v>
      </c>
      <c r="RJZ169" s="352">
        <v>220</v>
      </c>
      <c r="RKA169" s="274"/>
      <c r="RKB169" s="44"/>
      <c r="RKC169" s="166" t="s">
        <v>884</v>
      </c>
      <c r="RKD169" s="231" t="s">
        <v>885</v>
      </c>
      <c r="RKE169" s="43"/>
      <c r="RKF169" s="232"/>
      <c r="RKG169" s="11" t="s">
        <v>886</v>
      </c>
      <c r="RKH169" s="352">
        <v>220</v>
      </c>
      <c r="RKI169" s="274"/>
      <c r="RKJ169" s="44"/>
      <c r="RKK169" s="166" t="s">
        <v>884</v>
      </c>
      <c r="RKL169" s="231" t="s">
        <v>885</v>
      </c>
      <c r="RKM169" s="43"/>
      <c r="RKN169" s="232"/>
      <c r="RKO169" s="11" t="s">
        <v>886</v>
      </c>
      <c r="RKP169" s="352">
        <v>220</v>
      </c>
      <c r="RKQ169" s="274"/>
      <c r="RKR169" s="44"/>
      <c r="RKS169" s="166" t="s">
        <v>884</v>
      </c>
      <c r="RKT169" s="231" t="s">
        <v>885</v>
      </c>
      <c r="RKU169" s="43"/>
      <c r="RKV169" s="232"/>
      <c r="RKW169" s="11" t="s">
        <v>886</v>
      </c>
      <c r="RKX169" s="352">
        <v>220</v>
      </c>
      <c r="RKY169" s="274"/>
      <c r="RKZ169" s="44"/>
      <c r="RLA169" s="166" t="s">
        <v>884</v>
      </c>
      <c r="RLB169" s="231" t="s">
        <v>885</v>
      </c>
      <c r="RLC169" s="43"/>
      <c r="RLD169" s="232"/>
      <c r="RLE169" s="11" t="s">
        <v>886</v>
      </c>
      <c r="RLF169" s="352">
        <v>220</v>
      </c>
      <c r="RLG169" s="274"/>
      <c r="RLH169" s="44"/>
      <c r="RLI169" s="166" t="s">
        <v>884</v>
      </c>
      <c r="RLJ169" s="231" t="s">
        <v>885</v>
      </c>
      <c r="RLK169" s="43"/>
      <c r="RLL169" s="232"/>
      <c r="RLM169" s="11" t="s">
        <v>886</v>
      </c>
      <c r="RLN169" s="352">
        <v>220</v>
      </c>
      <c r="RLO169" s="274"/>
      <c r="RLP169" s="44"/>
      <c r="RLQ169" s="166" t="s">
        <v>884</v>
      </c>
      <c r="RLR169" s="231" t="s">
        <v>885</v>
      </c>
      <c r="RLS169" s="43"/>
      <c r="RLT169" s="232"/>
      <c r="RLU169" s="11" t="s">
        <v>886</v>
      </c>
      <c r="RLV169" s="352">
        <v>220</v>
      </c>
      <c r="RLW169" s="274"/>
      <c r="RLX169" s="44"/>
      <c r="RLY169" s="166" t="s">
        <v>884</v>
      </c>
      <c r="RLZ169" s="231" t="s">
        <v>885</v>
      </c>
      <c r="RMA169" s="43"/>
      <c r="RMB169" s="232"/>
      <c r="RMC169" s="11" t="s">
        <v>886</v>
      </c>
      <c r="RMD169" s="352">
        <v>220</v>
      </c>
      <c r="RME169" s="274"/>
      <c r="RMF169" s="44"/>
      <c r="RMG169" s="166" t="s">
        <v>884</v>
      </c>
      <c r="RMH169" s="231" t="s">
        <v>885</v>
      </c>
      <c r="RMI169" s="43"/>
      <c r="RMJ169" s="232"/>
      <c r="RMK169" s="11" t="s">
        <v>886</v>
      </c>
      <c r="RML169" s="352">
        <v>220</v>
      </c>
      <c r="RMM169" s="274"/>
      <c r="RMN169" s="44"/>
      <c r="RMO169" s="166" t="s">
        <v>884</v>
      </c>
      <c r="RMP169" s="231" t="s">
        <v>885</v>
      </c>
      <c r="RMQ169" s="43"/>
      <c r="RMR169" s="232"/>
      <c r="RMS169" s="11" t="s">
        <v>886</v>
      </c>
      <c r="RMT169" s="352">
        <v>220</v>
      </c>
      <c r="RMU169" s="274"/>
      <c r="RMV169" s="44"/>
      <c r="RMW169" s="166" t="s">
        <v>884</v>
      </c>
      <c r="RMX169" s="231" t="s">
        <v>885</v>
      </c>
      <c r="RMY169" s="43"/>
      <c r="RMZ169" s="232"/>
      <c r="RNA169" s="11" t="s">
        <v>886</v>
      </c>
      <c r="RNB169" s="352">
        <v>220</v>
      </c>
      <c r="RNC169" s="274"/>
      <c r="RND169" s="44"/>
      <c r="RNE169" s="166" t="s">
        <v>884</v>
      </c>
      <c r="RNF169" s="231" t="s">
        <v>885</v>
      </c>
      <c r="RNG169" s="43"/>
      <c r="RNH169" s="232"/>
      <c r="RNI169" s="11" t="s">
        <v>886</v>
      </c>
      <c r="RNJ169" s="352">
        <v>220</v>
      </c>
      <c r="RNK169" s="274"/>
      <c r="RNL169" s="44"/>
      <c r="RNM169" s="166" t="s">
        <v>884</v>
      </c>
      <c r="RNN169" s="231" t="s">
        <v>885</v>
      </c>
      <c r="RNO169" s="43"/>
      <c r="RNP169" s="232"/>
      <c r="RNQ169" s="11" t="s">
        <v>886</v>
      </c>
      <c r="RNR169" s="352">
        <v>220</v>
      </c>
      <c r="RNS169" s="274"/>
      <c r="RNT169" s="44"/>
      <c r="RNU169" s="166" t="s">
        <v>884</v>
      </c>
      <c r="RNV169" s="231" t="s">
        <v>885</v>
      </c>
      <c r="RNW169" s="43"/>
      <c r="RNX169" s="232"/>
      <c r="RNY169" s="11" t="s">
        <v>886</v>
      </c>
      <c r="RNZ169" s="352">
        <v>220</v>
      </c>
      <c r="ROA169" s="274"/>
      <c r="ROB169" s="44"/>
      <c r="ROC169" s="166" t="s">
        <v>884</v>
      </c>
      <c r="ROD169" s="231" t="s">
        <v>885</v>
      </c>
      <c r="ROE169" s="43"/>
      <c r="ROF169" s="232"/>
      <c r="ROG169" s="11" t="s">
        <v>886</v>
      </c>
      <c r="ROH169" s="352">
        <v>220</v>
      </c>
      <c r="ROI169" s="274"/>
      <c r="ROJ169" s="44"/>
      <c r="ROK169" s="166" t="s">
        <v>884</v>
      </c>
      <c r="ROL169" s="231" t="s">
        <v>885</v>
      </c>
      <c r="ROM169" s="43"/>
      <c r="RON169" s="232"/>
      <c r="ROO169" s="11" t="s">
        <v>886</v>
      </c>
      <c r="ROP169" s="352">
        <v>220</v>
      </c>
      <c r="ROQ169" s="274"/>
      <c r="ROR169" s="44"/>
      <c r="ROS169" s="166" t="s">
        <v>884</v>
      </c>
      <c r="ROT169" s="231" t="s">
        <v>885</v>
      </c>
      <c r="ROU169" s="43"/>
      <c r="ROV169" s="232"/>
      <c r="ROW169" s="11" t="s">
        <v>886</v>
      </c>
      <c r="ROX169" s="352">
        <v>220</v>
      </c>
      <c r="ROY169" s="274"/>
      <c r="ROZ169" s="44"/>
      <c r="RPA169" s="166" t="s">
        <v>884</v>
      </c>
      <c r="RPB169" s="231" t="s">
        <v>885</v>
      </c>
      <c r="RPC169" s="43"/>
      <c r="RPD169" s="232"/>
      <c r="RPE169" s="11" t="s">
        <v>886</v>
      </c>
      <c r="RPF169" s="352">
        <v>220</v>
      </c>
      <c r="RPG169" s="274"/>
      <c r="RPH169" s="44"/>
      <c r="RPI169" s="166" t="s">
        <v>884</v>
      </c>
      <c r="RPJ169" s="231" t="s">
        <v>885</v>
      </c>
      <c r="RPK169" s="43"/>
      <c r="RPL169" s="232"/>
      <c r="RPM169" s="11" t="s">
        <v>886</v>
      </c>
      <c r="RPN169" s="352">
        <v>220</v>
      </c>
      <c r="RPO169" s="274"/>
      <c r="RPP169" s="44"/>
      <c r="RPQ169" s="166" t="s">
        <v>884</v>
      </c>
      <c r="RPR169" s="231" t="s">
        <v>885</v>
      </c>
      <c r="RPS169" s="43"/>
      <c r="RPT169" s="232"/>
      <c r="RPU169" s="11" t="s">
        <v>886</v>
      </c>
      <c r="RPV169" s="352">
        <v>220</v>
      </c>
      <c r="RPW169" s="274"/>
      <c r="RPX169" s="44"/>
      <c r="RPY169" s="166" t="s">
        <v>884</v>
      </c>
      <c r="RPZ169" s="231" t="s">
        <v>885</v>
      </c>
      <c r="RQA169" s="43"/>
      <c r="RQB169" s="232"/>
      <c r="RQC169" s="11" t="s">
        <v>886</v>
      </c>
      <c r="RQD169" s="352">
        <v>220</v>
      </c>
      <c r="RQE169" s="274"/>
      <c r="RQF169" s="44"/>
      <c r="RQG169" s="166" t="s">
        <v>884</v>
      </c>
      <c r="RQH169" s="231" t="s">
        <v>885</v>
      </c>
      <c r="RQI169" s="43"/>
      <c r="RQJ169" s="232"/>
      <c r="RQK169" s="11" t="s">
        <v>886</v>
      </c>
      <c r="RQL169" s="352">
        <v>220</v>
      </c>
      <c r="RQM169" s="274"/>
      <c r="RQN169" s="44"/>
      <c r="RQO169" s="166" t="s">
        <v>884</v>
      </c>
      <c r="RQP169" s="231" t="s">
        <v>885</v>
      </c>
      <c r="RQQ169" s="43"/>
      <c r="RQR169" s="232"/>
      <c r="RQS169" s="11" t="s">
        <v>886</v>
      </c>
      <c r="RQT169" s="352">
        <v>220</v>
      </c>
      <c r="RQU169" s="274"/>
      <c r="RQV169" s="44"/>
      <c r="RQW169" s="166" t="s">
        <v>884</v>
      </c>
      <c r="RQX169" s="231" t="s">
        <v>885</v>
      </c>
      <c r="RQY169" s="43"/>
      <c r="RQZ169" s="232"/>
      <c r="RRA169" s="11" t="s">
        <v>886</v>
      </c>
      <c r="RRB169" s="352">
        <v>220</v>
      </c>
      <c r="RRC169" s="274"/>
      <c r="RRD169" s="44"/>
      <c r="RRE169" s="166" t="s">
        <v>884</v>
      </c>
      <c r="RRF169" s="231" t="s">
        <v>885</v>
      </c>
      <c r="RRG169" s="43"/>
      <c r="RRH169" s="232"/>
      <c r="RRI169" s="11" t="s">
        <v>886</v>
      </c>
      <c r="RRJ169" s="352">
        <v>220</v>
      </c>
      <c r="RRK169" s="274"/>
      <c r="RRL169" s="44"/>
      <c r="RRM169" s="166" t="s">
        <v>884</v>
      </c>
      <c r="RRN169" s="231" t="s">
        <v>885</v>
      </c>
      <c r="RRO169" s="43"/>
      <c r="RRP169" s="232"/>
      <c r="RRQ169" s="11" t="s">
        <v>886</v>
      </c>
      <c r="RRR169" s="352">
        <v>220</v>
      </c>
      <c r="RRS169" s="274"/>
      <c r="RRT169" s="44"/>
      <c r="RRU169" s="166" t="s">
        <v>884</v>
      </c>
      <c r="RRV169" s="231" t="s">
        <v>885</v>
      </c>
      <c r="RRW169" s="43"/>
      <c r="RRX169" s="232"/>
      <c r="RRY169" s="11" t="s">
        <v>886</v>
      </c>
      <c r="RRZ169" s="352">
        <v>220</v>
      </c>
      <c r="RSA169" s="274"/>
      <c r="RSB169" s="44"/>
      <c r="RSC169" s="166" t="s">
        <v>884</v>
      </c>
      <c r="RSD169" s="231" t="s">
        <v>885</v>
      </c>
      <c r="RSE169" s="43"/>
      <c r="RSF169" s="232"/>
      <c r="RSG169" s="11" t="s">
        <v>886</v>
      </c>
      <c r="RSH169" s="352">
        <v>220</v>
      </c>
      <c r="RSI169" s="274"/>
      <c r="RSJ169" s="44"/>
      <c r="RSK169" s="166" t="s">
        <v>884</v>
      </c>
      <c r="RSL169" s="231" t="s">
        <v>885</v>
      </c>
      <c r="RSM169" s="43"/>
      <c r="RSN169" s="232"/>
      <c r="RSO169" s="11" t="s">
        <v>886</v>
      </c>
      <c r="RSP169" s="352">
        <v>220</v>
      </c>
      <c r="RSQ169" s="274"/>
      <c r="RSR169" s="44"/>
      <c r="RSS169" s="166" t="s">
        <v>884</v>
      </c>
      <c r="RST169" s="231" t="s">
        <v>885</v>
      </c>
      <c r="RSU169" s="43"/>
      <c r="RSV169" s="232"/>
      <c r="RSW169" s="11" t="s">
        <v>886</v>
      </c>
      <c r="RSX169" s="352">
        <v>220</v>
      </c>
      <c r="RSY169" s="274"/>
      <c r="RSZ169" s="44"/>
      <c r="RTA169" s="166" t="s">
        <v>884</v>
      </c>
      <c r="RTB169" s="231" t="s">
        <v>885</v>
      </c>
      <c r="RTC169" s="43"/>
      <c r="RTD169" s="232"/>
      <c r="RTE169" s="11" t="s">
        <v>886</v>
      </c>
      <c r="RTF169" s="352">
        <v>220</v>
      </c>
      <c r="RTG169" s="274"/>
      <c r="RTH169" s="44"/>
      <c r="RTI169" s="166" t="s">
        <v>884</v>
      </c>
      <c r="RTJ169" s="231" t="s">
        <v>885</v>
      </c>
      <c r="RTK169" s="43"/>
      <c r="RTL169" s="232"/>
      <c r="RTM169" s="11" t="s">
        <v>886</v>
      </c>
      <c r="RTN169" s="352">
        <v>220</v>
      </c>
      <c r="RTO169" s="274"/>
      <c r="RTP169" s="44"/>
      <c r="RTQ169" s="166" t="s">
        <v>884</v>
      </c>
      <c r="RTR169" s="231" t="s">
        <v>885</v>
      </c>
      <c r="RTS169" s="43"/>
      <c r="RTT169" s="232"/>
      <c r="RTU169" s="11" t="s">
        <v>886</v>
      </c>
      <c r="RTV169" s="352">
        <v>220</v>
      </c>
      <c r="RTW169" s="274"/>
      <c r="RTX169" s="44"/>
      <c r="RTY169" s="166" t="s">
        <v>884</v>
      </c>
      <c r="RTZ169" s="231" t="s">
        <v>885</v>
      </c>
      <c r="RUA169" s="43"/>
      <c r="RUB169" s="232"/>
      <c r="RUC169" s="11" t="s">
        <v>886</v>
      </c>
      <c r="RUD169" s="352">
        <v>220</v>
      </c>
      <c r="RUE169" s="274"/>
      <c r="RUF169" s="44"/>
      <c r="RUG169" s="166" t="s">
        <v>884</v>
      </c>
      <c r="RUH169" s="231" t="s">
        <v>885</v>
      </c>
      <c r="RUI169" s="43"/>
      <c r="RUJ169" s="232"/>
      <c r="RUK169" s="11" t="s">
        <v>886</v>
      </c>
      <c r="RUL169" s="352">
        <v>220</v>
      </c>
      <c r="RUM169" s="274"/>
      <c r="RUN169" s="44"/>
      <c r="RUO169" s="166" t="s">
        <v>884</v>
      </c>
      <c r="RUP169" s="231" t="s">
        <v>885</v>
      </c>
      <c r="RUQ169" s="43"/>
      <c r="RUR169" s="232"/>
      <c r="RUS169" s="11" t="s">
        <v>886</v>
      </c>
      <c r="RUT169" s="352">
        <v>220</v>
      </c>
      <c r="RUU169" s="274"/>
      <c r="RUV169" s="44"/>
      <c r="RUW169" s="166" t="s">
        <v>884</v>
      </c>
      <c r="RUX169" s="231" t="s">
        <v>885</v>
      </c>
      <c r="RUY169" s="43"/>
      <c r="RUZ169" s="232"/>
      <c r="RVA169" s="11" t="s">
        <v>886</v>
      </c>
      <c r="RVB169" s="352">
        <v>220</v>
      </c>
      <c r="RVC169" s="274"/>
      <c r="RVD169" s="44"/>
      <c r="RVE169" s="166" t="s">
        <v>884</v>
      </c>
      <c r="RVF169" s="231" t="s">
        <v>885</v>
      </c>
      <c r="RVG169" s="43"/>
      <c r="RVH169" s="232"/>
      <c r="RVI169" s="11" t="s">
        <v>886</v>
      </c>
      <c r="RVJ169" s="352">
        <v>220</v>
      </c>
      <c r="RVK169" s="274"/>
      <c r="RVL169" s="44"/>
      <c r="RVM169" s="166" t="s">
        <v>884</v>
      </c>
      <c r="RVN169" s="231" t="s">
        <v>885</v>
      </c>
      <c r="RVO169" s="43"/>
      <c r="RVP169" s="232"/>
      <c r="RVQ169" s="11" t="s">
        <v>886</v>
      </c>
      <c r="RVR169" s="352">
        <v>220</v>
      </c>
      <c r="RVS169" s="274"/>
      <c r="RVT169" s="44"/>
      <c r="RVU169" s="166" t="s">
        <v>884</v>
      </c>
      <c r="RVV169" s="231" t="s">
        <v>885</v>
      </c>
      <c r="RVW169" s="43"/>
      <c r="RVX169" s="232"/>
      <c r="RVY169" s="11" t="s">
        <v>886</v>
      </c>
      <c r="RVZ169" s="352">
        <v>220</v>
      </c>
      <c r="RWA169" s="274"/>
      <c r="RWB169" s="44"/>
      <c r="RWC169" s="166" t="s">
        <v>884</v>
      </c>
      <c r="RWD169" s="231" t="s">
        <v>885</v>
      </c>
      <c r="RWE169" s="43"/>
      <c r="RWF169" s="232"/>
      <c r="RWG169" s="11" t="s">
        <v>886</v>
      </c>
      <c r="RWH169" s="352">
        <v>220</v>
      </c>
      <c r="RWI169" s="274"/>
      <c r="RWJ169" s="44"/>
      <c r="RWK169" s="166" t="s">
        <v>884</v>
      </c>
      <c r="RWL169" s="231" t="s">
        <v>885</v>
      </c>
      <c r="RWM169" s="43"/>
      <c r="RWN169" s="232"/>
      <c r="RWO169" s="11" t="s">
        <v>886</v>
      </c>
      <c r="RWP169" s="352">
        <v>220</v>
      </c>
      <c r="RWQ169" s="274"/>
      <c r="RWR169" s="44"/>
      <c r="RWS169" s="166" t="s">
        <v>884</v>
      </c>
      <c r="RWT169" s="231" t="s">
        <v>885</v>
      </c>
      <c r="RWU169" s="43"/>
      <c r="RWV169" s="232"/>
      <c r="RWW169" s="11" t="s">
        <v>886</v>
      </c>
      <c r="RWX169" s="352">
        <v>220</v>
      </c>
      <c r="RWY169" s="274"/>
      <c r="RWZ169" s="44"/>
      <c r="RXA169" s="166" t="s">
        <v>884</v>
      </c>
      <c r="RXB169" s="231" t="s">
        <v>885</v>
      </c>
      <c r="RXC169" s="43"/>
      <c r="RXD169" s="232"/>
      <c r="RXE169" s="11" t="s">
        <v>886</v>
      </c>
      <c r="RXF169" s="352">
        <v>220</v>
      </c>
      <c r="RXG169" s="274"/>
      <c r="RXH169" s="44"/>
      <c r="RXI169" s="166" t="s">
        <v>884</v>
      </c>
      <c r="RXJ169" s="231" t="s">
        <v>885</v>
      </c>
      <c r="RXK169" s="43"/>
      <c r="RXL169" s="232"/>
      <c r="RXM169" s="11" t="s">
        <v>886</v>
      </c>
      <c r="RXN169" s="352">
        <v>220</v>
      </c>
      <c r="RXO169" s="274"/>
      <c r="RXP169" s="44"/>
      <c r="RXQ169" s="166" t="s">
        <v>884</v>
      </c>
      <c r="RXR169" s="231" t="s">
        <v>885</v>
      </c>
      <c r="RXS169" s="43"/>
      <c r="RXT169" s="232"/>
      <c r="RXU169" s="11" t="s">
        <v>886</v>
      </c>
      <c r="RXV169" s="352">
        <v>220</v>
      </c>
      <c r="RXW169" s="274"/>
      <c r="RXX169" s="44"/>
      <c r="RXY169" s="166" t="s">
        <v>884</v>
      </c>
      <c r="RXZ169" s="231" t="s">
        <v>885</v>
      </c>
      <c r="RYA169" s="43"/>
      <c r="RYB169" s="232"/>
      <c r="RYC169" s="11" t="s">
        <v>886</v>
      </c>
      <c r="RYD169" s="352">
        <v>220</v>
      </c>
      <c r="RYE169" s="274"/>
      <c r="RYF169" s="44"/>
      <c r="RYG169" s="166" t="s">
        <v>884</v>
      </c>
      <c r="RYH169" s="231" t="s">
        <v>885</v>
      </c>
      <c r="RYI169" s="43"/>
      <c r="RYJ169" s="232"/>
      <c r="RYK169" s="11" t="s">
        <v>886</v>
      </c>
      <c r="RYL169" s="352">
        <v>220</v>
      </c>
      <c r="RYM169" s="274"/>
      <c r="RYN169" s="44"/>
      <c r="RYO169" s="166" t="s">
        <v>884</v>
      </c>
      <c r="RYP169" s="231" t="s">
        <v>885</v>
      </c>
      <c r="RYQ169" s="43"/>
      <c r="RYR169" s="232"/>
      <c r="RYS169" s="11" t="s">
        <v>886</v>
      </c>
      <c r="RYT169" s="352">
        <v>220</v>
      </c>
      <c r="RYU169" s="274"/>
      <c r="RYV169" s="44"/>
      <c r="RYW169" s="166" t="s">
        <v>884</v>
      </c>
      <c r="RYX169" s="231" t="s">
        <v>885</v>
      </c>
      <c r="RYY169" s="43"/>
      <c r="RYZ169" s="232"/>
      <c r="RZA169" s="11" t="s">
        <v>886</v>
      </c>
      <c r="RZB169" s="352">
        <v>220</v>
      </c>
      <c r="RZC169" s="274"/>
      <c r="RZD169" s="44"/>
      <c r="RZE169" s="166" t="s">
        <v>884</v>
      </c>
      <c r="RZF169" s="231" t="s">
        <v>885</v>
      </c>
      <c r="RZG169" s="43"/>
      <c r="RZH169" s="232"/>
      <c r="RZI169" s="11" t="s">
        <v>886</v>
      </c>
      <c r="RZJ169" s="352">
        <v>220</v>
      </c>
      <c r="RZK169" s="274"/>
      <c r="RZL169" s="44"/>
      <c r="RZM169" s="166" t="s">
        <v>884</v>
      </c>
      <c r="RZN169" s="231" t="s">
        <v>885</v>
      </c>
      <c r="RZO169" s="43"/>
      <c r="RZP169" s="232"/>
      <c r="RZQ169" s="11" t="s">
        <v>886</v>
      </c>
      <c r="RZR169" s="352">
        <v>220</v>
      </c>
      <c r="RZS169" s="274"/>
      <c r="RZT169" s="44"/>
      <c r="RZU169" s="166" t="s">
        <v>884</v>
      </c>
      <c r="RZV169" s="231" t="s">
        <v>885</v>
      </c>
      <c r="RZW169" s="43"/>
      <c r="RZX169" s="232"/>
      <c r="RZY169" s="11" t="s">
        <v>886</v>
      </c>
      <c r="RZZ169" s="352">
        <v>220</v>
      </c>
      <c r="SAA169" s="274"/>
      <c r="SAB169" s="44"/>
      <c r="SAC169" s="166" t="s">
        <v>884</v>
      </c>
      <c r="SAD169" s="231" t="s">
        <v>885</v>
      </c>
      <c r="SAE169" s="43"/>
      <c r="SAF169" s="232"/>
      <c r="SAG169" s="11" t="s">
        <v>886</v>
      </c>
      <c r="SAH169" s="352">
        <v>220</v>
      </c>
      <c r="SAI169" s="274"/>
      <c r="SAJ169" s="44"/>
      <c r="SAK169" s="166" t="s">
        <v>884</v>
      </c>
      <c r="SAL169" s="231" t="s">
        <v>885</v>
      </c>
      <c r="SAM169" s="43"/>
      <c r="SAN169" s="232"/>
      <c r="SAO169" s="11" t="s">
        <v>886</v>
      </c>
      <c r="SAP169" s="352">
        <v>220</v>
      </c>
      <c r="SAQ169" s="274"/>
      <c r="SAR169" s="44"/>
      <c r="SAS169" s="166" t="s">
        <v>884</v>
      </c>
      <c r="SAT169" s="231" t="s">
        <v>885</v>
      </c>
      <c r="SAU169" s="43"/>
      <c r="SAV169" s="232"/>
      <c r="SAW169" s="11" t="s">
        <v>886</v>
      </c>
      <c r="SAX169" s="352">
        <v>220</v>
      </c>
      <c r="SAY169" s="274"/>
      <c r="SAZ169" s="44"/>
      <c r="SBA169" s="166" t="s">
        <v>884</v>
      </c>
      <c r="SBB169" s="231" t="s">
        <v>885</v>
      </c>
      <c r="SBC169" s="43"/>
      <c r="SBD169" s="232"/>
      <c r="SBE169" s="11" t="s">
        <v>886</v>
      </c>
      <c r="SBF169" s="352">
        <v>220</v>
      </c>
      <c r="SBG169" s="274"/>
      <c r="SBH169" s="44"/>
      <c r="SBI169" s="166" t="s">
        <v>884</v>
      </c>
      <c r="SBJ169" s="231" t="s">
        <v>885</v>
      </c>
      <c r="SBK169" s="43"/>
      <c r="SBL169" s="232"/>
      <c r="SBM169" s="11" t="s">
        <v>886</v>
      </c>
      <c r="SBN169" s="352">
        <v>220</v>
      </c>
      <c r="SBO169" s="274"/>
      <c r="SBP169" s="44"/>
      <c r="SBQ169" s="166" t="s">
        <v>884</v>
      </c>
      <c r="SBR169" s="231" t="s">
        <v>885</v>
      </c>
      <c r="SBS169" s="43"/>
      <c r="SBT169" s="232"/>
      <c r="SBU169" s="11" t="s">
        <v>886</v>
      </c>
      <c r="SBV169" s="352">
        <v>220</v>
      </c>
      <c r="SBW169" s="274"/>
      <c r="SBX169" s="44"/>
      <c r="SBY169" s="166" t="s">
        <v>884</v>
      </c>
      <c r="SBZ169" s="231" t="s">
        <v>885</v>
      </c>
      <c r="SCA169" s="43"/>
      <c r="SCB169" s="232"/>
      <c r="SCC169" s="11" t="s">
        <v>886</v>
      </c>
      <c r="SCD169" s="352">
        <v>220</v>
      </c>
      <c r="SCE169" s="274"/>
      <c r="SCF169" s="44"/>
      <c r="SCG169" s="166" t="s">
        <v>884</v>
      </c>
      <c r="SCH169" s="231" t="s">
        <v>885</v>
      </c>
      <c r="SCI169" s="43"/>
      <c r="SCJ169" s="232"/>
      <c r="SCK169" s="11" t="s">
        <v>886</v>
      </c>
      <c r="SCL169" s="352">
        <v>220</v>
      </c>
      <c r="SCM169" s="274"/>
      <c r="SCN169" s="44"/>
      <c r="SCO169" s="166" t="s">
        <v>884</v>
      </c>
      <c r="SCP169" s="231" t="s">
        <v>885</v>
      </c>
      <c r="SCQ169" s="43"/>
      <c r="SCR169" s="232"/>
      <c r="SCS169" s="11" t="s">
        <v>886</v>
      </c>
      <c r="SCT169" s="352">
        <v>220</v>
      </c>
      <c r="SCU169" s="274"/>
      <c r="SCV169" s="44"/>
      <c r="SCW169" s="166" t="s">
        <v>884</v>
      </c>
      <c r="SCX169" s="231" t="s">
        <v>885</v>
      </c>
      <c r="SCY169" s="43"/>
      <c r="SCZ169" s="232"/>
      <c r="SDA169" s="11" t="s">
        <v>886</v>
      </c>
      <c r="SDB169" s="352">
        <v>220</v>
      </c>
      <c r="SDC169" s="274"/>
      <c r="SDD169" s="44"/>
      <c r="SDE169" s="166" t="s">
        <v>884</v>
      </c>
      <c r="SDF169" s="231" t="s">
        <v>885</v>
      </c>
      <c r="SDG169" s="43"/>
      <c r="SDH169" s="232"/>
      <c r="SDI169" s="11" t="s">
        <v>886</v>
      </c>
      <c r="SDJ169" s="352">
        <v>220</v>
      </c>
      <c r="SDK169" s="274"/>
      <c r="SDL169" s="44"/>
      <c r="SDM169" s="166" t="s">
        <v>884</v>
      </c>
      <c r="SDN169" s="231" t="s">
        <v>885</v>
      </c>
      <c r="SDO169" s="43"/>
      <c r="SDP169" s="232"/>
      <c r="SDQ169" s="11" t="s">
        <v>886</v>
      </c>
      <c r="SDR169" s="352">
        <v>220</v>
      </c>
      <c r="SDS169" s="274"/>
      <c r="SDT169" s="44"/>
      <c r="SDU169" s="166" t="s">
        <v>884</v>
      </c>
      <c r="SDV169" s="231" t="s">
        <v>885</v>
      </c>
      <c r="SDW169" s="43"/>
      <c r="SDX169" s="232"/>
      <c r="SDY169" s="11" t="s">
        <v>886</v>
      </c>
      <c r="SDZ169" s="352">
        <v>220</v>
      </c>
      <c r="SEA169" s="274"/>
      <c r="SEB169" s="44"/>
      <c r="SEC169" s="166" t="s">
        <v>884</v>
      </c>
      <c r="SED169" s="231" t="s">
        <v>885</v>
      </c>
      <c r="SEE169" s="43"/>
      <c r="SEF169" s="232"/>
      <c r="SEG169" s="11" t="s">
        <v>886</v>
      </c>
      <c r="SEH169" s="352">
        <v>220</v>
      </c>
      <c r="SEI169" s="274"/>
      <c r="SEJ169" s="44"/>
      <c r="SEK169" s="166" t="s">
        <v>884</v>
      </c>
      <c r="SEL169" s="231" t="s">
        <v>885</v>
      </c>
      <c r="SEM169" s="43"/>
      <c r="SEN169" s="232"/>
      <c r="SEO169" s="11" t="s">
        <v>886</v>
      </c>
      <c r="SEP169" s="352">
        <v>220</v>
      </c>
      <c r="SEQ169" s="274"/>
      <c r="SER169" s="44"/>
      <c r="SES169" s="166" t="s">
        <v>884</v>
      </c>
      <c r="SET169" s="231" t="s">
        <v>885</v>
      </c>
      <c r="SEU169" s="43"/>
      <c r="SEV169" s="232"/>
      <c r="SEW169" s="11" t="s">
        <v>886</v>
      </c>
      <c r="SEX169" s="352">
        <v>220</v>
      </c>
      <c r="SEY169" s="274"/>
      <c r="SEZ169" s="44"/>
      <c r="SFA169" s="166" t="s">
        <v>884</v>
      </c>
      <c r="SFB169" s="231" t="s">
        <v>885</v>
      </c>
      <c r="SFC169" s="43"/>
      <c r="SFD169" s="232"/>
      <c r="SFE169" s="11" t="s">
        <v>886</v>
      </c>
      <c r="SFF169" s="352">
        <v>220</v>
      </c>
      <c r="SFG169" s="274"/>
      <c r="SFH169" s="44"/>
      <c r="SFI169" s="166" t="s">
        <v>884</v>
      </c>
      <c r="SFJ169" s="231" t="s">
        <v>885</v>
      </c>
      <c r="SFK169" s="43"/>
      <c r="SFL169" s="232"/>
      <c r="SFM169" s="11" t="s">
        <v>886</v>
      </c>
      <c r="SFN169" s="352">
        <v>220</v>
      </c>
      <c r="SFO169" s="274"/>
      <c r="SFP169" s="44"/>
      <c r="SFQ169" s="166" t="s">
        <v>884</v>
      </c>
      <c r="SFR169" s="231" t="s">
        <v>885</v>
      </c>
      <c r="SFS169" s="43"/>
      <c r="SFT169" s="232"/>
      <c r="SFU169" s="11" t="s">
        <v>886</v>
      </c>
      <c r="SFV169" s="352">
        <v>220</v>
      </c>
      <c r="SFW169" s="274"/>
      <c r="SFX169" s="44"/>
      <c r="SFY169" s="166" t="s">
        <v>884</v>
      </c>
      <c r="SFZ169" s="231" t="s">
        <v>885</v>
      </c>
      <c r="SGA169" s="43"/>
      <c r="SGB169" s="232"/>
      <c r="SGC169" s="11" t="s">
        <v>886</v>
      </c>
      <c r="SGD169" s="352">
        <v>220</v>
      </c>
      <c r="SGE169" s="274"/>
      <c r="SGF169" s="44"/>
      <c r="SGG169" s="166" t="s">
        <v>884</v>
      </c>
      <c r="SGH169" s="231" t="s">
        <v>885</v>
      </c>
      <c r="SGI169" s="43"/>
      <c r="SGJ169" s="232"/>
      <c r="SGK169" s="11" t="s">
        <v>886</v>
      </c>
      <c r="SGL169" s="352">
        <v>220</v>
      </c>
      <c r="SGM169" s="274"/>
      <c r="SGN169" s="44"/>
      <c r="SGO169" s="166" t="s">
        <v>884</v>
      </c>
      <c r="SGP169" s="231" t="s">
        <v>885</v>
      </c>
      <c r="SGQ169" s="43"/>
      <c r="SGR169" s="232"/>
      <c r="SGS169" s="11" t="s">
        <v>886</v>
      </c>
      <c r="SGT169" s="352">
        <v>220</v>
      </c>
      <c r="SGU169" s="274"/>
      <c r="SGV169" s="44"/>
      <c r="SGW169" s="166" t="s">
        <v>884</v>
      </c>
      <c r="SGX169" s="231" t="s">
        <v>885</v>
      </c>
      <c r="SGY169" s="43"/>
      <c r="SGZ169" s="232"/>
      <c r="SHA169" s="11" t="s">
        <v>886</v>
      </c>
      <c r="SHB169" s="352">
        <v>220</v>
      </c>
      <c r="SHC169" s="274"/>
      <c r="SHD169" s="44"/>
      <c r="SHE169" s="166" t="s">
        <v>884</v>
      </c>
      <c r="SHF169" s="231" t="s">
        <v>885</v>
      </c>
      <c r="SHG169" s="43"/>
      <c r="SHH169" s="232"/>
      <c r="SHI169" s="11" t="s">
        <v>886</v>
      </c>
      <c r="SHJ169" s="352">
        <v>220</v>
      </c>
      <c r="SHK169" s="274"/>
      <c r="SHL169" s="44"/>
      <c r="SHM169" s="166" t="s">
        <v>884</v>
      </c>
      <c r="SHN169" s="231" t="s">
        <v>885</v>
      </c>
      <c r="SHO169" s="43"/>
      <c r="SHP169" s="232"/>
      <c r="SHQ169" s="11" t="s">
        <v>886</v>
      </c>
      <c r="SHR169" s="352">
        <v>220</v>
      </c>
      <c r="SHS169" s="274"/>
      <c r="SHT169" s="44"/>
      <c r="SHU169" s="166" t="s">
        <v>884</v>
      </c>
      <c r="SHV169" s="231" t="s">
        <v>885</v>
      </c>
      <c r="SHW169" s="43"/>
      <c r="SHX169" s="232"/>
      <c r="SHY169" s="11" t="s">
        <v>886</v>
      </c>
      <c r="SHZ169" s="352">
        <v>220</v>
      </c>
      <c r="SIA169" s="274"/>
      <c r="SIB169" s="44"/>
      <c r="SIC169" s="166" t="s">
        <v>884</v>
      </c>
      <c r="SID169" s="231" t="s">
        <v>885</v>
      </c>
      <c r="SIE169" s="43"/>
      <c r="SIF169" s="232"/>
      <c r="SIG169" s="11" t="s">
        <v>886</v>
      </c>
      <c r="SIH169" s="352">
        <v>220</v>
      </c>
      <c r="SII169" s="274"/>
      <c r="SIJ169" s="44"/>
      <c r="SIK169" s="166" t="s">
        <v>884</v>
      </c>
      <c r="SIL169" s="231" t="s">
        <v>885</v>
      </c>
      <c r="SIM169" s="43"/>
      <c r="SIN169" s="232"/>
      <c r="SIO169" s="11" t="s">
        <v>886</v>
      </c>
      <c r="SIP169" s="352">
        <v>220</v>
      </c>
      <c r="SIQ169" s="274"/>
      <c r="SIR169" s="44"/>
      <c r="SIS169" s="166" t="s">
        <v>884</v>
      </c>
      <c r="SIT169" s="231" t="s">
        <v>885</v>
      </c>
      <c r="SIU169" s="43"/>
      <c r="SIV169" s="232"/>
      <c r="SIW169" s="11" t="s">
        <v>886</v>
      </c>
      <c r="SIX169" s="352">
        <v>220</v>
      </c>
      <c r="SIY169" s="274"/>
      <c r="SIZ169" s="44"/>
      <c r="SJA169" s="166" t="s">
        <v>884</v>
      </c>
      <c r="SJB169" s="231" t="s">
        <v>885</v>
      </c>
      <c r="SJC169" s="43"/>
      <c r="SJD169" s="232"/>
      <c r="SJE169" s="11" t="s">
        <v>886</v>
      </c>
      <c r="SJF169" s="352">
        <v>220</v>
      </c>
      <c r="SJG169" s="274"/>
      <c r="SJH169" s="44"/>
      <c r="SJI169" s="166" t="s">
        <v>884</v>
      </c>
      <c r="SJJ169" s="231" t="s">
        <v>885</v>
      </c>
      <c r="SJK169" s="43"/>
      <c r="SJL169" s="232"/>
      <c r="SJM169" s="11" t="s">
        <v>886</v>
      </c>
      <c r="SJN169" s="352">
        <v>220</v>
      </c>
      <c r="SJO169" s="274"/>
      <c r="SJP169" s="44"/>
      <c r="SJQ169" s="166" t="s">
        <v>884</v>
      </c>
      <c r="SJR169" s="231" t="s">
        <v>885</v>
      </c>
      <c r="SJS169" s="43"/>
      <c r="SJT169" s="232"/>
      <c r="SJU169" s="11" t="s">
        <v>886</v>
      </c>
      <c r="SJV169" s="352">
        <v>220</v>
      </c>
      <c r="SJW169" s="274"/>
      <c r="SJX169" s="44"/>
      <c r="SJY169" s="166" t="s">
        <v>884</v>
      </c>
      <c r="SJZ169" s="231" t="s">
        <v>885</v>
      </c>
      <c r="SKA169" s="43"/>
      <c r="SKB169" s="232"/>
      <c r="SKC169" s="11" t="s">
        <v>886</v>
      </c>
      <c r="SKD169" s="352">
        <v>220</v>
      </c>
      <c r="SKE169" s="274"/>
      <c r="SKF169" s="44"/>
      <c r="SKG169" s="166" t="s">
        <v>884</v>
      </c>
      <c r="SKH169" s="231" t="s">
        <v>885</v>
      </c>
      <c r="SKI169" s="43"/>
      <c r="SKJ169" s="232"/>
      <c r="SKK169" s="11" t="s">
        <v>886</v>
      </c>
      <c r="SKL169" s="352">
        <v>220</v>
      </c>
      <c r="SKM169" s="274"/>
      <c r="SKN169" s="44"/>
      <c r="SKO169" s="166" t="s">
        <v>884</v>
      </c>
      <c r="SKP169" s="231" t="s">
        <v>885</v>
      </c>
      <c r="SKQ169" s="43"/>
      <c r="SKR169" s="232"/>
      <c r="SKS169" s="11" t="s">
        <v>886</v>
      </c>
      <c r="SKT169" s="352">
        <v>220</v>
      </c>
      <c r="SKU169" s="274"/>
      <c r="SKV169" s="44"/>
      <c r="SKW169" s="166" t="s">
        <v>884</v>
      </c>
      <c r="SKX169" s="231" t="s">
        <v>885</v>
      </c>
      <c r="SKY169" s="43"/>
      <c r="SKZ169" s="232"/>
      <c r="SLA169" s="11" t="s">
        <v>886</v>
      </c>
      <c r="SLB169" s="352">
        <v>220</v>
      </c>
      <c r="SLC169" s="274"/>
      <c r="SLD169" s="44"/>
      <c r="SLE169" s="166" t="s">
        <v>884</v>
      </c>
      <c r="SLF169" s="231" t="s">
        <v>885</v>
      </c>
      <c r="SLG169" s="43"/>
      <c r="SLH169" s="232"/>
      <c r="SLI169" s="11" t="s">
        <v>886</v>
      </c>
      <c r="SLJ169" s="352">
        <v>220</v>
      </c>
      <c r="SLK169" s="274"/>
      <c r="SLL169" s="44"/>
      <c r="SLM169" s="166" t="s">
        <v>884</v>
      </c>
      <c r="SLN169" s="231" t="s">
        <v>885</v>
      </c>
      <c r="SLO169" s="43"/>
      <c r="SLP169" s="232"/>
      <c r="SLQ169" s="11" t="s">
        <v>886</v>
      </c>
      <c r="SLR169" s="352">
        <v>220</v>
      </c>
      <c r="SLS169" s="274"/>
      <c r="SLT169" s="44"/>
      <c r="SLU169" s="166" t="s">
        <v>884</v>
      </c>
      <c r="SLV169" s="231" t="s">
        <v>885</v>
      </c>
      <c r="SLW169" s="43"/>
      <c r="SLX169" s="232"/>
      <c r="SLY169" s="11" t="s">
        <v>886</v>
      </c>
      <c r="SLZ169" s="352">
        <v>220</v>
      </c>
      <c r="SMA169" s="274"/>
      <c r="SMB169" s="44"/>
      <c r="SMC169" s="166" t="s">
        <v>884</v>
      </c>
      <c r="SMD169" s="231" t="s">
        <v>885</v>
      </c>
      <c r="SME169" s="43"/>
      <c r="SMF169" s="232"/>
      <c r="SMG169" s="11" t="s">
        <v>886</v>
      </c>
      <c r="SMH169" s="352">
        <v>220</v>
      </c>
      <c r="SMI169" s="274"/>
      <c r="SMJ169" s="44"/>
      <c r="SMK169" s="166" t="s">
        <v>884</v>
      </c>
      <c r="SML169" s="231" t="s">
        <v>885</v>
      </c>
      <c r="SMM169" s="43"/>
      <c r="SMN169" s="232"/>
      <c r="SMO169" s="11" t="s">
        <v>886</v>
      </c>
      <c r="SMP169" s="352">
        <v>220</v>
      </c>
      <c r="SMQ169" s="274"/>
      <c r="SMR169" s="44"/>
      <c r="SMS169" s="166" t="s">
        <v>884</v>
      </c>
      <c r="SMT169" s="231" t="s">
        <v>885</v>
      </c>
      <c r="SMU169" s="43"/>
      <c r="SMV169" s="232"/>
      <c r="SMW169" s="11" t="s">
        <v>886</v>
      </c>
      <c r="SMX169" s="352">
        <v>220</v>
      </c>
      <c r="SMY169" s="274"/>
      <c r="SMZ169" s="44"/>
      <c r="SNA169" s="166" t="s">
        <v>884</v>
      </c>
      <c r="SNB169" s="231" t="s">
        <v>885</v>
      </c>
      <c r="SNC169" s="43"/>
      <c r="SND169" s="232"/>
      <c r="SNE169" s="11" t="s">
        <v>886</v>
      </c>
      <c r="SNF169" s="352">
        <v>220</v>
      </c>
      <c r="SNG169" s="274"/>
      <c r="SNH169" s="44"/>
      <c r="SNI169" s="166" t="s">
        <v>884</v>
      </c>
      <c r="SNJ169" s="231" t="s">
        <v>885</v>
      </c>
      <c r="SNK169" s="43"/>
      <c r="SNL169" s="232"/>
      <c r="SNM169" s="11" t="s">
        <v>886</v>
      </c>
      <c r="SNN169" s="352">
        <v>220</v>
      </c>
      <c r="SNO169" s="274"/>
      <c r="SNP169" s="44"/>
      <c r="SNQ169" s="166" t="s">
        <v>884</v>
      </c>
      <c r="SNR169" s="231" t="s">
        <v>885</v>
      </c>
      <c r="SNS169" s="43"/>
      <c r="SNT169" s="232"/>
      <c r="SNU169" s="11" t="s">
        <v>886</v>
      </c>
      <c r="SNV169" s="352">
        <v>220</v>
      </c>
      <c r="SNW169" s="274"/>
      <c r="SNX169" s="44"/>
      <c r="SNY169" s="166" t="s">
        <v>884</v>
      </c>
      <c r="SNZ169" s="231" t="s">
        <v>885</v>
      </c>
      <c r="SOA169" s="43"/>
      <c r="SOB169" s="232"/>
      <c r="SOC169" s="11" t="s">
        <v>886</v>
      </c>
      <c r="SOD169" s="352">
        <v>220</v>
      </c>
      <c r="SOE169" s="274"/>
      <c r="SOF169" s="44"/>
      <c r="SOG169" s="166" t="s">
        <v>884</v>
      </c>
      <c r="SOH169" s="231" t="s">
        <v>885</v>
      </c>
      <c r="SOI169" s="43"/>
      <c r="SOJ169" s="232"/>
      <c r="SOK169" s="11" t="s">
        <v>886</v>
      </c>
      <c r="SOL169" s="352">
        <v>220</v>
      </c>
      <c r="SOM169" s="274"/>
      <c r="SON169" s="44"/>
      <c r="SOO169" s="166" t="s">
        <v>884</v>
      </c>
      <c r="SOP169" s="231" t="s">
        <v>885</v>
      </c>
      <c r="SOQ169" s="43"/>
      <c r="SOR169" s="232"/>
      <c r="SOS169" s="11" t="s">
        <v>886</v>
      </c>
      <c r="SOT169" s="352">
        <v>220</v>
      </c>
      <c r="SOU169" s="274"/>
      <c r="SOV169" s="44"/>
      <c r="SOW169" s="166" t="s">
        <v>884</v>
      </c>
      <c r="SOX169" s="231" t="s">
        <v>885</v>
      </c>
      <c r="SOY169" s="43"/>
      <c r="SOZ169" s="232"/>
      <c r="SPA169" s="11" t="s">
        <v>886</v>
      </c>
      <c r="SPB169" s="352">
        <v>220</v>
      </c>
      <c r="SPC169" s="274"/>
      <c r="SPD169" s="44"/>
      <c r="SPE169" s="166" t="s">
        <v>884</v>
      </c>
      <c r="SPF169" s="231" t="s">
        <v>885</v>
      </c>
      <c r="SPG169" s="43"/>
      <c r="SPH169" s="232"/>
      <c r="SPI169" s="11" t="s">
        <v>886</v>
      </c>
      <c r="SPJ169" s="352">
        <v>220</v>
      </c>
      <c r="SPK169" s="274"/>
      <c r="SPL169" s="44"/>
      <c r="SPM169" s="166" t="s">
        <v>884</v>
      </c>
      <c r="SPN169" s="231" t="s">
        <v>885</v>
      </c>
      <c r="SPO169" s="43"/>
      <c r="SPP169" s="232"/>
      <c r="SPQ169" s="11" t="s">
        <v>886</v>
      </c>
      <c r="SPR169" s="352">
        <v>220</v>
      </c>
      <c r="SPS169" s="274"/>
      <c r="SPT169" s="44"/>
      <c r="SPU169" s="166" t="s">
        <v>884</v>
      </c>
      <c r="SPV169" s="231" t="s">
        <v>885</v>
      </c>
      <c r="SPW169" s="43"/>
      <c r="SPX169" s="232"/>
      <c r="SPY169" s="11" t="s">
        <v>886</v>
      </c>
      <c r="SPZ169" s="352">
        <v>220</v>
      </c>
      <c r="SQA169" s="274"/>
      <c r="SQB169" s="44"/>
      <c r="SQC169" s="166" t="s">
        <v>884</v>
      </c>
      <c r="SQD169" s="231" t="s">
        <v>885</v>
      </c>
      <c r="SQE169" s="43"/>
      <c r="SQF169" s="232"/>
      <c r="SQG169" s="11" t="s">
        <v>886</v>
      </c>
      <c r="SQH169" s="352">
        <v>220</v>
      </c>
      <c r="SQI169" s="274"/>
      <c r="SQJ169" s="44"/>
      <c r="SQK169" s="166" t="s">
        <v>884</v>
      </c>
      <c r="SQL169" s="231" t="s">
        <v>885</v>
      </c>
      <c r="SQM169" s="43"/>
      <c r="SQN169" s="232"/>
      <c r="SQO169" s="11" t="s">
        <v>886</v>
      </c>
      <c r="SQP169" s="352">
        <v>220</v>
      </c>
      <c r="SQQ169" s="274"/>
      <c r="SQR169" s="44"/>
      <c r="SQS169" s="166" t="s">
        <v>884</v>
      </c>
      <c r="SQT169" s="231" t="s">
        <v>885</v>
      </c>
      <c r="SQU169" s="43"/>
      <c r="SQV169" s="232"/>
      <c r="SQW169" s="11" t="s">
        <v>886</v>
      </c>
      <c r="SQX169" s="352">
        <v>220</v>
      </c>
      <c r="SQY169" s="274"/>
      <c r="SQZ169" s="44"/>
      <c r="SRA169" s="166" t="s">
        <v>884</v>
      </c>
      <c r="SRB169" s="231" t="s">
        <v>885</v>
      </c>
      <c r="SRC169" s="43"/>
      <c r="SRD169" s="232"/>
      <c r="SRE169" s="11" t="s">
        <v>886</v>
      </c>
      <c r="SRF169" s="352">
        <v>220</v>
      </c>
      <c r="SRG169" s="274"/>
      <c r="SRH169" s="44"/>
      <c r="SRI169" s="166" t="s">
        <v>884</v>
      </c>
      <c r="SRJ169" s="231" t="s">
        <v>885</v>
      </c>
      <c r="SRK169" s="43"/>
      <c r="SRL169" s="232"/>
      <c r="SRM169" s="11" t="s">
        <v>886</v>
      </c>
      <c r="SRN169" s="352">
        <v>220</v>
      </c>
      <c r="SRO169" s="274"/>
      <c r="SRP169" s="44"/>
      <c r="SRQ169" s="166" t="s">
        <v>884</v>
      </c>
      <c r="SRR169" s="231" t="s">
        <v>885</v>
      </c>
      <c r="SRS169" s="43"/>
      <c r="SRT169" s="232"/>
      <c r="SRU169" s="11" t="s">
        <v>886</v>
      </c>
      <c r="SRV169" s="352">
        <v>220</v>
      </c>
      <c r="SRW169" s="274"/>
      <c r="SRX169" s="44"/>
      <c r="SRY169" s="166" t="s">
        <v>884</v>
      </c>
      <c r="SRZ169" s="231" t="s">
        <v>885</v>
      </c>
      <c r="SSA169" s="43"/>
      <c r="SSB169" s="232"/>
      <c r="SSC169" s="11" t="s">
        <v>886</v>
      </c>
      <c r="SSD169" s="352">
        <v>220</v>
      </c>
      <c r="SSE169" s="274"/>
      <c r="SSF169" s="44"/>
      <c r="SSG169" s="166" t="s">
        <v>884</v>
      </c>
      <c r="SSH169" s="231" t="s">
        <v>885</v>
      </c>
      <c r="SSI169" s="43"/>
      <c r="SSJ169" s="232"/>
      <c r="SSK169" s="11" t="s">
        <v>886</v>
      </c>
      <c r="SSL169" s="352">
        <v>220</v>
      </c>
      <c r="SSM169" s="274"/>
      <c r="SSN169" s="44"/>
      <c r="SSO169" s="166" t="s">
        <v>884</v>
      </c>
      <c r="SSP169" s="231" t="s">
        <v>885</v>
      </c>
      <c r="SSQ169" s="43"/>
      <c r="SSR169" s="232"/>
      <c r="SSS169" s="11" t="s">
        <v>886</v>
      </c>
      <c r="SST169" s="352">
        <v>220</v>
      </c>
      <c r="SSU169" s="274"/>
      <c r="SSV169" s="44"/>
      <c r="SSW169" s="166" t="s">
        <v>884</v>
      </c>
      <c r="SSX169" s="231" t="s">
        <v>885</v>
      </c>
      <c r="SSY169" s="43"/>
      <c r="SSZ169" s="232"/>
      <c r="STA169" s="11" t="s">
        <v>886</v>
      </c>
      <c r="STB169" s="352">
        <v>220</v>
      </c>
      <c r="STC169" s="274"/>
      <c r="STD169" s="44"/>
      <c r="STE169" s="166" t="s">
        <v>884</v>
      </c>
      <c r="STF169" s="231" t="s">
        <v>885</v>
      </c>
      <c r="STG169" s="43"/>
      <c r="STH169" s="232"/>
      <c r="STI169" s="11" t="s">
        <v>886</v>
      </c>
      <c r="STJ169" s="352">
        <v>220</v>
      </c>
      <c r="STK169" s="274"/>
      <c r="STL169" s="44"/>
      <c r="STM169" s="166" t="s">
        <v>884</v>
      </c>
      <c r="STN169" s="231" t="s">
        <v>885</v>
      </c>
      <c r="STO169" s="43"/>
      <c r="STP169" s="232"/>
      <c r="STQ169" s="11" t="s">
        <v>886</v>
      </c>
      <c r="STR169" s="352">
        <v>220</v>
      </c>
      <c r="STS169" s="274"/>
      <c r="STT169" s="44"/>
      <c r="STU169" s="166" t="s">
        <v>884</v>
      </c>
      <c r="STV169" s="231" t="s">
        <v>885</v>
      </c>
      <c r="STW169" s="43"/>
      <c r="STX169" s="232"/>
      <c r="STY169" s="11" t="s">
        <v>886</v>
      </c>
      <c r="STZ169" s="352">
        <v>220</v>
      </c>
      <c r="SUA169" s="274"/>
      <c r="SUB169" s="44"/>
      <c r="SUC169" s="166" t="s">
        <v>884</v>
      </c>
      <c r="SUD169" s="231" t="s">
        <v>885</v>
      </c>
      <c r="SUE169" s="43"/>
      <c r="SUF169" s="232"/>
      <c r="SUG169" s="11" t="s">
        <v>886</v>
      </c>
      <c r="SUH169" s="352">
        <v>220</v>
      </c>
      <c r="SUI169" s="274"/>
      <c r="SUJ169" s="44"/>
      <c r="SUK169" s="166" t="s">
        <v>884</v>
      </c>
      <c r="SUL169" s="231" t="s">
        <v>885</v>
      </c>
      <c r="SUM169" s="43"/>
      <c r="SUN169" s="232"/>
      <c r="SUO169" s="11" t="s">
        <v>886</v>
      </c>
      <c r="SUP169" s="352">
        <v>220</v>
      </c>
      <c r="SUQ169" s="274"/>
      <c r="SUR169" s="44"/>
      <c r="SUS169" s="166" t="s">
        <v>884</v>
      </c>
      <c r="SUT169" s="231" t="s">
        <v>885</v>
      </c>
      <c r="SUU169" s="43"/>
      <c r="SUV169" s="232"/>
      <c r="SUW169" s="11" t="s">
        <v>886</v>
      </c>
      <c r="SUX169" s="352">
        <v>220</v>
      </c>
      <c r="SUY169" s="274"/>
      <c r="SUZ169" s="44"/>
      <c r="SVA169" s="166" t="s">
        <v>884</v>
      </c>
      <c r="SVB169" s="231" t="s">
        <v>885</v>
      </c>
      <c r="SVC169" s="43"/>
      <c r="SVD169" s="232"/>
      <c r="SVE169" s="11" t="s">
        <v>886</v>
      </c>
      <c r="SVF169" s="352">
        <v>220</v>
      </c>
      <c r="SVG169" s="274"/>
      <c r="SVH169" s="44"/>
      <c r="SVI169" s="166" t="s">
        <v>884</v>
      </c>
      <c r="SVJ169" s="231" t="s">
        <v>885</v>
      </c>
      <c r="SVK169" s="43"/>
      <c r="SVL169" s="232"/>
      <c r="SVM169" s="11" t="s">
        <v>886</v>
      </c>
      <c r="SVN169" s="352">
        <v>220</v>
      </c>
      <c r="SVO169" s="274"/>
      <c r="SVP169" s="44"/>
      <c r="SVQ169" s="166" t="s">
        <v>884</v>
      </c>
      <c r="SVR169" s="231" t="s">
        <v>885</v>
      </c>
      <c r="SVS169" s="43"/>
      <c r="SVT169" s="232"/>
      <c r="SVU169" s="11" t="s">
        <v>886</v>
      </c>
      <c r="SVV169" s="352">
        <v>220</v>
      </c>
      <c r="SVW169" s="274"/>
      <c r="SVX169" s="44"/>
      <c r="SVY169" s="166" t="s">
        <v>884</v>
      </c>
      <c r="SVZ169" s="231" t="s">
        <v>885</v>
      </c>
      <c r="SWA169" s="43"/>
      <c r="SWB169" s="232"/>
      <c r="SWC169" s="11" t="s">
        <v>886</v>
      </c>
      <c r="SWD169" s="352">
        <v>220</v>
      </c>
      <c r="SWE169" s="274"/>
      <c r="SWF169" s="44"/>
      <c r="SWG169" s="166" t="s">
        <v>884</v>
      </c>
      <c r="SWH169" s="231" t="s">
        <v>885</v>
      </c>
      <c r="SWI169" s="43"/>
      <c r="SWJ169" s="232"/>
      <c r="SWK169" s="11" t="s">
        <v>886</v>
      </c>
      <c r="SWL169" s="352">
        <v>220</v>
      </c>
      <c r="SWM169" s="274"/>
      <c r="SWN169" s="44"/>
      <c r="SWO169" s="166" t="s">
        <v>884</v>
      </c>
      <c r="SWP169" s="231" t="s">
        <v>885</v>
      </c>
      <c r="SWQ169" s="43"/>
      <c r="SWR169" s="232"/>
      <c r="SWS169" s="11" t="s">
        <v>886</v>
      </c>
      <c r="SWT169" s="352">
        <v>220</v>
      </c>
      <c r="SWU169" s="274"/>
      <c r="SWV169" s="44"/>
      <c r="SWW169" s="166" t="s">
        <v>884</v>
      </c>
      <c r="SWX169" s="231" t="s">
        <v>885</v>
      </c>
      <c r="SWY169" s="43"/>
      <c r="SWZ169" s="232"/>
      <c r="SXA169" s="11" t="s">
        <v>886</v>
      </c>
      <c r="SXB169" s="352">
        <v>220</v>
      </c>
      <c r="SXC169" s="274"/>
      <c r="SXD169" s="44"/>
      <c r="SXE169" s="166" t="s">
        <v>884</v>
      </c>
      <c r="SXF169" s="231" t="s">
        <v>885</v>
      </c>
      <c r="SXG169" s="43"/>
      <c r="SXH169" s="232"/>
      <c r="SXI169" s="11" t="s">
        <v>886</v>
      </c>
      <c r="SXJ169" s="352">
        <v>220</v>
      </c>
      <c r="SXK169" s="274"/>
      <c r="SXL169" s="44"/>
      <c r="SXM169" s="166" t="s">
        <v>884</v>
      </c>
      <c r="SXN169" s="231" t="s">
        <v>885</v>
      </c>
      <c r="SXO169" s="43"/>
      <c r="SXP169" s="232"/>
      <c r="SXQ169" s="11" t="s">
        <v>886</v>
      </c>
      <c r="SXR169" s="352">
        <v>220</v>
      </c>
      <c r="SXS169" s="274"/>
      <c r="SXT169" s="44"/>
      <c r="SXU169" s="166" t="s">
        <v>884</v>
      </c>
      <c r="SXV169" s="231" t="s">
        <v>885</v>
      </c>
      <c r="SXW169" s="43"/>
      <c r="SXX169" s="232"/>
      <c r="SXY169" s="11" t="s">
        <v>886</v>
      </c>
      <c r="SXZ169" s="352">
        <v>220</v>
      </c>
      <c r="SYA169" s="274"/>
      <c r="SYB169" s="44"/>
      <c r="SYC169" s="166" t="s">
        <v>884</v>
      </c>
      <c r="SYD169" s="231" t="s">
        <v>885</v>
      </c>
      <c r="SYE169" s="43"/>
      <c r="SYF169" s="232"/>
      <c r="SYG169" s="11" t="s">
        <v>886</v>
      </c>
      <c r="SYH169" s="352">
        <v>220</v>
      </c>
      <c r="SYI169" s="274"/>
      <c r="SYJ169" s="44"/>
      <c r="SYK169" s="166" t="s">
        <v>884</v>
      </c>
      <c r="SYL169" s="231" t="s">
        <v>885</v>
      </c>
      <c r="SYM169" s="43"/>
      <c r="SYN169" s="232"/>
      <c r="SYO169" s="11" t="s">
        <v>886</v>
      </c>
      <c r="SYP169" s="352">
        <v>220</v>
      </c>
      <c r="SYQ169" s="274"/>
      <c r="SYR169" s="44"/>
      <c r="SYS169" s="166" t="s">
        <v>884</v>
      </c>
      <c r="SYT169" s="231" t="s">
        <v>885</v>
      </c>
      <c r="SYU169" s="43"/>
      <c r="SYV169" s="232"/>
      <c r="SYW169" s="11" t="s">
        <v>886</v>
      </c>
      <c r="SYX169" s="352">
        <v>220</v>
      </c>
      <c r="SYY169" s="274"/>
      <c r="SYZ169" s="44"/>
      <c r="SZA169" s="166" t="s">
        <v>884</v>
      </c>
      <c r="SZB169" s="231" t="s">
        <v>885</v>
      </c>
      <c r="SZC169" s="43"/>
      <c r="SZD169" s="232"/>
      <c r="SZE169" s="11" t="s">
        <v>886</v>
      </c>
      <c r="SZF169" s="352">
        <v>220</v>
      </c>
      <c r="SZG169" s="274"/>
      <c r="SZH169" s="44"/>
      <c r="SZI169" s="166" t="s">
        <v>884</v>
      </c>
      <c r="SZJ169" s="231" t="s">
        <v>885</v>
      </c>
      <c r="SZK169" s="43"/>
      <c r="SZL169" s="232"/>
      <c r="SZM169" s="11" t="s">
        <v>886</v>
      </c>
      <c r="SZN169" s="352">
        <v>220</v>
      </c>
      <c r="SZO169" s="274"/>
      <c r="SZP169" s="44"/>
      <c r="SZQ169" s="166" t="s">
        <v>884</v>
      </c>
      <c r="SZR169" s="231" t="s">
        <v>885</v>
      </c>
      <c r="SZS169" s="43"/>
      <c r="SZT169" s="232"/>
      <c r="SZU169" s="11" t="s">
        <v>886</v>
      </c>
      <c r="SZV169" s="352">
        <v>220</v>
      </c>
      <c r="SZW169" s="274"/>
      <c r="SZX169" s="44"/>
      <c r="SZY169" s="166" t="s">
        <v>884</v>
      </c>
      <c r="SZZ169" s="231" t="s">
        <v>885</v>
      </c>
      <c r="TAA169" s="43"/>
      <c r="TAB169" s="232"/>
      <c r="TAC169" s="11" t="s">
        <v>886</v>
      </c>
      <c r="TAD169" s="352">
        <v>220</v>
      </c>
      <c r="TAE169" s="274"/>
      <c r="TAF169" s="44"/>
      <c r="TAG169" s="166" t="s">
        <v>884</v>
      </c>
      <c r="TAH169" s="231" t="s">
        <v>885</v>
      </c>
      <c r="TAI169" s="43"/>
      <c r="TAJ169" s="232"/>
      <c r="TAK169" s="11" t="s">
        <v>886</v>
      </c>
      <c r="TAL169" s="352">
        <v>220</v>
      </c>
      <c r="TAM169" s="274"/>
      <c r="TAN169" s="44"/>
      <c r="TAO169" s="166" t="s">
        <v>884</v>
      </c>
      <c r="TAP169" s="231" t="s">
        <v>885</v>
      </c>
      <c r="TAQ169" s="43"/>
      <c r="TAR169" s="232"/>
      <c r="TAS169" s="11" t="s">
        <v>886</v>
      </c>
      <c r="TAT169" s="352">
        <v>220</v>
      </c>
      <c r="TAU169" s="274"/>
      <c r="TAV169" s="44"/>
      <c r="TAW169" s="166" t="s">
        <v>884</v>
      </c>
      <c r="TAX169" s="231" t="s">
        <v>885</v>
      </c>
      <c r="TAY169" s="43"/>
      <c r="TAZ169" s="232"/>
      <c r="TBA169" s="11" t="s">
        <v>886</v>
      </c>
      <c r="TBB169" s="352">
        <v>220</v>
      </c>
      <c r="TBC169" s="274"/>
      <c r="TBD169" s="44"/>
      <c r="TBE169" s="166" t="s">
        <v>884</v>
      </c>
      <c r="TBF169" s="231" t="s">
        <v>885</v>
      </c>
      <c r="TBG169" s="43"/>
      <c r="TBH169" s="232"/>
      <c r="TBI169" s="11" t="s">
        <v>886</v>
      </c>
      <c r="TBJ169" s="352">
        <v>220</v>
      </c>
      <c r="TBK169" s="274"/>
      <c r="TBL169" s="44"/>
      <c r="TBM169" s="166" t="s">
        <v>884</v>
      </c>
      <c r="TBN169" s="231" t="s">
        <v>885</v>
      </c>
      <c r="TBO169" s="43"/>
      <c r="TBP169" s="232"/>
      <c r="TBQ169" s="11" t="s">
        <v>886</v>
      </c>
      <c r="TBR169" s="352">
        <v>220</v>
      </c>
      <c r="TBS169" s="274"/>
      <c r="TBT169" s="44"/>
      <c r="TBU169" s="166" t="s">
        <v>884</v>
      </c>
      <c r="TBV169" s="231" t="s">
        <v>885</v>
      </c>
      <c r="TBW169" s="43"/>
      <c r="TBX169" s="232"/>
      <c r="TBY169" s="11" t="s">
        <v>886</v>
      </c>
      <c r="TBZ169" s="352">
        <v>220</v>
      </c>
      <c r="TCA169" s="274"/>
      <c r="TCB169" s="44"/>
      <c r="TCC169" s="166" t="s">
        <v>884</v>
      </c>
      <c r="TCD169" s="231" t="s">
        <v>885</v>
      </c>
      <c r="TCE169" s="43"/>
      <c r="TCF169" s="232"/>
      <c r="TCG169" s="11" t="s">
        <v>886</v>
      </c>
      <c r="TCH169" s="352">
        <v>220</v>
      </c>
      <c r="TCI169" s="274"/>
      <c r="TCJ169" s="44"/>
      <c r="TCK169" s="166" t="s">
        <v>884</v>
      </c>
      <c r="TCL169" s="231" t="s">
        <v>885</v>
      </c>
      <c r="TCM169" s="43"/>
      <c r="TCN169" s="232"/>
      <c r="TCO169" s="11" t="s">
        <v>886</v>
      </c>
      <c r="TCP169" s="352">
        <v>220</v>
      </c>
      <c r="TCQ169" s="274"/>
      <c r="TCR169" s="44"/>
      <c r="TCS169" s="166" t="s">
        <v>884</v>
      </c>
      <c r="TCT169" s="231" t="s">
        <v>885</v>
      </c>
      <c r="TCU169" s="43"/>
      <c r="TCV169" s="232"/>
      <c r="TCW169" s="11" t="s">
        <v>886</v>
      </c>
      <c r="TCX169" s="352">
        <v>220</v>
      </c>
      <c r="TCY169" s="274"/>
      <c r="TCZ169" s="44"/>
      <c r="TDA169" s="166" t="s">
        <v>884</v>
      </c>
      <c r="TDB169" s="231" t="s">
        <v>885</v>
      </c>
      <c r="TDC169" s="43"/>
      <c r="TDD169" s="232"/>
      <c r="TDE169" s="11" t="s">
        <v>886</v>
      </c>
      <c r="TDF169" s="352">
        <v>220</v>
      </c>
      <c r="TDG169" s="274"/>
      <c r="TDH169" s="44"/>
      <c r="TDI169" s="166" t="s">
        <v>884</v>
      </c>
      <c r="TDJ169" s="231" t="s">
        <v>885</v>
      </c>
      <c r="TDK169" s="43"/>
      <c r="TDL169" s="232"/>
      <c r="TDM169" s="11" t="s">
        <v>886</v>
      </c>
      <c r="TDN169" s="352">
        <v>220</v>
      </c>
      <c r="TDO169" s="274"/>
      <c r="TDP169" s="44"/>
      <c r="TDQ169" s="166" t="s">
        <v>884</v>
      </c>
      <c r="TDR169" s="231" t="s">
        <v>885</v>
      </c>
      <c r="TDS169" s="43"/>
      <c r="TDT169" s="232"/>
      <c r="TDU169" s="11" t="s">
        <v>886</v>
      </c>
      <c r="TDV169" s="352">
        <v>220</v>
      </c>
      <c r="TDW169" s="274"/>
      <c r="TDX169" s="44"/>
      <c r="TDY169" s="166" t="s">
        <v>884</v>
      </c>
      <c r="TDZ169" s="231" t="s">
        <v>885</v>
      </c>
      <c r="TEA169" s="43"/>
      <c r="TEB169" s="232"/>
      <c r="TEC169" s="11" t="s">
        <v>886</v>
      </c>
      <c r="TED169" s="352">
        <v>220</v>
      </c>
      <c r="TEE169" s="274"/>
      <c r="TEF169" s="44"/>
      <c r="TEG169" s="166" t="s">
        <v>884</v>
      </c>
      <c r="TEH169" s="231" t="s">
        <v>885</v>
      </c>
      <c r="TEI169" s="43"/>
      <c r="TEJ169" s="232"/>
      <c r="TEK169" s="11" t="s">
        <v>886</v>
      </c>
      <c r="TEL169" s="352">
        <v>220</v>
      </c>
      <c r="TEM169" s="274"/>
      <c r="TEN169" s="44"/>
      <c r="TEO169" s="166" t="s">
        <v>884</v>
      </c>
      <c r="TEP169" s="231" t="s">
        <v>885</v>
      </c>
      <c r="TEQ169" s="43"/>
      <c r="TER169" s="232"/>
      <c r="TES169" s="11" t="s">
        <v>886</v>
      </c>
      <c r="TET169" s="352">
        <v>220</v>
      </c>
      <c r="TEU169" s="274"/>
      <c r="TEV169" s="44"/>
      <c r="TEW169" s="166" t="s">
        <v>884</v>
      </c>
      <c r="TEX169" s="231" t="s">
        <v>885</v>
      </c>
      <c r="TEY169" s="43"/>
      <c r="TEZ169" s="232"/>
      <c r="TFA169" s="11" t="s">
        <v>886</v>
      </c>
      <c r="TFB169" s="352">
        <v>220</v>
      </c>
      <c r="TFC169" s="274"/>
      <c r="TFD169" s="44"/>
      <c r="TFE169" s="166" t="s">
        <v>884</v>
      </c>
      <c r="TFF169" s="231" t="s">
        <v>885</v>
      </c>
      <c r="TFG169" s="43"/>
      <c r="TFH169" s="232"/>
      <c r="TFI169" s="11" t="s">
        <v>886</v>
      </c>
      <c r="TFJ169" s="352">
        <v>220</v>
      </c>
      <c r="TFK169" s="274"/>
      <c r="TFL169" s="44"/>
      <c r="TFM169" s="166" t="s">
        <v>884</v>
      </c>
      <c r="TFN169" s="231" t="s">
        <v>885</v>
      </c>
      <c r="TFO169" s="43"/>
      <c r="TFP169" s="232"/>
      <c r="TFQ169" s="11" t="s">
        <v>886</v>
      </c>
      <c r="TFR169" s="352">
        <v>220</v>
      </c>
      <c r="TFS169" s="274"/>
      <c r="TFT169" s="44"/>
      <c r="TFU169" s="166" t="s">
        <v>884</v>
      </c>
      <c r="TFV169" s="231" t="s">
        <v>885</v>
      </c>
      <c r="TFW169" s="43"/>
      <c r="TFX169" s="232"/>
      <c r="TFY169" s="11" t="s">
        <v>886</v>
      </c>
      <c r="TFZ169" s="352">
        <v>220</v>
      </c>
      <c r="TGA169" s="274"/>
      <c r="TGB169" s="44"/>
      <c r="TGC169" s="166" t="s">
        <v>884</v>
      </c>
      <c r="TGD169" s="231" t="s">
        <v>885</v>
      </c>
      <c r="TGE169" s="43"/>
      <c r="TGF169" s="232"/>
      <c r="TGG169" s="11" t="s">
        <v>886</v>
      </c>
      <c r="TGH169" s="352">
        <v>220</v>
      </c>
      <c r="TGI169" s="274"/>
      <c r="TGJ169" s="44"/>
      <c r="TGK169" s="166" t="s">
        <v>884</v>
      </c>
      <c r="TGL169" s="231" t="s">
        <v>885</v>
      </c>
      <c r="TGM169" s="43"/>
      <c r="TGN169" s="232"/>
      <c r="TGO169" s="11" t="s">
        <v>886</v>
      </c>
      <c r="TGP169" s="352">
        <v>220</v>
      </c>
      <c r="TGQ169" s="274"/>
      <c r="TGR169" s="44"/>
      <c r="TGS169" s="166" t="s">
        <v>884</v>
      </c>
      <c r="TGT169" s="231" t="s">
        <v>885</v>
      </c>
      <c r="TGU169" s="43"/>
      <c r="TGV169" s="232"/>
      <c r="TGW169" s="11" t="s">
        <v>886</v>
      </c>
      <c r="TGX169" s="352">
        <v>220</v>
      </c>
      <c r="TGY169" s="274"/>
      <c r="TGZ169" s="44"/>
      <c r="THA169" s="166" t="s">
        <v>884</v>
      </c>
      <c r="THB169" s="231" t="s">
        <v>885</v>
      </c>
      <c r="THC169" s="43"/>
      <c r="THD169" s="232"/>
      <c r="THE169" s="11" t="s">
        <v>886</v>
      </c>
      <c r="THF169" s="352">
        <v>220</v>
      </c>
      <c r="THG169" s="274"/>
      <c r="THH169" s="44"/>
      <c r="THI169" s="166" t="s">
        <v>884</v>
      </c>
      <c r="THJ169" s="231" t="s">
        <v>885</v>
      </c>
      <c r="THK169" s="43"/>
      <c r="THL169" s="232"/>
      <c r="THM169" s="11" t="s">
        <v>886</v>
      </c>
      <c r="THN169" s="352">
        <v>220</v>
      </c>
      <c r="THO169" s="274"/>
      <c r="THP169" s="44"/>
      <c r="THQ169" s="166" t="s">
        <v>884</v>
      </c>
      <c r="THR169" s="231" t="s">
        <v>885</v>
      </c>
      <c r="THS169" s="43"/>
      <c r="THT169" s="232"/>
      <c r="THU169" s="11" t="s">
        <v>886</v>
      </c>
      <c r="THV169" s="352">
        <v>220</v>
      </c>
      <c r="THW169" s="274"/>
      <c r="THX169" s="44"/>
      <c r="THY169" s="166" t="s">
        <v>884</v>
      </c>
      <c r="THZ169" s="231" t="s">
        <v>885</v>
      </c>
      <c r="TIA169" s="43"/>
      <c r="TIB169" s="232"/>
      <c r="TIC169" s="11" t="s">
        <v>886</v>
      </c>
      <c r="TID169" s="352">
        <v>220</v>
      </c>
      <c r="TIE169" s="274"/>
      <c r="TIF169" s="44"/>
      <c r="TIG169" s="166" t="s">
        <v>884</v>
      </c>
      <c r="TIH169" s="231" t="s">
        <v>885</v>
      </c>
      <c r="TII169" s="43"/>
      <c r="TIJ169" s="232"/>
      <c r="TIK169" s="11" t="s">
        <v>886</v>
      </c>
      <c r="TIL169" s="352">
        <v>220</v>
      </c>
      <c r="TIM169" s="274"/>
      <c r="TIN169" s="44"/>
      <c r="TIO169" s="166" t="s">
        <v>884</v>
      </c>
      <c r="TIP169" s="231" t="s">
        <v>885</v>
      </c>
      <c r="TIQ169" s="43"/>
      <c r="TIR169" s="232"/>
      <c r="TIS169" s="11" t="s">
        <v>886</v>
      </c>
      <c r="TIT169" s="352">
        <v>220</v>
      </c>
      <c r="TIU169" s="274"/>
      <c r="TIV169" s="44"/>
      <c r="TIW169" s="166" t="s">
        <v>884</v>
      </c>
      <c r="TIX169" s="231" t="s">
        <v>885</v>
      </c>
      <c r="TIY169" s="43"/>
      <c r="TIZ169" s="232"/>
      <c r="TJA169" s="11" t="s">
        <v>886</v>
      </c>
      <c r="TJB169" s="352">
        <v>220</v>
      </c>
      <c r="TJC169" s="274"/>
      <c r="TJD169" s="44"/>
      <c r="TJE169" s="166" t="s">
        <v>884</v>
      </c>
      <c r="TJF169" s="231" t="s">
        <v>885</v>
      </c>
      <c r="TJG169" s="43"/>
      <c r="TJH169" s="232"/>
      <c r="TJI169" s="11" t="s">
        <v>886</v>
      </c>
      <c r="TJJ169" s="352">
        <v>220</v>
      </c>
      <c r="TJK169" s="274"/>
      <c r="TJL169" s="44"/>
      <c r="TJM169" s="166" t="s">
        <v>884</v>
      </c>
      <c r="TJN169" s="231" t="s">
        <v>885</v>
      </c>
      <c r="TJO169" s="43"/>
      <c r="TJP169" s="232"/>
      <c r="TJQ169" s="11" t="s">
        <v>886</v>
      </c>
      <c r="TJR169" s="352">
        <v>220</v>
      </c>
      <c r="TJS169" s="274"/>
      <c r="TJT169" s="44"/>
      <c r="TJU169" s="166" t="s">
        <v>884</v>
      </c>
      <c r="TJV169" s="231" t="s">
        <v>885</v>
      </c>
      <c r="TJW169" s="43"/>
      <c r="TJX169" s="232"/>
      <c r="TJY169" s="11" t="s">
        <v>886</v>
      </c>
      <c r="TJZ169" s="352">
        <v>220</v>
      </c>
      <c r="TKA169" s="274"/>
      <c r="TKB169" s="44"/>
      <c r="TKC169" s="166" t="s">
        <v>884</v>
      </c>
      <c r="TKD169" s="231" t="s">
        <v>885</v>
      </c>
      <c r="TKE169" s="43"/>
      <c r="TKF169" s="232"/>
      <c r="TKG169" s="11" t="s">
        <v>886</v>
      </c>
      <c r="TKH169" s="352">
        <v>220</v>
      </c>
      <c r="TKI169" s="274"/>
      <c r="TKJ169" s="44"/>
      <c r="TKK169" s="166" t="s">
        <v>884</v>
      </c>
      <c r="TKL169" s="231" t="s">
        <v>885</v>
      </c>
      <c r="TKM169" s="43"/>
      <c r="TKN169" s="232"/>
      <c r="TKO169" s="11" t="s">
        <v>886</v>
      </c>
      <c r="TKP169" s="352">
        <v>220</v>
      </c>
      <c r="TKQ169" s="274"/>
      <c r="TKR169" s="44"/>
      <c r="TKS169" s="166" t="s">
        <v>884</v>
      </c>
      <c r="TKT169" s="231" t="s">
        <v>885</v>
      </c>
      <c r="TKU169" s="43"/>
      <c r="TKV169" s="232"/>
      <c r="TKW169" s="11" t="s">
        <v>886</v>
      </c>
      <c r="TKX169" s="352">
        <v>220</v>
      </c>
      <c r="TKY169" s="274"/>
      <c r="TKZ169" s="44"/>
      <c r="TLA169" s="166" t="s">
        <v>884</v>
      </c>
      <c r="TLB169" s="231" t="s">
        <v>885</v>
      </c>
      <c r="TLC169" s="43"/>
      <c r="TLD169" s="232"/>
      <c r="TLE169" s="11" t="s">
        <v>886</v>
      </c>
      <c r="TLF169" s="352">
        <v>220</v>
      </c>
      <c r="TLG169" s="274"/>
      <c r="TLH169" s="44"/>
      <c r="TLI169" s="166" t="s">
        <v>884</v>
      </c>
      <c r="TLJ169" s="231" t="s">
        <v>885</v>
      </c>
      <c r="TLK169" s="43"/>
      <c r="TLL169" s="232"/>
      <c r="TLM169" s="11" t="s">
        <v>886</v>
      </c>
      <c r="TLN169" s="352">
        <v>220</v>
      </c>
      <c r="TLO169" s="274"/>
      <c r="TLP169" s="44"/>
      <c r="TLQ169" s="166" t="s">
        <v>884</v>
      </c>
      <c r="TLR169" s="231" t="s">
        <v>885</v>
      </c>
      <c r="TLS169" s="43"/>
      <c r="TLT169" s="232"/>
      <c r="TLU169" s="11" t="s">
        <v>886</v>
      </c>
      <c r="TLV169" s="352">
        <v>220</v>
      </c>
      <c r="TLW169" s="274"/>
      <c r="TLX169" s="44"/>
      <c r="TLY169" s="166" t="s">
        <v>884</v>
      </c>
      <c r="TLZ169" s="231" t="s">
        <v>885</v>
      </c>
      <c r="TMA169" s="43"/>
      <c r="TMB169" s="232"/>
      <c r="TMC169" s="11" t="s">
        <v>886</v>
      </c>
      <c r="TMD169" s="352">
        <v>220</v>
      </c>
      <c r="TME169" s="274"/>
      <c r="TMF169" s="44"/>
      <c r="TMG169" s="166" t="s">
        <v>884</v>
      </c>
      <c r="TMH169" s="231" t="s">
        <v>885</v>
      </c>
      <c r="TMI169" s="43"/>
      <c r="TMJ169" s="232"/>
      <c r="TMK169" s="11" t="s">
        <v>886</v>
      </c>
      <c r="TML169" s="352">
        <v>220</v>
      </c>
      <c r="TMM169" s="274"/>
      <c r="TMN169" s="44"/>
      <c r="TMO169" s="166" t="s">
        <v>884</v>
      </c>
      <c r="TMP169" s="231" t="s">
        <v>885</v>
      </c>
      <c r="TMQ169" s="43"/>
      <c r="TMR169" s="232"/>
      <c r="TMS169" s="11" t="s">
        <v>886</v>
      </c>
      <c r="TMT169" s="352">
        <v>220</v>
      </c>
      <c r="TMU169" s="274"/>
      <c r="TMV169" s="44"/>
      <c r="TMW169" s="166" t="s">
        <v>884</v>
      </c>
      <c r="TMX169" s="231" t="s">
        <v>885</v>
      </c>
      <c r="TMY169" s="43"/>
      <c r="TMZ169" s="232"/>
      <c r="TNA169" s="11" t="s">
        <v>886</v>
      </c>
      <c r="TNB169" s="352">
        <v>220</v>
      </c>
      <c r="TNC169" s="274"/>
      <c r="TND169" s="44"/>
      <c r="TNE169" s="166" t="s">
        <v>884</v>
      </c>
      <c r="TNF169" s="231" t="s">
        <v>885</v>
      </c>
      <c r="TNG169" s="43"/>
      <c r="TNH169" s="232"/>
      <c r="TNI169" s="11" t="s">
        <v>886</v>
      </c>
      <c r="TNJ169" s="352">
        <v>220</v>
      </c>
      <c r="TNK169" s="274"/>
      <c r="TNL169" s="44"/>
      <c r="TNM169" s="166" t="s">
        <v>884</v>
      </c>
      <c r="TNN169" s="231" t="s">
        <v>885</v>
      </c>
      <c r="TNO169" s="43"/>
      <c r="TNP169" s="232"/>
      <c r="TNQ169" s="11" t="s">
        <v>886</v>
      </c>
      <c r="TNR169" s="352">
        <v>220</v>
      </c>
      <c r="TNS169" s="274"/>
      <c r="TNT169" s="44"/>
      <c r="TNU169" s="166" t="s">
        <v>884</v>
      </c>
      <c r="TNV169" s="231" t="s">
        <v>885</v>
      </c>
      <c r="TNW169" s="43"/>
      <c r="TNX169" s="232"/>
      <c r="TNY169" s="11" t="s">
        <v>886</v>
      </c>
      <c r="TNZ169" s="352">
        <v>220</v>
      </c>
      <c r="TOA169" s="274"/>
      <c r="TOB169" s="44"/>
      <c r="TOC169" s="166" t="s">
        <v>884</v>
      </c>
      <c r="TOD169" s="231" t="s">
        <v>885</v>
      </c>
      <c r="TOE169" s="43"/>
      <c r="TOF169" s="232"/>
      <c r="TOG169" s="11" t="s">
        <v>886</v>
      </c>
      <c r="TOH169" s="352">
        <v>220</v>
      </c>
      <c r="TOI169" s="274"/>
      <c r="TOJ169" s="44"/>
      <c r="TOK169" s="166" t="s">
        <v>884</v>
      </c>
      <c r="TOL169" s="231" t="s">
        <v>885</v>
      </c>
      <c r="TOM169" s="43"/>
      <c r="TON169" s="232"/>
      <c r="TOO169" s="11" t="s">
        <v>886</v>
      </c>
      <c r="TOP169" s="352">
        <v>220</v>
      </c>
      <c r="TOQ169" s="274"/>
      <c r="TOR169" s="44"/>
      <c r="TOS169" s="166" t="s">
        <v>884</v>
      </c>
      <c r="TOT169" s="231" t="s">
        <v>885</v>
      </c>
      <c r="TOU169" s="43"/>
      <c r="TOV169" s="232"/>
      <c r="TOW169" s="11" t="s">
        <v>886</v>
      </c>
      <c r="TOX169" s="352">
        <v>220</v>
      </c>
      <c r="TOY169" s="274"/>
      <c r="TOZ169" s="44"/>
      <c r="TPA169" s="166" t="s">
        <v>884</v>
      </c>
      <c r="TPB169" s="231" t="s">
        <v>885</v>
      </c>
      <c r="TPC169" s="43"/>
      <c r="TPD169" s="232"/>
      <c r="TPE169" s="11" t="s">
        <v>886</v>
      </c>
      <c r="TPF169" s="352">
        <v>220</v>
      </c>
      <c r="TPG169" s="274"/>
      <c r="TPH169" s="44"/>
      <c r="TPI169" s="166" t="s">
        <v>884</v>
      </c>
      <c r="TPJ169" s="231" t="s">
        <v>885</v>
      </c>
      <c r="TPK169" s="43"/>
      <c r="TPL169" s="232"/>
      <c r="TPM169" s="11" t="s">
        <v>886</v>
      </c>
      <c r="TPN169" s="352">
        <v>220</v>
      </c>
      <c r="TPO169" s="274"/>
      <c r="TPP169" s="44"/>
      <c r="TPQ169" s="166" t="s">
        <v>884</v>
      </c>
      <c r="TPR169" s="231" t="s">
        <v>885</v>
      </c>
      <c r="TPS169" s="43"/>
      <c r="TPT169" s="232"/>
      <c r="TPU169" s="11" t="s">
        <v>886</v>
      </c>
      <c r="TPV169" s="352">
        <v>220</v>
      </c>
      <c r="TPW169" s="274"/>
      <c r="TPX169" s="44"/>
      <c r="TPY169" s="166" t="s">
        <v>884</v>
      </c>
      <c r="TPZ169" s="231" t="s">
        <v>885</v>
      </c>
      <c r="TQA169" s="43"/>
      <c r="TQB169" s="232"/>
      <c r="TQC169" s="11" t="s">
        <v>886</v>
      </c>
      <c r="TQD169" s="352">
        <v>220</v>
      </c>
      <c r="TQE169" s="274"/>
      <c r="TQF169" s="44"/>
      <c r="TQG169" s="166" t="s">
        <v>884</v>
      </c>
      <c r="TQH169" s="231" t="s">
        <v>885</v>
      </c>
      <c r="TQI169" s="43"/>
      <c r="TQJ169" s="232"/>
      <c r="TQK169" s="11" t="s">
        <v>886</v>
      </c>
      <c r="TQL169" s="352">
        <v>220</v>
      </c>
      <c r="TQM169" s="274"/>
      <c r="TQN169" s="44"/>
      <c r="TQO169" s="166" t="s">
        <v>884</v>
      </c>
      <c r="TQP169" s="231" t="s">
        <v>885</v>
      </c>
      <c r="TQQ169" s="43"/>
      <c r="TQR169" s="232"/>
      <c r="TQS169" s="11" t="s">
        <v>886</v>
      </c>
      <c r="TQT169" s="352">
        <v>220</v>
      </c>
      <c r="TQU169" s="274"/>
      <c r="TQV169" s="44"/>
      <c r="TQW169" s="166" t="s">
        <v>884</v>
      </c>
      <c r="TQX169" s="231" t="s">
        <v>885</v>
      </c>
      <c r="TQY169" s="43"/>
      <c r="TQZ169" s="232"/>
      <c r="TRA169" s="11" t="s">
        <v>886</v>
      </c>
      <c r="TRB169" s="352">
        <v>220</v>
      </c>
      <c r="TRC169" s="274"/>
      <c r="TRD169" s="44"/>
      <c r="TRE169" s="166" t="s">
        <v>884</v>
      </c>
      <c r="TRF169" s="231" t="s">
        <v>885</v>
      </c>
      <c r="TRG169" s="43"/>
      <c r="TRH169" s="232"/>
      <c r="TRI169" s="11" t="s">
        <v>886</v>
      </c>
      <c r="TRJ169" s="352">
        <v>220</v>
      </c>
      <c r="TRK169" s="274"/>
      <c r="TRL169" s="44"/>
      <c r="TRM169" s="166" t="s">
        <v>884</v>
      </c>
      <c r="TRN169" s="231" t="s">
        <v>885</v>
      </c>
      <c r="TRO169" s="43"/>
      <c r="TRP169" s="232"/>
      <c r="TRQ169" s="11" t="s">
        <v>886</v>
      </c>
      <c r="TRR169" s="352">
        <v>220</v>
      </c>
      <c r="TRS169" s="274"/>
      <c r="TRT169" s="44"/>
      <c r="TRU169" s="166" t="s">
        <v>884</v>
      </c>
      <c r="TRV169" s="231" t="s">
        <v>885</v>
      </c>
      <c r="TRW169" s="43"/>
      <c r="TRX169" s="232"/>
      <c r="TRY169" s="11" t="s">
        <v>886</v>
      </c>
      <c r="TRZ169" s="352">
        <v>220</v>
      </c>
      <c r="TSA169" s="274"/>
      <c r="TSB169" s="44"/>
      <c r="TSC169" s="166" t="s">
        <v>884</v>
      </c>
      <c r="TSD169" s="231" t="s">
        <v>885</v>
      </c>
      <c r="TSE169" s="43"/>
      <c r="TSF169" s="232"/>
      <c r="TSG169" s="11" t="s">
        <v>886</v>
      </c>
      <c r="TSH169" s="352">
        <v>220</v>
      </c>
      <c r="TSI169" s="274"/>
      <c r="TSJ169" s="44"/>
      <c r="TSK169" s="166" t="s">
        <v>884</v>
      </c>
      <c r="TSL169" s="231" t="s">
        <v>885</v>
      </c>
      <c r="TSM169" s="43"/>
      <c r="TSN169" s="232"/>
      <c r="TSO169" s="11" t="s">
        <v>886</v>
      </c>
      <c r="TSP169" s="352">
        <v>220</v>
      </c>
      <c r="TSQ169" s="274"/>
      <c r="TSR169" s="44"/>
      <c r="TSS169" s="166" t="s">
        <v>884</v>
      </c>
      <c r="TST169" s="231" t="s">
        <v>885</v>
      </c>
      <c r="TSU169" s="43"/>
      <c r="TSV169" s="232"/>
      <c r="TSW169" s="11" t="s">
        <v>886</v>
      </c>
      <c r="TSX169" s="352">
        <v>220</v>
      </c>
      <c r="TSY169" s="274"/>
      <c r="TSZ169" s="44"/>
      <c r="TTA169" s="166" t="s">
        <v>884</v>
      </c>
      <c r="TTB169" s="231" t="s">
        <v>885</v>
      </c>
      <c r="TTC169" s="43"/>
      <c r="TTD169" s="232"/>
      <c r="TTE169" s="11" t="s">
        <v>886</v>
      </c>
      <c r="TTF169" s="352">
        <v>220</v>
      </c>
      <c r="TTG169" s="274"/>
      <c r="TTH169" s="44"/>
      <c r="TTI169" s="166" t="s">
        <v>884</v>
      </c>
      <c r="TTJ169" s="231" t="s">
        <v>885</v>
      </c>
      <c r="TTK169" s="43"/>
      <c r="TTL169" s="232"/>
      <c r="TTM169" s="11" t="s">
        <v>886</v>
      </c>
      <c r="TTN169" s="352">
        <v>220</v>
      </c>
      <c r="TTO169" s="274"/>
      <c r="TTP169" s="44"/>
      <c r="TTQ169" s="166" t="s">
        <v>884</v>
      </c>
      <c r="TTR169" s="231" t="s">
        <v>885</v>
      </c>
      <c r="TTS169" s="43"/>
      <c r="TTT169" s="232"/>
      <c r="TTU169" s="11" t="s">
        <v>886</v>
      </c>
      <c r="TTV169" s="352">
        <v>220</v>
      </c>
      <c r="TTW169" s="274"/>
      <c r="TTX169" s="44"/>
      <c r="TTY169" s="166" t="s">
        <v>884</v>
      </c>
      <c r="TTZ169" s="231" t="s">
        <v>885</v>
      </c>
      <c r="TUA169" s="43"/>
      <c r="TUB169" s="232"/>
      <c r="TUC169" s="11" t="s">
        <v>886</v>
      </c>
      <c r="TUD169" s="352">
        <v>220</v>
      </c>
      <c r="TUE169" s="274"/>
      <c r="TUF169" s="44"/>
      <c r="TUG169" s="166" t="s">
        <v>884</v>
      </c>
      <c r="TUH169" s="231" t="s">
        <v>885</v>
      </c>
      <c r="TUI169" s="43"/>
      <c r="TUJ169" s="232"/>
      <c r="TUK169" s="11" t="s">
        <v>886</v>
      </c>
      <c r="TUL169" s="352">
        <v>220</v>
      </c>
      <c r="TUM169" s="274"/>
      <c r="TUN169" s="44"/>
      <c r="TUO169" s="166" t="s">
        <v>884</v>
      </c>
      <c r="TUP169" s="231" t="s">
        <v>885</v>
      </c>
      <c r="TUQ169" s="43"/>
      <c r="TUR169" s="232"/>
      <c r="TUS169" s="11" t="s">
        <v>886</v>
      </c>
      <c r="TUT169" s="352">
        <v>220</v>
      </c>
      <c r="TUU169" s="274"/>
      <c r="TUV169" s="44"/>
      <c r="TUW169" s="166" t="s">
        <v>884</v>
      </c>
      <c r="TUX169" s="231" t="s">
        <v>885</v>
      </c>
      <c r="TUY169" s="43"/>
      <c r="TUZ169" s="232"/>
      <c r="TVA169" s="11" t="s">
        <v>886</v>
      </c>
      <c r="TVB169" s="352">
        <v>220</v>
      </c>
      <c r="TVC169" s="274"/>
      <c r="TVD169" s="44"/>
      <c r="TVE169" s="166" t="s">
        <v>884</v>
      </c>
      <c r="TVF169" s="231" t="s">
        <v>885</v>
      </c>
      <c r="TVG169" s="43"/>
      <c r="TVH169" s="232"/>
      <c r="TVI169" s="11" t="s">
        <v>886</v>
      </c>
      <c r="TVJ169" s="352">
        <v>220</v>
      </c>
      <c r="TVK169" s="274"/>
      <c r="TVL169" s="44"/>
      <c r="TVM169" s="166" t="s">
        <v>884</v>
      </c>
      <c r="TVN169" s="231" t="s">
        <v>885</v>
      </c>
      <c r="TVO169" s="43"/>
      <c r="TVP169" s="232"/>
      <c r="TVQ169" s="11" t="s">
        <v>886</v>
      </c>
      <c r="TVR169" s="352">
        <v>220</v>
      </c>
      <c r="TVS169" s="274"/>
      <c r="TVT169" s="44"/>
      <c r="TVU169" s="166" t="s">
        <v>884</v>
      </c>
      <c r="TVV169" s="231" t="s">
        <v>885</v>
      </c>
      <c r="TVW169" s="43"/>
      <c r="TVX169" s="232"/>
      <c r="TVY169" s="11" t="s">
        <v>886</v>
      </c>
      <c r="TVZ169" s="352">
        <v>220</v>
      </c>
      <c r="TWA169" s="274"/>
      <c r="TWB169" s="44"/>
      <c r="TWC169" s="166" t="s">
        <v>884</v>
      </c>
      <c r="TWD169" s="231" t="s">
        <v>885</v>
      </c>
      <c r="TWE169" s="43"/>
      <c r="TWF169" s="232"/>
      <c r="TWG169" s="11" t="s">
        <v>886</v>
      </c>
      <c r="TWH169" s="352">
        <v>220</v>
      </c>
      <c r="TWI169" s="274"/>
      <c r="TWJ169" s="44"/>
      <c r="TWK169" s="166" t="s">
        <v>884</v>
      </c>
      <c r="TWL169" s="231" t="s">
        <v>885</v>
      </c>
      <c r="TWM169" s="43"/>
      <c r="TWN169" s="232"/>
      <c r="TWO169" s="11" t="s">
        <v>886</v>
      </c>
      <c r="TWP169" s="352">
        <v>220</v>
      </c>
      <c r="TWQ169" s="274"/>
      <c r="TWR169" s="44"/>
      <c r="TWS169" s="166" t="s">
        <v>884</v>
      </c>
      <c r="TWT169" s="231" t="s">
        <v>885</v>
      </c>
      <c r="TWU169" s="43"/>
      <c r="TWV169" s="232"/>
      <c r="TWW169" s="11" t="s">
        <v>886</v>
      </c>
      <c r="TWX169" s="352">
        <v>220</v>
      </c>
      <c r="TWY169" s="274"/>
      <c r="TWZ169" s="44"/>
      <c r="TXA169" s="166" t="s">
        <v>884</v>
      </c>
      <c r="TXB169" s="231" t="s">
        <v>885</v>
      </c>
      <c r="TXC169" s="43"/>
      <c r="TXD169" s="232"/>
      <c r="TXE169" s="11" t="s">
        <v>886</v>
      </c>
      <c r="TXF169" s="352">
        <v>220</v>
      </c>
      <c r="TXG169" s="274"/>
      <c r="TXH169" s="44"/>
      <c r="TXI169" s="166" t="s">
        <v>884</v>
      </c>
      <c r="TXJ169" s="231" t="s">
        <v>885</v>
      </c>
      <c r="TXK169" s="43"/>
      <c r="TXL169" s="232"/>
      <c r="TXM169" s="11" t="s">
        <v>886</v>
      </c>
      <c r="TXN169" s="352">
        <v>220</v>
      </c>
      <c r="TXO169" s="274"/>
      <c r="TXP169" s="44"/>
      <c r="TXQ169" s="166" t="s">
        <v>884</v>
      </c>
      <c r="TXR169" s="231" t="s">
        <v>885</v>
      </c>
      <c r="TXS169" s="43"/>
      <c r="TXT169" s="232"/>
      <c r="TXU169" s="11" t="s">
        <v>886</v>
      </c>
      <c r="TXV169" s="352">
        <v>220</v>
      </c>
      <c r="TXW169" s="274"/>
      <c r="TXX169" s="44"/>
      <c r="TXY169" s="166" t="s">
        <v>884</v>
      </c>
      <c r="TXZ169" s="231" t="s">
        <v>885</v>
      </c>
      <c r="TYA169" s="43"/>
      <c r="TYB169" s="232"/>
      <c r="TYC169" s="11" t="s">
        <v>886</v>
      </c>
      <c r="TYD169" s="352">
        <v>220</v>
      </c>
      <c r="TYE169" s="274"/>
      <c r="TYF169" s="44"/>
      <c r="TYG169" s="166" t="s">
        <v>884</v>
      </c>
      <c r="TYH169" s="231" t="s">
        <v>885</v>
      </c>
      <c r="TYI169" s="43"/>
      <c r="TYJ169" s="232"/>
      <c r="TYK169" s="11" t="s">
        <v>886</v>
      </c>
      <c r="TYL169" s="352">
        <v>220</v>
      </c>
      <c r="TYM169" s="274"/>
      <c r="TYN169" s="44"/>
      <c r="TYO169" s="166" t="s">
        <v>884</v>
      </c>
      <c r="TYP169" s="231" t="s">
        <v>885</v>
      </c>
      <c r="TYQ169" s="43"/>
      <c r="TYR169" s="232"/>
      <c r="TYS169" s="11" t="s">
        <v>886</v>
      </c>
      <c r="TYT169" s="352">
        <v>220</v>
      </c>
      <c r="TYU169" s="274"/>
      <c r="TYV169" s="44"/>
      <c r="TYW169" s="166" t="s">
        <v>884</v>
      </c>
      <c r="TYX169" s="231" t="s">
        <v>885</v>
      </c>
      <c r="TYY169" s="43"/>
      <c r="TYZ169" s="232"/>
      <c r="TZA169" s="11" t="s">
        <v>886</v>
      </c>
      <c r="TZB169" s="352">
        <v>220</v>
      </c>
      <c r="TZC169" s="274"/>
      <c r="TZD169" s="44"/>
      <c r="TZE169" s="166" t="s">
        <v>884</v>
      </c>
      <c r="TZF169" s="231" t="s">
        <v>885</v>
      </c>
      <c r="TZG169" s="43"/>
      <c r="TZH169" s="232"/>
      <c r="TZI169" s="11" t="s">
        <v>886</v>
      </c>
      <c r="TZJ169" s="352">
        <v>220</v>
      </c>
      <c r="TZK169" s="274"/>
      <c r="TZL169" s="44"/>
      <c r="TZM169" s="166" t="s">
        <v>884</v>
      </c>
      <c r="TZN169" s="231" t="s">
        <v>885</v>
      </c>
      <c r="TZO169" s="43"/>
      <c r="TZP169" s="232"/>
      <c r="TZQ169" s="11" t="s">
        <v>886</v>
      </c>
      <c r="TZR169" s="352">
        <v>220</v>
      </c>
      <c r="TZS169" s="274"/>
      <c r="TZT169" s="44"/>
      <c r="TZU169" s="166" t="s">
        <v>884</v>
      </c>
      <c r="TZV169" s="231" t="s">
        <v>885</v>
      </c>
      <c r="TZW169" s="43"/>
      <c r="TZX169" s="232"/>
      <c r="TZY169" s="11" t="s">
        <v>886</v>
      </c>
      <c r="TZZ169" s="352">
        <v>220</v>
      </c>
      <c r="UAA169" s="274"/>
      <c r="UAB169" s="44"/>
      <c r="UAC169" s="166" t="s">
        <v>884</v>
      </c>
      <c r="UAD169" s="231" t="s">
        <v>885</v>
      </c>
      <c r="UAE169" s="43"/>
      <c r="UAF169" s="232"/>
      <c r="UAG169" s="11" t="s">
        <v>886</v>
      </c>
      <c r="UAH169" s="352">
        <v>220</v>
      </c>
      <c r="UAI169" s="274"/>
      <c r="UAJ169" s="44"/>
      <c r="UAK169" s="166" t="s">
        <v>884</v>
      </c>
      <c r="UAL169" s="231" t="s">
        <v>885</v>
      </c>
      <c r="UAM169" s="43"/>
      <c r="UAN169" s="232"/>
      <c r="UAO169" s="11" t="s">
        <v>886</v>
      </c>
      <c r="UAP169" s="352">
        <v>220</v>
      </c>
      <c r="UAQ169" s="274"/>
      <c r="UAR169" s="44"/>
      <c r="UAS169" s="166" t="s">
        <v>884</v>
      </c>
      <c r="UAT169" s="231" t="s">
        <v>885</v>
      </c>
      <c r="UAU169" s="43"/>
      <c r="UAV169" s="232"/>
      <c r="UAW169" s="11" t="s">
        <v>886</v>
      </c>
      <c r="UAX169" s="352">
        <v>220</v>
      </c>
      <c r="UAY169" s="274"/>
      <c r="UAZ169" s="44"/>
      <c r="UBA169" s="166" t="s">
        <v>884</v>
      </c>
      <c r="UBB169" s="231" t="s">
        <v>885</v>
      </c>
      <c r="UBC169" s="43"/>
      <c r="UBD169" s="232"/>
      <c r="UBE169" s="11" t="s">
        <v>886</v>
      </c>
      <c r="UBF169" s="352">
        <v>220</v>
      </c>
      <c r="UBG169" s="274"/>
      <c r="UBH169" s="44"/>
      <c r="UBI169" s="166" t="s">
        <v>884</v>
      </c>
      <c r="UBJ169" s="231" t="s">
        <v>885</v>
      </c>
      <c r="UBK169" s="43"/>
      <c r="UBL169" s="232"/>
      <c r="UBM169" s="11" t="s">
        <v>886</v>
      </c>
      <c r="UBN169" s="352">
        <v>220</v>
      </c>
      <c r="UBO169" s="274"/>
      <c r="UBP169" s="44"/>
      <c r="UBQ169" s="166" t="s">
        <v>884</v>
      </c>
      <c r="UBR169" s="231" t="s">
        <v>885</v>
      </c>
      <c r="UBS169" s="43"/>
      <c r="UBT169" s="232"/>
      <c r="UBU169" s="11" t="s">
        <v>886</v>
      </c>
      <c r="UBV169" s="352">
        <v>220</v>
      </c>
      <c r="UBW169" s="274"/>
      <c r="UBX169" s="44"/>
      <c r="UBY169" s="166" t="s">
        <v>884</v>
      </c>
      <c r="UBZ169" s="231" t="s">
        <v>885</v>
      </c>
      <c r="UCA169" s="43"/>
      <c r="UCB169" s="232"/>
      <c r="UCC169" s="11" t="s">
        <v>886</v>
      </c>
      <c r="UCD169" s="352">
        <v>220</v>
      </c>
      <c r="UCE169" s="274"/>
      <c r="UCF169" s="44"/>
      <c r="UCG169" s="166" t="s">
        <v>884</v>
      </c>
      <c r="UCH169" s="231" t="s">
        <v>885</v>
      </c>
      <c r="UCI169" s="43"/>
      <c r="UCJ169" s="232"/>
      <c r="UCK169" s="11" t="s">
        <v>886</v>
      </c>
      <c r="UCL169" s="352">
        <v>220</v>
      </c>
      <c r="UCM169" s="274"/>
      <c r="UCN169" s="44"/>
      <c r="UCO169" s="166" t="s">
        <v>884</v>
      </c>
      <c r="UCP169" s="231" t="s">
        <v>885</v>
      </c>
      <c r="UCQ169" s="43"/>
      <c r="UCR169" s="232"/>
      <c r="UCS169" s="11" t="s">
        <v>886</v>
      </c>
      <c r="UCT169" s="352">
        <v>220</v>
      </c>
      <c r="UCU169" s="274"/>
      <c r="UCV169" s="44"/>
      <c r="UCW169" s="166" t="s">
        <v>884</v>
      </c>
      <c r="UCX169" s="231" t="s">
        <v>885</v>
      </c>
      <c r="UCY169" s="43"/>
      <c r="UCZ169" s="232"/>
      <c r="UDA169" s="11" t="s">
        <v>886</v>
      </c>
      <c r="UDB169" s="352">
        <v>220</v>
      </c>
      <c r="UDC169" s="274"/>
      <c r="UDD169" s="44"/>
      <c r="UDE169" s="166" t="s">
        <v>884</v>
      </c>
      <c r="UDF169" s="231" t="s">
        <v>885</v>
      </c>
      <c r="UDG169" s="43"/>
      <c r="UDH169" s="232"/>
      <c r="UDI169" s="11" t="s">
        <v>886</v>
      </c>
      <c r="UDJ169" s="352">
        <v>220</v>
      </c>
      <c r="UDK169" s="274"/>
      <c r="UDL169" s="44"/>
      <c r="UDM169" s="166" t="s">
        <v>884</v>
      </c>
      <c r="UDN169" s="231" t="s">
        <v>885</v>
      </c>
      <c r="UDO169" s="43"/>
      <c r="UDP169" s="232"/>
      <c r="UDQ169" s="11" t="s">
        <v>886</v>
      </c>
      <c r="UDR169" s="352">
        <v>220</v>
      </c>
      <c r="UDS169" s="274"/>
      <c r="UDT169" s="44"/>
      <c r="UDU169" s="166" t="s">
        <v>884</v>
      </c>
      <c r="UDV169" s="231" t="s">
        <v>885</v>
      </c>
      <c r="UDW169" s="43"/>
      <c r="UDX169" s="232"/>
      <c r="UDY169" s="11" t="s">
        <v>886</v>
      </c>
      <c r="UDZ169" s="352">
        <v>220</v>
      </c>
      <c r="UEA169" s="274"/>
      <c r="UEB169" s="44"/>
      <c r="UEC169" s="166" t="s">
        <v>884</v>
      </c>
      <c r="UED169" s="231" t="s">
        <v>885</v>
      </c>
      <c r="UEE169" s="43"/>
      <c r="UEF169" s="232"/>
      <c r="UEG169" s="11" t="s">
        <v>886</v>
      </c>
      <c r="UEH169" s="352">
        <v>220</v>
      </c>
      <c r="UEI169" s="274"/>
      <c r="UEJ169" s="44"/>
      <c r="UEK169" s="166" t="s">
        <v>884</v>
      </c>
      <c r="UEL169" s="231" t="s">
        <v>885</v>
      </c>
      <c r="UEM169" s="43"/>
      <c r="UEN169" s="232"/>
      <c r="UEO169" s="11" t="s">
        <v>886</v>
      </c>
      <c r="UEP169" s="352">
        <v>220</v>
      </c>
      <c r="UEQ169" s="274"/>
      <c r="UER169" s="44"/>
      <c r="UES169" s="166" t="s">
        <v>884</v>
      </c>
      <c r="UET169" s="231" t="s">
        <v>885</v>
      </c>
      <c r="UEU169" s="43"/>
      <c r="UEV169" s="232"/>
      <c r="UEW169" s="11" t="s">
        <v>886</v>
      </c>
      <c r="UEX169" s="352">
        <v>220</v>
      </c>
      <c r="UEY169" s="274"/>
      <c r="UEZ169" s="44"/>
      <c r="UFA169" s="166" t="s">
        <v>884</v>
      </c>
      <c r="UFB169" s="231" t="s">
        <v>885</v>
      </c>
      <c r="UFC169" s="43"/>
      <c r="UFD169" s="232"/>
      <c r="UFE169" s="11" t="s">
        <v>886</v>
      </c>
      <c r="UFF169" s="352">
        <v>220</v>
      </c>
      <c r="UFG169" s="274"/>
      <c r="UFH169" s="44"/>
      <c r="UFI169" s="166" t="s">
        <v>884</v>
      </c>
      <c r="UFJ169" s="231" t="s">
        <v>885</v>
      </c>
      <c r="UFK169" s="43"/>
      <c r="UFL169" s="232"/>
      <c r="UFM169" s="11" t="s">
        <v>886</v>
      </c>
      <c r="UFN169" s="352">
        <v>220</v>
      </c>
      <c r="UFO169" s="274"/>
      <c r="UFP169" s="44"/>
      <c r="UFQ169" s="166" t="s">
        <v>884</v>
      </c>
      <c r="UFR169" s="231" t="s">
        <v>885</v>
      </c>
      <c r="UFS169" s="43"/>
      <c r="UFT169" s="232"/>
      <c r="UFU169" s="11" t="s">
        <v>886</v>
      </c>
      <c r="UFV169" s="352">
        <v>220</v>
      </c>
      <c r="UFW169" s="274"/>
      <c r="UFX169" s="44"/>
      <c r="UFY169" s="166" t="s">
        <v>884</v>
      </c>
      <c r="UFZ169" s="231" t="s">
        <v>885</v>
      </c>
      <c r="UGA169" s="43"/>
      <c r="UGB169" s="232"/>
      <c r="UGC169" s="11" t="s">
        <v>886</v>
      </c>
      <c r="UGD169" s="352">
        <v>220</v>
      </c>
      <c r="UGE169" s="274"/>
      <c r="UGF169" s="44"/>
      <c r="UGG169" s="166" t="s">
        <v>884</v>
      </c>
      <c r="UGH169" s="231" t="s">
        <v>885</v>
      </c>
      <c r="UGI169" s="43"/>
      <c r="UGJ169" s="232"/>
      <c r="UGK169" s="11" t="s">
        <v>886</v>
      </c>
      <c r="UGL169" s="352">
        <v>220</v>
      </c>
      <c r="UGM169" s="274"/>
      <c r="UGN169" s="44"/>
      <c r="UGO169" s="166" t="s">
        <v>884</v>
      </c>
      <c r="UGP169" s="231" t="s">
        <v>885</v>
      </c>
      <c r="UGQ169" s="43"/>
      <c r="UGR169" s="232"/>
      <c r="UGS169" s="11" t="s">
        <v>886</v>
      </c>
      <c r="UGT169" s="352">
        <v>220</v>
      </c>
      <c r="UGU169" s="274"/>
      <c r="UGV169" s="44"/>
      <c r="UGW169" s="166" t="s">
        <v>884</v>
      </c>
      <c r="UGX169" s="231" t="s">
        <v>885</v>
      </c>
      <c r="UGY169" s="43"/>
      <c r="UGZ169" s="232"/>
      <c r="UHA169" s="11" t="s">
        <v>886</v>
      </c>
      <c r="UHB169" s="352">
        <v>220</v>
      </c>
      <c r="UHC169" s="274"/>
      <c r="UHD169" s="44"/>
      <c r="UHE169" s="166" t="s">
        <v>884</v>
      </c>
      <c r="UHF169" s="231" t="s">
        <v>885</v>
      </c>
      <c r="UHG169" s="43"/>
      <c r="UHH169" s="232"/>
      <c r="UHI169" s="11" t="s">
        <v>886</v>
      </c>
      <c r="UHJ169" s="352">
        <v>220</v>
      </c>
      <c r="UHK169" s="274"/>
      <c r="UHL169" s="44"/>
      <c r="UHM169" s="166" t="s">
        <v>884</v>
      </c>
      <c r="UHN169" s="231" t="s">
        <v>885</v>
      </c>
      <c r="UHO169" s="43"/>
      <c r="UHP169" s="232"/>
      <c r="UHQ169" s="11" t="s">
        <v>886</v>
      </c>
      <c r="UHR169" s="352">
        <v>220</v>
      </c>
      <c r="UHS169" s="274"/>
      <c r="UHT169" s="44"/>
      <c r="UHU169" s="166" t="s">
        <v>884</v>
      </c>
      <c r="UHV169" s="231" t="s">
        <v>885</v>
      </c>
      <c r="UHW169" s="43"/>
      <c r="UHX169" s="232"/>
      <c r="UHY169" s="11" t="s">
        <v>886</v>
      </c>
      <c r="UHZ169" s="352">
        <v>220</v>
      </c>
      <c r="UIA169" s="274"/>
      <c r="UIB169" s="44"/>
      <c r="UIC169" s="166" t="s">
        <v>884</v>
      </c>
      <c r="UID169" s="231" t="s">
        <v>885</v>
      </c>
      <c r="UIE169" s="43"/>
      <c r="UIF169" s="232"/>
      <c r="UIG169" s="11" t="s">
        <v>886</v>
      </c>
      <c r="UIH169" s="352">
        <v>220</v>
      </c>
      <c r="UII169" s="274"/>
      <c r="UIJ169" s="44"/>
      <c r="UIK169" s="166" t="s">
        <v>884</v>
      </c>
      <c r="UIL169" s="231" t="s">
        <v>885</v>
      </c>
      <c r="UIM169" s="43"/>
      <c r="UIN169" s="232"/>
      <c r="UIO169" s="11" t="s">
        <v>886</v>
      </c>
      <c r="UIP169" s="352">
        <v>220</v>
      </c>
      <c r="UIQ169" s="274"/>
      <c r="UIR169" s="44"/>
      <c r="UIS169" s="166" t="s">
        <v>884</v>
      </c>
      <c r="UIT169" s="231" t="s">
        <v>885</v>
      </c>
      <c r="UIU169" s="43"/>
      <c r="UIV169" s="232"/>
      <c r="UIW169" s="11" t="s">
        <v>886</v>
      </c>
      <c r="UIX169" s="352">
        <v>220</v>
      </c>
      <c r="UIY169" s="274"/>
      <c r="UIZ169" s="44"/>
      <c r="UJA169" s="166" t="s">
        <v>884</v>
      </c>
      <c r="UJB169" s="231" t="s">
        <v>885</v>
      </c>
      <c r="UJC169" s="43"/>
      <c r="UJD169" s="232"/>
      <c r="UJE169" s="11" t="s">
        <v>886</v>
      </c>
      <c r="UJF169" s="352">
        <v>220</v>
      </c>
      <c r="UJG169" s="274"/>
      <c r="UJH169" s="44"/>
      <c r="UJI169" s="166" t="s">
        <v>884</v>
      </c>
      <c r="UJJ169" s="231" t="s">
        <v>885</v>
      </c>
      <c r="UJK169" s="43"/>
      <c r="UJL169" s="232"/>
      <c r="UJM169" s="11" t="s">
        <v>886</v>
      </c>
      <c r="UJN169" s="352">
        <v>220</v>
      </c>
      <c r="UJO169" s="274"/>
      <c r="UJP169" s="44"/>
      <c r="UJQ169" s="166" t="s">
        <v>884</v>
      </c>
      <c r="UJR169" s="231" t="s">
        <v>885</v>
      </c>
      <c r="UJS169" s="43"/>
      <c r="UJT169" s="232"/>
      <c r="UJU169" s="11" t="s">
        <v>886</v>
      </c>
      <c r="UJV169" s="352">
        <v>220</v>
      </c>
      <c r="UJW169" s="274"/>
      <c r="UJX169" s="44"/>
      <c r="UJY169" s="166" t="s">
        <v>884</v>
      </c>
      <c r="UJZ169" s="231" t="s">
        <v>885</v>
      </c>
      <c r="UKA169" s="43"/>
      <c r="UKB169" s="232"/>
      <c r="UKC169" s="11" t="s">
        <v>886</v>
      </c>
      <c r="UKD169" s="352">
        <v>220</v>
      </c>
      <c r="UKE169" s="274"/>
      <c r="UKF169" s="44"/>
      <c r="UKG169" s="166" t="s">
        <v>884</v>
      </c>
      <c r="UKH169" s="231" t="s">
        <v>885</v>
      </c>
      <c r="UKI169" s="43"/>
      <c r="UKJ169" s="232"/>
      <c r="UKK169" s="11" t="s">
        <v>886</v>
      </c>
      <c r="UKL169" s="352">
        <v>220</v>
      </c>
      <c r="UKM169" s="274"/>
      <c r="UKN169" s="44"/>
      <c r="UKO169" s="166" t="s">
        <v>884</v>
      </c>
      <c r="UKP169" s="231" t="s">
        <v>885</v>
      </c>
      <c r="UKQ169" s="43"/>
      <c r="UKR169" s="232"/>
      <c r="UKS169" s="11" t="s">
        <v>886</v>
      </c>
      <c r="UKT169" s="352">
        <v>220</v>
      </c>
      <c r="UKU169" s="274"/>
      <c r="UKV169" s="44"/>
      <c r="UKW169" s="166" t="s">
        <v>884</v>
      </c>
      <c r="UKX169" s="231" t="s">
        <v>885</v>
      </c>
      <c r="UKY169" s="43"/>
      <c r="UKZ169" s="232"/>
      <c r="ULA169" s="11" t="s">
        <v>886</v>
      </c>
      <c r="ULB169" s="352">
        <v>220</v>
      </c>
      <c r="ULC169" s="274"/>
      <c r="ULD169" s="44"/>
      <c r="ULE169" s="166" t="s">
        <v>884</v>
      </c>
      <c r="ULF169" s="231" t="s">
        <v>885</v>
      </c>
      <c r="ULG169" s="43"/>
      <c r="ULH169" s="232"/>
      <c r="ULI169" s="11" t="s">
        <v>886</v>
      </c>
      <c r="ULJ169" s="352">
        <v>220</v>
      </c>
      <c r="ULK169" s="274"/>
      <c r="ULL169" s="44"/>
      <c r="ULM169" s="166" t="s">
        <v>884</v>
      </c>
      <c r="ULN169" s="231" t="s">
        <v>885</v>
      </c>
      <c r="ULO169" s="43"/>
      <c r="ULP169" s="232"/>
      <c r="ULQ169" s="11" t="s">
        <v>886</v>
      </c>
      <c r="ULR169" s="352">
        <v>220</v>
      </c>
      <c r="ULS169" s="274"/>
      <c r="ULT169" s="44"/>
      <c r="ULU169" s="166" t="s">
        <v>884</v>
      </c>
      <c r="ULV169" s="231" t="s">
        <v>885</v>
      </c>
      <c r="ULW169" s="43"/>
      <c r="ULX169" s="232"/>
      <c r="ULY169" s="11" t="s">
        <v>886</v>
      </c>
      <c r="ULZ169" s="352">
        <v>220</v>
      </c>
      <c r="UMA169" s="274"/>
      <c r="UMB169" s="44"/>
      <c r="UMC169" s="166" t="s">
        <v>884</v>
      </c>
      <c r="UMD169" s="231" t="s">
        <v>885</v>
      </c>
      <c r="UME169" s="43"/>
      <c r="UMF169" s="232"/>
      <c r="UMG169" s="11" t="s">
        <v>886</v>
      </c>
      <c r="UMH169" s="352">
        <v>220</v>
      </c>
      <c r="UMI169" s="274"/>
      <c r="UMJ169" s="44"/>
      <c r="UMK169" s="166" t="s">
        <v>884</v>
      </c>
      <c r="UML169" s="231" t="s">
        <v>885</v>
      </c>
      <c r="UMM169" s="43"/>
      <c r="UMN169" s="232"/>
      <c r="UMO169" s="11" t="s">
        <v>886</v>
      </c>
      <c r="UMP169" s="352">
        <v>220</v>
      </c>
      <c r="UMQ169" s="274"/>
      <c r="UMR169" s="44"/>
      <c r="UMS169" s="166" t="s">
        <v>884</v>
      </c>
      <c r="UMT169" s="231" t="s">
        <v>885</v>
      </c>
      <c r="UMU169" s="43"/>
      <c r="UMV169" s="232"/>
      <c r="UMW169" s="11" t="s">
        <v>886</v>
      </c>
      <c r="UMX169" s="352">
        <v>220</v>
      </c>
      <c r="UMY169" s="274"/>
      <c r="UMZ169" s="44"/>
      <c r="UNA169" s="166" t="s">
        <v>884</v>
      </c>
      <c r="UNB169" s="231" t="s">
        <v>885</v>
      </c>
      <c r="UNC169" s="43"/>
      <c r="UND169" s="232"/>
      <c r="UNE169" s="11" t="s">
        <v>886</v>
      </c>
      <c r="UNF169" s="352">
        <v>220</v>
      </c>
      <c r="UNG169" s="274"/>
      <c r="UNH169" s="44"/>
      <c r="UNI169" s="166" t="s">
        <v>884</v>
      </c>
      <c r="UNJ169" s="231" t="s">
        <v>885</v>
      </c>
      <c r="UNK169" s="43"/>
      <c r="UNL169" s="232"/>
      <c r="UNM169" s="11" t="s">
        <v>886</v>
      </c>
      <c r="UNN169" s="352">
        <v>220</v>
      </c>
      <c r="UNO169" s="274"/>
      <c r="UNP169" s="44"/>
      <c r="UNQ169" s="166" t="s">
        <v>884</v>
      </c>
      <c r="UNR169" s="231" t="s">
        <v>885</v>
      </c>
      <c r="UNS169" s="43"/>
      <c r="UNT169" s="232"/>
      <c r="UNU169" s="11" t="s">
        <v>886</v>
      </c>
      <c r="UNV169" s="352">
        <v>220</v>
      </c>
      <c r="UNW169" s="274"/>
      <c r="UNX169" s="44"/>
      <c r="UNY169" s="166" t="s">
        <v>884</v>
      </c>
      <c r="UNZ169" s="231" t="s">
        <v>885</v>
      </c>
      <c r="UOA169" s="43"/>
      <c r="UOB169" s="232"/>
      <c r="UOC169" s="11" t="s">
        <v>886</v>
      </c>
      <c r="UOD169" s="352">
        <v>220</v>
      </c>
      <c r="UOE169" s="274"/>
      <c r="UOF169" s="44"/>
      <c r="UOG169" s="166" t="s">
        <v>884</v>
      </c>
      <c r="UOH169" s="231" t="s">
        <v>885</v>
      </c>
      <c r="UOI169" s="43"/>
      <c r="UOJ169" s="232"/>
      <c r="UOK169" s="11" t="s">
        <v>886</v>
      </c>
      <c r="UOL169" s="352">
        <v>220</v>
      </c>
      <c r="UOM169" s="274"/>
      <c r="UON169" s="44"/>
      <c r="UOO169" s="166" t="s">
        <v>884</v>
      </c>
      <c r="UOP169" s="231" t="s">
        <v>885</v>
      </c>
      <c r="UOQ169" s="43"/>
      <c r="UOR169" s="232"/>
      <c r="UOS169" s="11" t="s">
        <v>886</v>
      </c>
      <c r="UOT169" s="352">
        <v>220</v>
      </c>
      <c r="UOU169" s="274"/>
      <c r="UOV169" s="44"/>
      <c r="UOW169" s="166" t="s">
        <v>884</v>
      </c>
      <c r="UOX169" s="231" t="s">
        <v>885</v>
      </c>
      <c r="UOY169" s="43"/>
      <c r="UOZ169" s="232"/>
      <c r="UPA169" s="11" t="s">
        <v>886</v>
      </c>
      <c r="UPB169" s="352">
        <v>220</v>
      </c>
      <c r="UPC169" s="274"/>
      <c r="UPD169" s="44"/>
      <c r="UPE169" s="166" t="s">
        <v>884</v>
      </c>
      <c r="UPF169" s="231" t="s">
        <v>885</v>
      </c>
      <c r="UPG169" s="43"/>
      <c r="UPH169" s="232"/>
      <c r="UPI169" s="11" t="s">
        <v>886</v>
      </c>
      <c r="UPJ169" s="352">
        <v>220</v>
      </c>
      <c r="UPK169" s="274"/>
      <c r="UPL169" s="44"/>
      <c r="UPM169" s="166" t="s">
        <v>884</v>
      </c>
      <c r="UPN169" s="231" t="s">
        <v>885</v>
      </c>
      <c r="UPO169" s="43"/>
      <c r="UPP169" s="232"/>
      <c r="UPQ169" s="11" t="s">
        <v>886</v>
      </c>
      <c r="UPR169" s="352">
        <v>220</v>
      </c>
      <c r="UPS169" s="274"/>
      <c r="UPT169" s="44"/>
      <c r="UPU169" s="166" t="s">
        <v>884</v>
      </c>
      <c r="UPV169" s="231" t="s">
        <v>885</v>
      </c>
      <c r="UPW169" s="43"/>
      <c r="UPX169" s="232"/>
      <c r="UPY169" s="11" t="s">
        <v>886</v>
      </c>
      <c r="UPZ169" s="352">
        <v>220</v>
      </c>
      <c r="UQA169" s="274"/>
      <c r="UQB169" s="44"/>
      <c r="UQC169" s="166" t="s">
        <v>884</v>
      </c>
      <c r="UQD169" s="231" t="s">
        <v>885</v>
      </c>
      <c r="UQE169" s="43"/>
      <c r="UQF169" s="232"/>
      <c r="UQG169" s="11" t="s">
        <v>886</v>
      </c>
      <c r="UQH169" s="352">
        <v>220</v>
      </c>
      <c r="UQI169" s="274"/>
      <c r="UQJ169" s="44"/>
      <c r="UQK169" s="166" t="s">
        <v>884</v>
      </c>
      <c r="UQL169" s="231" t="s">
        <v>885</v>
      </c>
      <c r="UQM169" s="43"/>
      <c r="UQN169" s="232"/>
      <c r="UQO169" s="11" t="s">
        <v>886</v>
      </c>
      <c r="UQP169" s="352">
        <v>220</v>
      </c>
      <c r="UQQ169" s="274"/>
      <c r="UQR169" s="44"/>
      <c r="UQS169" s="166" t="s">
        <v>884</v>
      </c>
      <c r="UQT169" s="231" t="s">
        <v>885</v>
      </c>
      <c r="UQU169" s="43"/>
      <c r="UQV169" s="232"/>
      <c r="UQW169" s="11" t="s">
        <v>886</v>
      </c>
      <c r="UQX169" s="352">
        <v>220</v>
      </c>
      <c r="UQY169" s="274"/>
      <c r="UQZ169" s="44"/>
      <c r="URA169" s="166" t="s">
        <v>884</v>
      </c>
      <c r="URB169" s="231" t="s">
        <v>885</v>
      </c>
      <c r="URC169" s="43"/>
      <c r="URD169" s="232"/>
      <c r="URE169" s="11" t="s">
        <v>886</v>
      </c>
      <c r="URF169" s="352">
        <v>220</v>
      </c>
      <c r="URG169" s="274"/>
      <c r="URH169" s="44"/>
      <c r="URI169" s="166" t="s">
        <v>884</v>
      </c>
      <c r="URJ169" s="231" t="s">
        <v>885</v>
      </c>
      <c r="URK169" s="43"/>
      <c r="URL169" s="232"/>
      <c r="URM169" s="11" t="s">
        <v>886</v>
      </c>
      <c r="URN169" s="352">
        <v>220</v>
      </c>
      <c r="URO169" s="274"/>
      <c r="URP169" s="44"/>
      <c r="URQ169" s="166" t="s">
        <v>884</v>
      </c>
      <c r="URR169" s="231" t="s">
        <v>885</v>
      </c>
      <c r="URS169" s="43"/>
      <c r="URT169" s="232"/>
      <c r="URU169" s="11" t="s">
        <v>886</v>
      </c>
      <c r="URV169" s="352">
        <v>220</v>
      </c>
      <c r="URW169" s="274"/>
      <c r="URX169" s="44"/>
      <c r="URY169" s="166" t="s">
        <v>884</v>
      </c>
      <c r="URZ169" s="231" t="s">
        <v>885</v>
      </c>
      <c r="USA169" s="43"/>
      <c r="USB169" s="232"/>
      <c r="USC169" s="11" t="s">
        <v>886</v>
      </c>
      <c r="USD169" s="352">
        <v>220</v>
      </c>
      <c r="USE169" s="274"/>
      <c r="USF169" s="44"/>
      <c r="USG169" s="166" t="s">
        <v>884</v>
      </c>
      <c r="USH169" s="231" t="s">
        <v>885</v>
      </c>
      <c r="USI169" s="43"/>
      <c r="USJ169" s="232"/>
      <c r="USK169" s="11" t="s">
        <v>886</v>
      </c>
      <c r="USL169" s="352">
        <v>220</v>
      </c>
      <c r="USM169" s="274"/>
      <c r="USN169" s="44"/>
      <c r="USO169" s="166" t="s">
        <v>884</v>
      </c>
      <c r="USP169" s="231" t="s">
        <v>885</v>
      </c>
      <c r="USQ169" s="43"/>
      <c r="USR169" s="232"/>
      <c r="USS169" s="11" t="s">
        <v>886</v>
      </c>
      <c r="UST169" s="352">
        <v>220</v>
      </c>
      <c r="USU169" s="274"/>
      <c r="USV169" s="44"/>
      <c r="USW169" s="166" t="s">
        <v>884</v>
      </c>
      <c r="USX169" s="231" t="s">
        <v>885</v>
      </c>
      <c r="USY169" s="43"/>
      <c r="USZ169" s="232"/>
      <c r="UTA169" s="11" t="s">
        <v>886</v>
      </c>
      <c r="UTB169" s="352">
        <v>220</v>
      </c>
      <c r="UTC169" s="274"/>
      <c r="UTD169" s="44"/>
      <c r="UTE169" s="166" t="s">
        <v>884</v>
      </c>
      <c r="UTF169" s="231" t="s">
        <v>885</v>
      </c>
      <c r="UTG169" s="43"/>
      <c r="UTH169" s="232"/>
      <c r="UTI169" s="11" t="s">
        <v>886</v>
      </c>
      <c r="UTJ169" s="352">
        <v>220</v>
      </c>
      <c r="UTK169" s="274"/>
      <c r="UTL169" s="44"/>
      <c r="UTM169" s="166" t="s">
        <v>884</v>
      </c>
      <c r="UTN169" s="231" t="s">
        <v>885</v>
      </c>
      <c r="UTO169" s="43"/>
      <c r="UTP169" s="232"/>
      <c r="UTQ169" s="11" t="s">
        <v>886</v>
      </c>
      <c r="UTR169" s="352">
        <v>220</v>
      </c>
      <c r="UTS169" s="274"/>
      <c r="UTT169" s="44"/>
      <c r="UTU169" s="166" t="s">
        <v>884</v>
      </c>
      <c r="UTV169" s="231" t="s">
        <v>885</v>
      </c>
      <c r="UTW169" s="43"/>
      <c r="UTX169" s="232"/>
      <c r="UTY169" s="11" t="s">
        <v>886</v>
      </c>
      <c r="UTZ169" s="352">
        <v>220</v>
      </c>
      <c r="UUA169" s="274"/>
      <c r="UUB169" s="44"/>
      <c r="UUC169" s="166" t="s">
        <v>884</v>
      </c>
      <c r="UUD169" s="231" t="s">
        <v>885</v>
      </c>
      <c r="UUE169" s="43"/>
      <c r="UUF169" s="232"/>
      <c r="UUG169" s="11" t="s">
        <v>886</v>
      </c>
      <c r="UUH169" s="352">
        <v>220</v>
      </c>
      <c r="UUI169" s="274"/>
      <c r="UUJ169" s="44"/>
      <c r="UUK169" s="166" t="s">
        <v>884</v>
      </c>
      <c r="UUL169" s="231" t="s">
        <v>885</v>
      </c>
      <c r="UUM169" s="43"/>
      <c r="UUN169" s="232"/>
      <c r="UUO169" s="11" t="s">
        <v>886</v>
      </c>
      <c r="UUP169" s="352">
        <v>220</v>
      </c>
      <c r="UUQ169" s="274"/>
      <c r="UUR169" s="44"/>
      <c r="UUS169" s="166" t="s">
        <v>884</v>
      </c>
      <c r="UUT169" s="231" t="s">
        <v>885</v>
      </c>
      <c r="UUU169" s="43"/>
      <c r="UUV169" s="232"/>
      <c r="UUW169" s="11" t="s">
        <v>886</v>
      </c>
      <c r="UUX169" s="352">
        <v>220</v>
      </c>
      <c r="UUY169" s="274"/>
      <c r="UUZ169" s="44"/>
      <c r="UVA169" s="166" t="s">
        <v>884</v>
      </c>
      <c r="UVB169" s="231" t="s">
        <v>885</v>
      </c>
      <c r="UVC169" s="43"/>
      <c r="UVD169" s="232"/>
      <c r="UVE169" s="11" t="s">
        <v>886</v>
      </c>
      <c r="UVF169" s="352">
        <v>220</v>
      </c>
      <c r="UVG169" s="274"/>
      <c r="UVH169" s="44"/>
      <c r="UVI169" s="166" t="s">
        <v>884</v>
      </c>
      <c r="UVJ169" s="231" t="s">
        <v>885</v>
      </c>
      <c r="UVK169" s="43"/>
      <c r="UVL169" s="232"/>
      <c r="UVM169" s="11" t="s">
        <v>886</v>
      </c>
      <c r="UVN169" s="352">
        <v>220</v>
      </c>
      <c r="UVO169" s="274"/>
      <c r="UVP169" s="44"/>
      <c r="UVQ169" s="166" t="s">
        <v>884</v>
      </c>
      <c r="UVR169" s="231" t="s">
        <v>885</v>
      </c>
      <c r="UVS169" s="43"/>
      <c r="UVT169" s="232"/>
      <c r="UVU169" s="11" t="s">
        <v>886</v>
      </c>
      <c r="UVV169" s="352">
        <v>220</v>
      </c>
      <c r="UVW169" s="274"/>
      <c r="UVX169" s="44"/>
      <c r="UVY169" s="166" t="s">
        <v>884</v>
      </c>
      <c r="UVZ169" s="231" t="s">
        <v>885</v>
      </c>
      <c r="UWA169" s="43"/>
      <c r="UWB169" s="232"/>
      <c r="UWC169" s="11" t="s">
        <v>886</v>
      </c>
      <c r="UWD169" s="352">
        <v>220</v>
      </c>
      <c r="UWE169" s="274"/>
      <c r="UWF169" s="44"/>
      <c r="UWG169" s="166" t="s">
        <v>884</v>
      </c>
      <c r="UWH169" s="231" t="s">
        <v>885</v>
      </c>
      <c r="UWI169" s="43"/>
      <c r="UWJ169" s="232"/>
      <c r="UWK169" s="11" t="s">
        <v>886</v>
      </c>
      <c r="UWL169" s="352">
        <v>220</v>
      </c>
      <c r="UWM169" s="274"/>
      <c r="UWN169" s="44"/>
      <c r="UWO169" s="166" t="s">
        <v>884</v>
      </c>
      <c r="UWP169" s="231" t="s">
        <v>885</v>
      </c>
      <c r="UWQ169" s="43"/>
      <c r="UWR169" s="232"/>
      <c r="UWS169" s="11" t="s">
        <v>886</v>
      </c>
      <c r="UWT169" s="352">
        <v>220</v>
      </c>
      <c r="UWU169" s="274"/>
      <c r="UWV169" s="44"/>
      <c r="UWW169" s="166" t="s">
        <v>884</v>
      </c>
      <c r="UWX169" s="231" t="s">
        <v>885</v>
      </c>
      <c r="UWY169" s="43"/>
      <c r="UWZ169" s="232"/>
      <c r="UXA169" s="11" t="s">
        <v>886</v>
      </c>
      <c r="UXB169" s="352">
        <v>220</v>
      </c>
      <c r="UXC169" s="274"/>
      <c r="UXD169" s="44"/>
      <c r="UXE169" s="166" t="s">
        <v>884</v>
      </c>
      <c r="UXF169" s="231" t="s">
        <v>885</v>
      </c>
      <c r="UXG169" s="43"/>
      <c r="UXH169" s="232"/>
      <c r="UXI169" s="11" t="s">
        <v>886</v>
      </c>
      <c r="UXJ169" s="352">
        <v>220</v>
      </c>
      <c r="UXK169" s="274"/>
      <c r="UXL169" s="44"/>
      <c r="UXM169" s="166" t="s">
        <v>884</v>
      </c>
      <c r="UXN169" s="231" t="s">
        <v>885</v>
      </c>
      <c r="UXO169" s="43"/>
      <c r="UXP169" s="232"/>
      <c r="UXQ169" s="11" t="s">
        <v>886</v>
      </c>
      <c r="UXR169" s="352">
        <v>220</v>
      </c>
      <c r="UXS169" s="274"/>
      <c r="UXT169" s="44"/>
      <c r="UXU169" s="166" t="s">
        <v>884</v>
      </c>
      <c r="UXV169" s="231" t="s">
        <v>885</v>
      </c>
      <c r="UXW169" s="43"/>
      <c r="UXX169" s="232"/>
      <c r="UXY169" s="11" t="s">
        <v>886</v>
      </c>
      <c r="UXZ169" s="352">
        <v>220</v>
      </c>
      <c r="UYA169" s="274"/>
      <c r="UYB169" s="44"/>
      <c r="UYC169" s="166" t="s">
        <v>884</v>
      </c>
      <c r="UYD169" s="231" t="s">
        <v>885</v>
      </c>
      <c r="UYE169" s="43"/>
      <c r="UYF169" s="232"/>
      <c r="UYG169" s="11" t="s">
        <v>886</v>
      </c>
      <c r="UYH169" s="352">
        <v>220</v>
      </c>
      <c r="UYI169" s="274"/>
      <c r="UYJ169" s="44"/>
      <c r="UYK169" s="166" t="s">
        <v>884</v>
      </c>
      <c r="UYL169" s="231" t="s">
        <v>885</v>
      </c>
      <c r="UYM169" s="43"/>
      <c r="UYN169" s="232"/>
      <c r="UYO169" s="11" t="s">
        <v>886</v>
      </c>
      <c r="UYP169" s="352">
        <v>220</v>
      </c>
      <c r="UYQ169" s="274"/>
      <c r="UYR169" s="44"/>
      <c r="UYS169" s="166" t="s">
        <v>884</v>
      </c>
      <c r="UYT169" s="231" t="s">
        <v>885</v>
      </c>
      <c r="UYU169" s="43"/>
      <c r="UYV169" s="232"/>
      <c r="UYW169" s="11" t="s">
        <v>886</v>
      </c>
      <c r="UYX169" s="352">
        <v>220</v>
      </c>
      <c r="UYY169" s="274"/>
      <c r="UYZ169" s="44"/>
      <c r="UZA169" s="166" t="s">
        <v>884</v>
      </c>
      <c r="UZB169" s="231" t="s">
        <v>885</v>
      </c>
      <c r="UZC169" s="43"/>
      <c r="UZD169" s="232"/>
      <c r="UZE169" s="11" t="s">
        <v>886</v>
      </c>
      <c r="UZF169" s="352">
        <v>220</v>
      </c>
      <c r="UZG169" s="274"/>
      <c r="UZH169" s="44"/>
      <c r="UZI169" s="166" t="s">
        <v>884</v>
      </c>
      <c r="UZJ169" s="231" t="s">
        <v>885</v>
      </c>
      <c r="UZK169" s="43"/>
      <c r="UZL169" s="232"/>
      <c r="UZM169" s="11" t="s">
        <v>886</v>
      </c>
      <c r="UZN169" s="352">
        <v>220</v>
      </c>
      <c r="UZO169" s="274"/>
      <c r="UZP169" s="44"/>
      <c r="UZQ169" s="166" t="s">
        <v>884</v>
      </c>
      <c r="UZR169" s="231" t="s">
        <v>885</v>
      </c>
      <c r="UZS169" s="43"/>
      <c r="UZT169" s="232"/>
      <c r="UZU169" s="11" t="s">
        <v>886</v>
      </c>
      <c r="UZV169" s="352">
        <v>220</v>
      </c>
      <c r="UZW169" s="274"/>
      <c r="UZX169" s="44"/>
      <c r="UZY169" s="166" t="s">
        <v>884</v>
      </c>
      <c r="UZZ169" s="231" t="s">
        <v>885</v>
      </c>
      <c r="VAA169" s="43"/>
      <c r="VAB169" s="232"/>
      <c r="VAC169" s="11" t="s">
        <v>886</v>
      </c>
      <c r="VAD169" s="352">
        <v>220</v>
      </c>
      <c r="VAE169" s="274"/>
      <c r="VAF169" s="44"/>
      <c r="VAG169" s="166" t="s">
        <v>884</v>
      </c>
      <c r="VAH169" s="231" t="s">
        <v>885</v>
      </c>
      <c r="VAI169" s="43"/>
      <c r="VAJ169" s="232"/>
      <c r="VAK169" s="11" t="s">
        <v>886</v>
      </c>
      <c r="VAL169" s="352">
        <v>220</v>
      </c>
      <c r="VAM169" s="274"/>
      <c r="VAN169" s="44"/>
      <c r="VAO169" s="166" t="s">
        <v>884</v>
      </c>
      <c r="VAP169" s="231" t="s">
        <v>885</v>
      </c>
      <c r="VAQ169" s="43"/>
      <c r="VAR169" s="232"/>
      <c r="VAS169" s="11" t="s">
        <v>886</v>
      </c>
      <c r="VAT169" s="352">
        <v>220</v>
      </c>
      <c r="VAU169" s="274"/>
      <c r="VAV169" s="44"/>
      <c r="VAW169" s="166" t="s">
        <v>884</v>
      </c>
      <c r="VAX169" s="231" t="s">
        <v>885</v>
      </c>
      <c r="VAY169" s="43"/>
      <c r="VAZ169" s="232"/>
      <c r="VBA169" s="11" t="s">
        <v>886</v>
      </c>
      <c r="VBB169" s="352">
        <v>220</v>
      </c>
      <c r="VBC169" s="274"/>
      <c r="VBD169" s="44"/>
      <c r="VBE169" s="166" t="s">
        <v>884</v>
      </c>
      <c r="VBF169" s="231" t="s">
        <v>885</v>
      </c>
      <c r="VBG169" s="43"/>
      <c r="VBH169" s="232"/>
      <c r="VBI169" s="11" t="s">
        <v>886</v>
      </c>
      <c r="VBJ169" s="352">
        <v>220</v>
      </c>
      <c r="VBK169" s="274"/>
      <c r="VBL169" s="44"/>
      <c r="VBM169" s="166" t="s">
        <v>884</v>
      </c>
      <c r="VBN169" s="231" t="s">
        <v>885</v>
      </c>
      <c r="VBO169" s="43"/>
      <c r="VBP169" s="232"/>
      <c r="VBQ169" s="11" t="s">
        <v>886</v>
      </c>
      <c r="VBR169" s="352">
        <v>220</v>
      </c>
      <c r="VBS169" s="274"/>
      <c r="VBT169" s="44"/>
      <c r="VBU169" s="166" t="s">
        <v>884</v>
      </c>
      <c r="VBV169" s="231" t="s">
        <v>885</v>
      </c>
      <c r="VBW169" s="43"/>
      <c r="VBX169" s="232"/>
      <c r="VBY169" s="11" t="s">
        <v>886</v>
      </c>
      <c r="VBZ169" s="352">
        <v>220</v>
      </c>
      <c r="VCA169" s="274"/>
      <c r="VCB169" s="44"/>
      <c r="VCC169" s="166" t="s">
        <v>884</v>
      </c>
      <c r="VCD169" s="231" t="s">
        <v>885</v>
      </c>
      <c r="VCE169" s="43"/>
      <c r="VCF169" s="232"/>
      <c r="VCG169" s="11" t="s">
        <v>886</v>
      </c>
      <c r="VCH169" s="352">
        <v>220</v>
      </c>
      <c r="VCI169" s="274"/>
      <c r="VCJ169" s="44"/>
      <c r="VCK169" s="166" t="s">
        <v>884</v>
      </c>
      <c r="VCL169" s="231" t="s">
        <v>885</v>
      </c>
      <c r="VCM169" s="43"/>
      <c r="VCN169" s="232"/>
      <c r="VCO169" s="11" t="s">
        <v>886</v>
      </c>
      <c r="VCP169" s="352">
        <v>220</v>
      </c>
      <c r="VCQ169" s="274"/>
      <c r="VCR169" s="44"/>
      <c r="VCS169" s="166" t="s">
        <v>884</v>
      </c>
      <c r="VCT169" s="231" t="s">
        <v>885</v>
      </c>
      <c r="VCU169" s="43"/>
      <c r="VCV169" s="232"/>
      <c r="VCW169" s="11" t="s">
        <v>886</v>
      </c>
      <c r="VCX169" s="352">
        <v>220</v>
      </c>
      <c r="VCY169" s="274"/>
      <c r="VCZ169" s="44"/>
      <c r="VDA169" s="166" t="s">
        <v>884</v>
      </c>
      <c r="VDB169" s="231" t="s">
        <v>885</v>
      </c>
      <c r="VDC169" s="43"/>
      <c r="VDD169" s="232"/>
      <c r="VDE169" s="11" t="s">
        <v>886</v>
      </c>
      <c r="VDF169" s="352">
        <v>220</v>
      </c>
      <c r="VDG169" s="274"/>
      <c r="VDH169" s="44"/>
      <c r="VDI169" s="166" t="s">
        <v>884</v>
      </c>
      <c r="VDJ169" s="231" t="s">
        <v>885</v>
      </c>
      <c r="VDK169" s="43"/>
      <c r="VDL169" s="232"/>
      <c r="VDM169" s="11" t="s">
        <v>886</v>
      </c>
      <c r="VDN169" s="352">
        <v>220</v>
      </c>
      <c r="VDO169" s="274"/>
      <c r="VDP169" s="44"/>
      <c r="VDQ169" s="166" t="s">
        <v>884</v>
      </c>
      <c r="VDR169" s="231" t="s">
        <v>885</v>
      </c>
      <c r="VDS169" s="43"/>
      <c r="VDT169" s="232"/>
      <c r="VDU169" s="11" t="s">
        <v>886</v>
      </c>
      <c r="VDV169" s="352">
        <v>220</v>
      </c>
      <c r="VDW169" s="274"/>
      <c r="VDX169" s="44"/>
      <c r="VDY169" s="166" t="s">
        <v>884</v>
      </c>
      <c r="VDZ169" s="231" t="s">
        <v>885</v>
      </c>
      <c r="VEA169" s="43"/>
      <c r="VEB169" s="232"/>
      <c r="VEC169" s="11" t="s">
        <v>886</v>
      </c>
      <c r="VED169" s="352">
        <v>220</v>
      </c>
      <c r="VEE169" s="274"/>
      <c r="VEF169" s="44"/>
      <c r="VEG169" s="166" t="s">
        <v>884</v>
      </c>
      <c r="VEH169" s="231" t="s">
        <v>885</v>
      </c>
      <c r="VEI169" s="43"/>
      <c r="VEJ169" s="232"/>
      <c r="VEK169" s="11" t="s">
        <v>886</v>
      </c>
      <c r="VEL169" s="352">
        <v>220</v>
      </c>
      <c r="VEM169" s="274"/>
      <c r="VEN169" s="44"/>
      <c r="VEO169" s="166" t="s">
        <v>884</v>
      </c>
      <c r="VEP169" s="231" t="s">
        <v>885</v>
      </c>
      <c r="VEQ169" s="43"/>
      <c r="VER169" s="232"/>
      <c r="VES169" s="11" t="s">
        <v>886</v>
      </c>
      <c r="VET169" s="352">
        <v>220</v>
      </c>
      <c r="VEU169" s="274"/>
      <c r="VEV169" s="44"/>
      <c r="VEW169" s="166" t="s">
        <v>884</v>
      </c>
      <c r="VEX169" s="231" t="s">
        <v>885</v>
      </c>
      <c r="VEY169" s="43"/>
      <c r="VEZ169" s="232"/>
      <c r="VFA169" s="11" t="s">
        <v>886</v>
      </c>
      <c r="VFB169" s="352">
        <v>220</v>
      </c>
      <c r="VFC169" s="274"/>
      <c r="VFD169" s="44"/>
      <c r="VFE169" s="166" t="s">
        <v>884</v>
      </c>
      <c r="VFF169" s="231" t="s">
        <v>885</v>
      </c>
      <c r="VFG169" s="43"/>
      <c r="VFH169" s="232"/>
      <c r="VFI169" s="11" t="s">
        <v>886</v>
      </c>
      <c r="VFJ169" s="352">
        <v>220</v>
      </c>
      <c r="VFK169" s="274"/>
      <c r="VFL169" s="44"/>
      <c r="VFM169" s="166" t="s">
        <v>884</v>
      </c>
      <c r="VFN169" s="231" t="s">
        <v>885</v>
      </c>
      <c r="VFO169" s="43"/>
      <c r="VFP169" s="232"/>
      <c r="VFQ169" s="11" t="s">
        <v>886</v>
      </c>
      <c r="VFR169" s="352">
        <v>220</v>
      </c>
      <c r="VFS169" s="274"/>
      <c r="VFT169" s="44"/>
      <c r="VFU169" s="166" t="s">
        <v>884</v>
      </c>
      <c r="VFV169" s="231" t="s">
        <v>885</v>
      </c>
      <c r="VFW169" s="43"/>
      <c r="VFX169" s="232"/>
      <c r="VFY169" s="11" t="s">
        <v>886</v>
      </c>
      <c r="VFZ169" s="352">
        <v>220</v>
      </c>
      <c r="VGA169" s="274"/>
      <c r="VGB169" s="44"/>
      <c r="VGC169" s="166" t="s">
        <v>884</v>
      </c>
      <c r="VGD169" s="231" t="s">
        <v>885</v>
      </c>
      <c r="VGE169" s="43"/>
      <c r="VGF169" s="232"/>
      <c r="VGG169" s="11" t="s">
        <v>886</v>
      </c>
      <c r="VGH169" s="352">
        <v>220</v>
      </c>
      <c r="VGI169" s="274"/>
      <c r="VGJ169" s="44"/>
      <c r="VGK169" s="166" t="s">
        <v>884</v>
      </c>
      <c r="VGL169" s="231" t="s">
        <v>885</v>
      </c>
      <c r="VGM169" s="43"/>
      <c r="VGN169" s="232"/>
      <c r="VGO169" s="11" t="s">
        <v>886</v>
      </c>
      <c r="VGP169" s="352">
        <v>220</v>
      </c>
      <c r="VGQ169" s="274"/>
      <c r="VGR169" s="44"/>
      <c r="VGS169" s="166" t="s">
        <v>884</v>
      </c>
      <c r="VGT169" s="231" t="s">
        <v>885</v>
      </c>
      <c r="VGU169" s="43"/>
      <c r="VGV169" s="232"/>
      <c r="VGW169" s="11" t="s">
        <v>886</v>
      </c>
      <c r="VGX169" s="352">
        <v>220</v>
      </c>
      <c r="VGY169" s="274"/>
      <c r="VGZ169" s="44"/>
      <c r="VHA169" s="166" t="s">
        <v>884</v>
      </c>
      <c r="VHB169" s="231" t="s">
        <v>885</v>
      </c>
      <c r="VHC169" s="43"/>
      <c r="VHD169" s="232"/>
      <c r="VHE169" s="11" t="s">
        <v>886</v>
      </c>
      <c r="VHF169" s="352">
        <v>220</v>
      </c>
      <c r="VHG169" s="274"/>
      <c r="VHH169" s="44"/>
      <c r="VHI169" s="166" t="s">
        <v>884</v>
      </c>
      <c r="VHJ169" s="231" t="s">
        <v>885</v>
      </c>
      <c r="VHK169" s="43"/>
      <c r="VHL169" s="232"/>
      <c r="VHM169" s="11" t="s">
        <v>886</v>
      </c>
      <c r="VHN169" s="352">
        <v>220</v>
      </c>
      <c r="VHO169" s="274"/>
      <c r="VHP169" s="44"/>
      <c r="VHQ169" s="166" t="s">
        <v>884</v>
      </c>
      <c r="VHR169" s="231" t="s">
        <v>885</v>
      </c>
      <c r="VHS169" s="43"/>
      <c r="VHT169" s="232"/>
      <c r="VHU169" s="11" t="s">
        <v>886</v>
      </c>
      <c r="VHV169" s="352">
        <v>220</v>
      </c>
      <c r="VHW169" s="274"/>
      <c r="VHX169" s="44"/>
      <c r="VHY169" s="166" t="s">
        <v>884</v>
      </c>
      <c r="VHZ169" s="231" t="s">
        <v>885</v>
      </c>
      <c r="VIA169" s="43"/>
      <c r="VIB169" s="232"/>
      <c r="VIC169" s="11" t="s">
        <v>886</v>
      </c>
      <c r="VID169" s="352">
        <v>220</v>
      </c>
      <c r="VIE169" s="274"/>
      <c r="VIF169" s="44"/>
      <c r="VIG169" s="166" t="s">
        <v>884</v>
      </c>
      <c r="VIH169" s="231" t="s">
        <v>885</v>
      </c>
      <c r="VII169" s="43"/>
      <c r="VIJ169" s="232"/>
      <c r="VIK169" s="11" t="s">
        <v>886</v>
      </c>
      <c r="VIL169" s="352">
        <v>220</v>
      </c>
      <c r="VIM169" s="274"/>
      <c r="VIN169" s="44"/>
      <c r="VIO169" s="166" t="s">
        <v>884</v>
      </c>
      <c r="VIP169" s="231" t="s">
        <v>885</v>
      </c>
      <c r="VIQ169" s="43"/>
      <c r="VIR169" s="232"/>
      <c r="VIS169" s="11" t="s">
        <v>886</v>
      </c>
      <c r="VIT169" s="352">
        <v>220</v>
      </c>
      <c r="VIU169" s="274"/>
      <c r="VIV169" s="44"/>
      <c r="VIW169" s="166" t="s">
        <v>884</v>
      </c>
      <c r="VIX169" s="231" t="s">
        <v>885</v>
      </c>
      <c r="VIY169" s="43"/>
      <c r="VIZ169" s="232"/>
      <c r="VJA169" s="11" t="s">
        <v>886</v>
      </c>
      <c r="VJB169" s="352">
        <v>220</v>
      </c>
      <c r="VJC169" s="274"/>
      <c r="VJD169" s="44"/>
      <c r="VJE169" s="166" t="s">
        <v>884</v>
      </c>
      <c r="VJF169" s="231" t="s">
        <v>885</v>
      </c>
      <c r="VJG169" s="43"/>
      <c r="VJH169" s="232"/>
      <c r="VJI169" s="11" t="s">
        <v>886</v>
      </c>
      <c r="VJJ169" s="352">
        <v>220</v>
      </c>
      <c r="VJK169" s="274"/>
      <c r="VJL169" s="44"/>
      <c r="VJM169" s="166" t="s">
        <v>884</v>
      </c>
      <c r="VJN169" s="231" t="s">
        <v>885</v>
      </c>
      <c r="VJO169" s="43"/>
      <c r="VJP169" s="232"/>
      <c r="VJQ169" s="11" t="s">
        <v>886</v>
      </c>
      <c r="VJR169" s="352">
        <v>220</v>
      </c>
      <c r="VJS169" s="274"/>
      <c r="VJT169" s="44"/>
      <c r="VJU169" s="166" t="s">
        <v>884</v>
      </c>
      <c r="VJV169" s="231" t="s">
        <v>885</v>
      </c>
      <c r="VJW169" s="43"/>
      <c r="VJX169" s="232"/>
      <c r="VJY169" s="11" t="s">
        <v>886</v>
      </c>
      <c r="VJZ169" s="352">
        <v>220</v>
      </c>
      <c r="VKA169" s="274"/>
      <c r="VKB169" s="44"/>
      <c r="VKC169" s="166" t="s">
        <v>884</v>
      </c>
      <c r="VKD169" s="231" t="s">
        <v>885</v>
      </c>
      <c r="VKE169" s="43"/>
      <c r="VKF169" s="232"/>
      <c r="VKG169" s="11" t="s">
        <v>886</v>
      </c>
      <c r="VKH169" s="352">
        <v>220</v>
      </c>
      <c r="VKI169" s="274"/>
      <c r="VKJ169" s="44"/>
      <c r="VKK169" s="166" t="s">
        <v>884</v>
      </c>
      <c r="VKL169" s="231" t="s">
        <v>885</v>
      </c>
      <c r="VKM169" s="43"/>
      <c r="VKN169" s="232"/>
      <c r="VKO169" s="11" t="s">
        <v>886</v>
      </c>
      <c r="VKP169" s="352">
        <v>220</v>
      </c>
      <c r="VKQ169" s="274"/>
      <c r="VKR169" s="44"/>
      <c r="VKS169" s="166" t="s">
        <v>884</v>
      </c>
      <c r="VKT169" s="231" t="s">
        <v>885</v>
      </c>
      <c r="VKU169" s="43"/>
      <c r="VKV169" s="232"/>
      <c r="VKW169" s="11" t="s">
        <v>886</v>
      </c>
      <c r="VKX169" s="352">
        <v>220</v>
      </c>
      <c r="VKY169" s="274"/>
      <c r="VKZ169" s="44"/>
      <c r="VLA169" s="166" t="s">
        <v>884</v>
      </c>
      <c r="VLB169" s="231" t="s">
        <v>885</v>
      </c>
      <c r="VLC169" s="43"/>
      <c r="VLD169" s="232"/>
      <c r="VLE169" s="11" t="s">
        <v>886</v>
      </c>
      <c r="VLF169" s="352">
        <v>220</v>
      </c>
      <c r="VLG169" s="274"/>
      <c r="VLH169" s="44"/>
      <c r="VLI169" s="166" t="s">
        <v>884</v>
      </c>
      <c r="VLJ169" s="231" t="s">
        <v>885</v>
      </c>
      <c r="VLK169" s="43"/>
      <c r="VLL169" s="232"/>
      <c r="VLM169" s="11" t="s">
        <v>886</v>
      </c>
      <c r="VLN169" s="352">
        <v>220</v>
      </c>
      <c r="VLO169" s="274"/>
      <c r="VLP169" s="44"/>
      <c r="VLQ169" s="166" t="s">
        <v>884</v>
      </c>
      <c r="VLR169" s="231" t="s">
        <v>885</v>
      </c>
      <c r="VLS169" s="43"/>
      <c r="VLT169" s="232"/>
      <c r="VLU169" s="11" t="s">
        <v>886</v>
      </c>
      <c r="VLV169" s="352">
        <v>220</v>
      </c>
      <c r="VLW169" s="274"/>
      <c r="VLX169" s="44"/>
      <c r="VLY169" s="166" t="s">
        <v>884</v>
      </c>
      <c r="VLZ169" s="231" t="s">
        <v>885</v>
      </c>
      <c r="VMA169" s="43"/>
      <c r="VMB169" s="232"/>
      <c r="VMC169" s="11" t="s">
        <v>886</v>
      </c>
      <c r="VMD169" s="352">
        <v>220</v>
      </c>
      <c r="VME169" s="274"/>
      <c r="VMF169" s="44"/>
      <c r="VMG169" s="166" t="s">
        <v>884</v>
      </c>
      <c r="VMH169" s="231" t="s">
        <v>885</v>
      </c>
      <c r="VMI169" s="43"/>
      <c r="VMJ169" s="232"/>
      <c r="VMK169" s="11" t="s">
        <v>886</v>
      </c>
      <c r="VML169" s="352">
        <v>220</v>
      </c>
      <c r="VMM169" s="274"/>
      <c r="VMN169" s="44"/>
      <c r="VMO169" s="166" t="s">
        <v>884</v>
      </c>
      <c r="VMP169" s="231" t="s">
        <v>885</v>
      </c>
      <c r="VMQ169" s="43"/>
      <c r="VMR169" s="232"/>
      <c r="VMS169" s="11" t="s">
        <v>886</v>
      </c>
      <c r="VMT169" s="352">
        <v>220</v>
      </c>
      <c r="VMU169" s="274"/>
      <c r="VMV169" s="44"/>
      <c r="VMW169" s="166" t="s">
        <v>884</v>
      </c>
      <c r="VMX169" s="231" t="s">
        <v>885</v>
      </c>
      <c r="VMY169" s="43"/>
      <c r="VMZ169" s="232"/>
      <c r="VNA169" s="11" t="s">
        <v>886</v>
      </c>
      <c r="VNB169" s="352">
        <v>220</v>
      </c>
      <c r="VNC169" s="274"/>
      <c r="VND169" s="44"/>
      <c r="VNE169" s="166" t="s">
        <v>884</v>
      </c>
      <c r="VNF169" s="231" t="s">
        <v>885</v>
      </c>
      <c r="VNG169" s="43"/>
      <c r="VNH169" s="232"/>
      <c r="VNI169" s="11" t="s">
        <v>886</v>
      </c>
      <c r="VNJ169" s="352">
        <v>220</v>
      </c>
      <c r="VNK169" s="274"/>
      <c r="VNL169" s="44"/>
      <c r="VNM169" s="166" t="s">
        <v>884</v>
      </c>
      <c r="VNN169" s="231" t="s">
        <v>885</v>
      </c>
      <c r="VNO169" s="43"/>
      <c r="VNP169" s="232"/>
      <c r="VNQ169" s="11" t="s">
        <v>886</v>
      </c>
      <c r="VNR169" s="352">
        <v>220</v>
      </c>
      <c r="VNS169" s="274"/>
      <c r="VNT169" s="44"/>
      <c r="VNU169" s="166" t="s">
        <v>884</v>
      </c>
      <c r="VNV169" s="231" t="s">
        <v>885</v>
      </c>
      <c r="VNW169" s="43"/>
      <c r="VNX169" s="232"/>
      <c r="VNY169" s="11" t="s">
        <v>886</v>
      </c>
      <c r="VNZ169" s="352">
        <v>220</v>
      </c>
      <c r="VOA169" s="274"/>
      <c r="VOB169" s="44"/>
      <c r="VOC169" s="166" t="s">
        <v>884</v>
      </c>
      <c r="VOD169" s="231" t="s">
        <v>885</v>
      </c>
      <c r="VOE169" s="43"/>
      <c r="VOF169" s="232"/>
      <c r="VOG169" s="11" t="s">
        <v>886</v>
      </c>
      <c r="VOH169" s="352">
        <v>220</v>
      </c>
      <c r="VOI169" s="274"/>
      <c r="VOJ169" s="44"/>
      <c r="VOK169" s="166" t="s">
        <v>884</v>
      </c>
      <c r="VOL169" s="231" t="s">
        <v>885</v>
      </c>
      <c r="VOM169" s="43"/>
      <c r="VON169" s="232"/>
      <c r="VOO169" s="11" t="s">
        <v>886</v>
      </c>
      <c r="VOP169" s="352">
        <v>220</v>
      </c>
      <c r="VOQ169" s="274"/>
      <c r="VOR169" s="44"/>
      <c r="VOS169" s="166" t="s">
        <v>884</v>
      </c>
      <c r="VOT169" s="231" t="s">
        <v>885</v>
      </c>
      <c r="VOU169" s="43"/>
      <c r="VOV169" s="232"/>
      <c r="VOW169" s="11" t="s">
        <v>886</v>
      </c>
      <c r="VOX169" s="352">
        <v>220</v>
      </c>
      <c r="VOY169" s="274"/>
      <c r="VOZ169" s="44"/>
      <c r="VPA169" s="166" t="s">
        <v>884</v>
      </c>
      <c r="VPB169" s="231" t="s">
        <v>885</v>
      </c>
      <c r="VPC169" s="43"/>
      <c r="VPD169" s="232"/>
      <c r="VPE169" s="11" t="s">
        <v>886</v>
      </c>
      <c r="VPF169" s="352">
        <v>220</v>
      </c>
      <c r="VPG169" s="274"/>
      <c r="VPH169" s="44"/>
      <c r="VPI169" s="166" t="s">
        <v>884</v>
      </c>
      <c r="VPJ169" s="231" t="s">
        <v>885</v>
      </c>
      <c r="VPK169" s="43"/>
      <c r="VPL169" s="232"/>
      <c r="VPM169" s="11" t="s">
        <v>886</v>
      </c>
      <c r="VPN169" s="352">
        <v>220</v>
      </c>
      <c r="VPO169" s="274"/>
      <c r="VPP169" s="44"/>
      <c r="VPQ169" s="166" t="s">
        <v>884</v>
      </c>
      <c r="VPR169" s="231" t="s">
        <v>885</v>
      </c>
      <c r="VPS169" s="43"/>
      <c r="VPT169" s="232"/>
      <c r="VPU169" s="11" t="s">
        <v>886</v>
      </c>
      <c r="VPV169" s="352">
        <v>220</v>
      </c>
      <c r="VPW169" s="274"/>
      <c r="VPX169" s="44"/>
      <c r="VPY169" s="166" t="s">
        <v>884</v>
      </c>
      <c r="VPZ169" s="231" t="s">
        <v>885</v>
      </c>
      <c r="VQA169" s="43"/>
      <c r="VQB169" s="232"/>
      <c r="VQC169" s="11" t="s">
        <v>886</v>
      </c>
      <c r="VQD169" s="352">
        <v>220</v>
      </c>
      <c r="VQE169" s="274"/>
      <c r="VQF169" s="44"/>
      <c r="VQG169" s="166" t="s">
        <v>884</v>
      </c>
      <c r="VQH169" s="231" t="s">
        <v>885</v>
      </c>
      <c r="VQI169" s="43"/>
      <c r="VQJ169" s="232"/>
      <c r="VQK169" s="11" t="s">
        <v>886</v>
      </c>
      <c r="VQL169" s="352">
        <v>220</v>
      </c>
      <c r="VQM169" s="274"/>
      <c r="VQN169" s="44"/>
      <c r="VQO169" s="166" t="s">
        <v>884</v>
      </c>
      <c r="VQP169" s="231" t="s">
        <v>885</v>
      </c>
      <c r="VQQ169" s="43"/>
      <c r="VQR169" s="232"/>
      <c r="VQS169" s="11" t="s">
        <v>886</v>
      </c>
      <c r="VQT169" s="352">
        <v>220</v>
      </c>
      <c r="VQU169" s="274"/>
      <c r="VQV169" s="44"/>
      <c r="VQW169" s="166" t="s">
        <v>884</v>
      </c>
      <c r="VQX169" s="231" t="s">
        <v>885</v>
      </c>
      <c r="VQY169" s="43"/>
      <c r="VQZ169" s="232"/>
      <c r="VRA169" s="11" t="s">
        <v>886</v>
      </c>
      <c r="VRB169" s="352">
        <v>220</v>
      </c>
      <c r="VRC169" s="274"/>
      <c r="VRD169" s="44"/>
      <c r="VRE169" s="166" t="s">
        <v>884</v>
      </c>
      <c r="VRF169" s="231" t="s">
        <v>885</v>
      </c>
      <c r="VRG169" s="43"/>
      <c r="VRH169" s="232"/>
      <c r="VRI169" s="11" t="s">
        <v>886</v>
      </c>
      <c r="VRJ169" s="352">
        <v>220</v>
      </c>
      <c r="VRK169" s="274"/>
      <c r="VRL169" s="44"/>
      <c r="VRM169" s="166" t="s">
        <v>884</v>
      </c>
      <c r="VRN169" s="231" t="s">
        <v>885</v>
      </c>
      <c r="VRO169" s="43"/>
      <c r="VRP169" s="232"/>
      <c r="VRQ169" s="11" t="s">
        <v>886</v>
      </c>
      <c r="VRR169" s="352">
        <v>220</v>
      </c>
      <c r="VRS169" s="274"/>
      <c r="VRT169" s="44"/>
      <c r="VRU169" s="166" t="s">
        <v>884</v>
      </c>
      <c r="VRV169" s="231" t="s">
        <v>885</v>
      </c>
      <c r="VRW169" s="43"/>
      <c r="VRX169" s="232"/>
      <c r="VRY169" s="11" t="s">
        <v>886</v>
      </c>
      <c r="VRZ169" s="352">
        <v>220</v>
      </c>
      <c r="VSA169" s="274"/>
      <c r="VSB169" s="44"/>
      <c r="VSC169" s="166" t="s">
        <v>884</v>
      </c>
      <c r="VSD169" s="231" t="s">
        <v>885</v>
      </c>
      <c r="VSE169" s="43"/>
      <c r="VSF169" s="232"/>
      <c r="VSG169" s="11" t="s">
        <v>886</v>
      </c>
      <c r="VSH169" s="352">
        <v>220</v>
      </c>
      <c r="VSI169" s="274"/>
      <c r="VSJ169" s="44"/>
      <c r="VSK169" s="166" t="s">
        <v>884</v>
      </c>
      <c r="VSL169" s="231" t="s">
        <v>885</v>
      </c>
      <c r="VSM169" s="43"/>
      <c r="VSN169" s="232"/>
      <c r="VSO169" s="11" t="s">
        <v>886</v>
      </c>
      <c r="VSP169" s="352">
        <v>220</v>
      </c>
      <c r="VSQ169" s="274"/>
      <c r="VSR169" s="44"/>
      <c r="VSS169" s="166" t="s">
        <v>884</v>
      </c>
      <c r="VST169" s="231" t="s">
        <v>885</v>
      </c>
      <c r="VSU169" s="43"/>
      <c r="VSV169" s="232"/>
      <c r="VSW169" s="11" t="s">
        <v>886</v>
      </c>
      <c r="VSX169" s="352">
        <v>220</v>
      </c>
      <c r="VSY169" s="274"/>
      <c r="VSZ169" s="44"/>
      <c r="VTA169" s="166" t="s">
        <v>884</v>
      </c>
      <c r="VTB169" s="231" t="s">
        <v>885</v>
      </c>
      <c r="VTC169" s="43"/>
      <c r="VTD169" s="232"/>
      <c r="VTE169" s="11" t="s">
        <v>886</v>
      </c>
      <c r="VTF169" s="352">
        <v>220</v>
      </c>
      <c r="VTG169" s="274"/>
      <c r="VTH169" s="44"/>
      <c r="VTI169" s="166" t="s">
        <v>884</v>
      </c>
      <c r="VTJ169" s="231" t="s">
        <v>885</v>
      </c>
      <c r="VTK169" s="43"/>
      <c r="VTL169" s="232"/>
      <c r="VTM169" s="11" t="s">
        <v>886</v>
      </c>
      <c r="VTN169" s="352">
        <v>220</v>
      </c>
      <c r="VTO169" s="274"/>
      <c r="VTP169" s="44"/>
      <c r="VTQ169" s="166" t="s">
        <v>884</v>
      </c>
      <c r="VTR169" s="231" t="s">
        <v>885</v>
      </c>
      <c r="VTS169" s="43"/>
      <c r="VTT169" s="232"/>
      <c r="VTU169" s="11" t="s">
        <v>886</v>
      </c>
      <c r="VTV169" s="352">
        <v>220</v>
      </c>
      <c r="VTW169" s="274"/>
      <c r="VTX169" s="44"/>
      <c r="VTY169" s="166" t="s">
        <v>884</v>
      </c>
      <c r="VTZ169" s="231" t="s">
        <v>885</v>
      </c>
      <c r="VUA169" s="43"/>
      <c r="VUB169" s="232"/>
      <c r="VUC169" s="11" t="s">
        <v>886</v>
      </c>
      <c r="VUD169" s="352">
        <v>220</v>
      </c>
      <c r="VUE169" s="274"/>
      <c r="VUF169" s="44"/>
      <c r="VUG169" s="166" t="s">
        <v>884</v>
      </c>
      <c r="VUH169" s="231" t="s">
        <v>885</v>
      </c>
      <c r="VUI169" s="43"/>
      <c r="VUJ169" s="232"/>
      <c r="VUK169" s="11" t="s">
        <v>886</v>
      </c>
      <c r="VUL169" s="352">
        <v>220</v>
      </c>
      <c r="VUM169" s="274"/>
      <c r="VUN169" s="44"/>
      <c r="VUO169" s="166" t="s">
        <v>884</v>
      </c>
      <c r="VUP169" s="231" t="s">
        <v>885</v>
      </c>
      <c r="VUQ169" s="43"/>
      <c r="VUR169" s="232"/>
      <c r="VUS169" s="11" t="s">
        <v>886</v>
      </c>
      <c r="VUT169" s="352">
        <v>220</v>
      </c>
      <c r="VUU169" s="274"/>
      <c r="VUV169" s="44"/>
      <c r="VUW169" s="166" t="s">
        <v>884</v>
      </c>
      <c r="VUX169" s="231" t="s">
        <v>885</v>
      </c>
      <c r="VUY169" s="43"/>
      <c r="VUZ169" s="232"/>
      <c r="VVA169" s="11" t="s">
        <v>886</v>
      </c>
      <c r="VVB169" s="352">
        <v>220</v>
      </c>
      <c r="VVC169" s="274"/>
      <c r="VVD169" s="44"/>
      <c r="VVE169" s="166" t="s">
        <v>884</v>
      </c>
      <c r="VVF169" s="231" t="s">
        <v>885</v>
      </c>
      <c r="VVG169" s="43"/>
      <c r="VVH169" s="232"/>
      <c r="VVI169" s="11" t="s">
        <v>886</v>
      </c>
      <c r="VVJ169" s="352">
        <v>220</v>
      </c>
      <c r="VVK169" s="274"/>
      <c r="VVL169" s="44"/>
      <c r="VVM169" s="166" t="s">
        <v>884</v>
      </c>
      <c r="VVN169" s="231" t="s">
        <v>885</v>
      </c>
      <c r="VVO169" s="43"/>
      <c r="VVP169" s="232"/>
      <c r="VVQ169" s="11" t="s">
        <v>886</v>
      </c>
      <c r="VVR169" s="352">
        <v>220</v>
      </c>
      <c r="VVS169" s="274"/>
      <c r="VVT169" s="44"/>
      <c r="VVU169" s="166" t="s">
        <v>884</v>
      </c>
      <c r="VVV169" s="231" t="s">
        <v>885</v>
      </c>
      <c r="VVW169" s="43"/>
      <c r="VVX169" s="232"/>
      <c r="VVY169" s="11" t="s">
        <v>886</v>
      </c>
      <c r="VVZ169" s="352">
        <v>220</v>
      </c>
      <c r="VWA169" s="274"/>
      <c r="VWB169" s="44"/>
      <c r="VWC169" s="166" t="s">
        <v>884</v>
      </c>
      <c r="VWD169" s="231" t="s">
        <v>885</v>
      </c>
      <c r="VWE169" s="43"/>
      <c r="VWF169" s="232"/>
      <c r="VWG169" s="11" t="s">
        <v>886</v>
      </c>
      <c r="VWH169" s="352">
        <v>220</v>
      </c>
      <c r="VWI169" s="274"/>
      <c r="VWJ169" s="44"/>
      <c r="VWK169" s="166" t="s">
        <v>884</v>
      </c>
      <c r="VWL169" s="231" t="s">
        <v>885</v>
      </c>
      <c r="VWM169" s="43"/>
      <c r="VWN169" s="232"/>
      <c r="VWO169" s="11" t="s">
        <v>886</v>
      </c>
      <c r="VWP169" s="352">
        <v>220</v>
      </c>
      <c r="VWQ169" s="274"/>
      <c r="VWR169" s="44"/>
      <c r="VWS169" s="166" t="s">
        <v>884</v>
      </c>
      <c r="VWT169" s="231" t="s">
        <v>885</v>
      </c>
      <c r="VWU169" s="43"/>
      <c r="VWV169" s="232"/>
      <c r="VWW169" s="11" t="s">
        <v>886</v>
      </c>
      <c r="VWX169" s="352">
        <v>220</v>
      </c>
      <c r="VWY169" s="274"/>
      <c r="VWZ169" s="44"/>
      <c r="VXA169" s="166" t="s">
        <v>884</v>
      </c>
      <c r="VXB169" s="231" t="s">
        <v>885</v>
      </c>
      <c r="VXC169" s="43"/>
      <c r="VXD169" s="232"/>
      <c r="VXE169" s="11" t="s">
        <v>886</v>
      </c>
      <c r="VXF169" s="352">
        <v>220</v>
      </c>
      <c r="VXG169" s="274"/>
      <c r="VXH169" s="44"/>
      <c r="VXI169" s="166" t="s">
        <v>884</v>
      </c>
      <c r="VXJ169" s="231" t="s">
        <v>885</v>
      </c>
      <c r="VXK169" s="43"/>
      <c r="VXL169" s="232"/>
      <c r="VXM169" s="11" t="s">
        <v>886</v>
      </c>
      <c r="VXN169" s="352">
        <v>220</v>
      </c>
      <c r="VXO169" s="274"/>
      <c r="VXP169" s="44"/>
      <c r="VXQ169" s="166" t="s">
        <v>884</v>
      </c>
      <c r="VXR169" s="231" t="s">
        <v>885</v>
      </c>
      <c r="VXS169" s="43"/>
      <c r="VXT169" s="232"/>
      <c r="VXU169" s="11" t="s">
        <v>886</v>
      </c>
      <c r="VXV169" s="352">
        <v>220</v>
      </c>
      <c r="VXW169" s="274"/>
      <c r="VXX169" s="44"/>
      <c r="VXY169" s="166" t="s">
        <v>884</v>
      </c>
      <c r="VXZ169" s="231" t="s">
        <v>885</v>
      </c>
      <c r="VYA169" s="43"/>
      <c r="VYB169" s="232"/>
      <c r="VYC169" s="11" t="s">
        <v>886</v>
      </c>
      <c r="VYD169" s="352">
        <v>220</v>
      </c>
      <c r="VYE169" s="274"/>
      <c r="VYF169" s="44"/>
      <c r="VYG169" s="166" t="s">
        <v>884</v>
      </c>
      <c r="VYH169" s="231" t="s">
        <v>885</v>
      </c>
      <c r="VYI169" s="43"/>
      <c r="VYJ169" s="232"/>
      <c r="VYK169" s="11" t="s">
        <v>886</v>
      </c>
      <c r="VYL169" s="352">
        <v>220</v>
      </c>
      <c r="VYM169" s="274"/>
      <c r="VYN169" s="44"/>
      <c r="VYO169" s="166" t="s">
        <v>884</v>
      </c>
      <c r="VYP169" s="231" t="s">
        <v>885</v>
      </c>
      <c r="VYQ169" s="43"/>
      <c r="VYR169" s="232"/>
      <c r="VYS169" s="11" t="s">
        <v>886</v>
      </c>
      <c r="VYT169" s="352">
        <v>220</v>
      </c>
      <c r="VYU169" s="274"/>
      <c r="VYV169" s="44"/>
      <c r="VYW169" s="166" t="s">
        <v>884</v>
      </c>
      <c r="VYX169" s="231" t="s">
        <v>885</v>
      </c>
      <c r="VYY169" s="43"/>
      <c r="VYZ169" s="232"/>
      <c r="VZA169" s="11" t="s">
        <v>886</v>
      </c>
      <c r="VZB169" s="352">
        <v>220</v>
      </c>
      <c r="VZC169" s="274"/>
      <c r="VZD169" s="44"/>
      <c r="VZE169" s="166" t="s">
        <v>884</v>
      </c>
      <c r="VZF169" s="231" t="s">
        <v>885</v>
      </c>
      <c r="VZG169" s="43"/>
      <c r="VZH169" s="232"/>
      <c r="VZI169" s="11" t="s">
        <v>886</v>
      </c>
      <c r="VZJ169" s="352">
        <v>220</v>
      </c>
      <c r="VZK169" s="274"/>
      <c r="VZL169" s="44"/>
      <c r="VZM169" s="166" t="s">
        <v>884</v>
      </c>
      <c r="VZN169" s="231" t="s">
        <v>885</v>
      </c>
      <c r="VZO169" s="43"/>
      <c r="VZP169" s="232"/>
      <c r="VZQ169" s="11" t="s">
        <v>886</v>
      </c>
      <c r="VZR169" s="352">
        <v>220</v>
      </c>
      <c r="VZS169" s="274"/>
      <c r="VZT169" s="44"/>
      <c r="VZU169" s="166" t="s">
        <v>884</v>
      </c>
      <c r="VZV169" s="231" t="s">
        <v>885</v>
      </c>
      <c r="VZW169" s="43"/>
      <c r="VZX169" s="232"/>
      <c r="VZY169" s="11" t="s">
        <v>886</v>
      </c>
      <c r="VZZ169" s="352">
        <v>220</v>
      </c>
      <c r="WAA169" s="274"/>
      <c r="WAB169" s="44"/>
      <c r="WAC169" s="166" t="s">
        <v>884</v>
      </c>
      <c r="WAD169" s="231" t="s">
        <v>885</v>
      </c>
      <c r="WAE169" s="43"/>
      <c r="WAF169" s="232"/>
      <c r="WAG169" s="11" t="s">
        <v>886</v>
      </c>
      <c r="WAH169" s="352">
        <v>220</v>
      </c>
      <c r="WAI169" s="274"/>
      <c r="WAJ169" s="44"/>
      <c r="WAK169" s="166" t="s">
        <v>884</v>
      </c>
      <c r="WAL169" s="231" t="s">
        <v>885</v>
      </c>
      <c r="WAM169" s="43"/>
      <c r="WAN169" s="232"/>
      <c r="WAO169" s="11" t="s">
        <v>886</v>
      </c>
      <c r="WAP169" s="352">
        <v>220</v>
      </c>
      <c r="WAQ169" s="274"/>
      <c r="WAR169" s="44"/>
      <c r="WAS169" s="166" t="s">
        <v>884</v>
      </c>
      <c r="WAT169" s="231" t="s">
        <v>885</v>
      </c>
      <c r="WAU169" s="43"/>
      <c r="WAV169" s="232"/>
      <c r="WAW169" s="11" t="s">
        <v>886</v>
      </c>
      <c r="WAX169" s="352">
        <v>220</v>
      </c>
      <c r="WAY169" s="274"/>
      <c r="WAZ169" s="44"/>
      <c r="WBA169" s="166" t="s">
        <v>884</v>
      </c>
      <c r="WBB169" s="231" t="s">
        <v>885</v>
      </c>
      <c r="WBC169" s="43"/>
      <c r="WBD169" s="232"/>
      <c r="WBE169" s="11" t="s">
        <v>886</v>
      </c>
      <c r="WBF169" s="352">
        <v>220</v>
      </c>
      <c r="WBG169" s="274"/>
      <c r="WBH169" s="44"/>
      <c r="WBI169" s="166" t="s">
        <v>884</v>
      </c>
      <c r="WBJ169" s="231" t="s">
        <v>885</v>
      </c>
      <c r="WBK169" s="43"/>
      <c r="WBL169" s="232"/>
      <c r="WBM169" s="11" t="s">
        <v>886</v>
      </c>
      <c r="WBN169" s="352">
        <v>220</v>
      </c>
      <c r="WBO169" s="274"/>
      <c r="WBP169" s="44"/>
      <c r="WBQ169" s="166" t="s">
        <v>884</v>
      </c>
      <c r="WBR169" s="231" t="s">
        <v>885</v>
      </c>
      <c r="WBS169" s="43"/>
      <c r="WBT169" s="232"/>
      <c r="WBU169" s="11" t="s">
        <v>886</v>
      </c>
      <c r="WBV169" s="352">
        <v>220</v>
      </c>
      <c r="WBW169" s="274"/>
      <c r="WBX169" s="44"/>
      <c r="WBY169" s="166" t="s">
        <v>884</v>
      </c>
      <c r="WBZ169" s="231" t="s">
        <v>885</v>
      </c>
      <c r="WCA169" s="43"/>
      <c r="WCB169" s="232"/>
      <c r="WCC169" s="11" t="s">
        <v>886</v>
      </c>
      <c r="WCD169" s="352">
        <v>220</v>
      </c>
      <c r="WCE169" s="274"/>
      <c r="WCF169" s="44"/>
      <c r="WCG169" s="166" t="s">
        <v>884</v>
      </c>
      <c r="WCH169" s="231" t="s">
        <v>885</v>
      </c>
      <c r="WCI169" s="43"/>
      <c r="WCJ169" s="232"/>
      <c r="WCK169" s="11" t="s">
        <v>886</v>
      </c>
      <c r="WCL169" s="352">
        <v>220</v>
      </c>
      <c r="WCM169" s="274"/>
      <c r="WCN169" s="44"/>
      <c r="WCO169" s="166" t="s">
        <v>884</v>
      </c>
      <c r="WCP169" s="231" t="s">
        <v>885</v>
      </c>
      <c r="WCQ169" s="43"/>
      <c r="WCR169" s="232"/>
      <c r="WCS169" s="11" t="s">
        <v>886</v>
      </c>
      <c r="WCT169" s="352">
        <v>220</v>
      </c>
      <c r="WCU169" s="274"/>
      <c r="WCV169" s="44"/>
      <c r="WCW169" s="166" t="s">
        <v>884</v>
      </c>
      <c r="WCX169" s="231" t="s">
        <v>885</v>
      </c>
      <c r="WCY169" s="43"/>
      <c r="WCZ169" s="232"/>
      <c r="WDA169" s="11" t="s">
        <v>886</v>
      </c>
      <c r="WDB169" s="352">
        <v>220</v>
      </c>
      <c r="WDC169" s="274"/>
      <c r="WDD169" s="44"/>
      <c r="WDE169" s="166" t="s">
        <v>884</v>
      </c>
      <c r="WDF169" s="231" t="s">
        <v>885</v>
      </c>
      <c r="WDG169" s="43"/>
      <c r="WDH169" s="232"/>
      <c r="WDI169" s="11" t="s">
        <v>886</v>
      </c>
      <c r="WDJ169" s="352">
        <v>220</v>
      </c>
      <c r="WDK169" s="274"/>
      <c r="WDL169" s="44"/>
      <c r="WDM169" s="166" t="s">
        <v>884</v>
      </c>
      <c r="WDN169" s="231" t="s">
        <v>885</v>
      </c>
      <c r="WDO169" s="43"/>
      <c r="WDP169" s="232"/>
      <c r="WDQ169" s="11" t="s">
        <v>886</v>
      </c>
      <c r="WDR169" s="352">
        <v>220</v>
      </c>
      <c r="WDS169" s="274"/>
      <c r="WDT169" s="44"/>
      <c r="WDU169" s="166" t="s">
        <v>884</v>
      </c>
      <c r="WDV169" s="231" t="s">
        <v>885</v>
      </c>
      <c r="WDW169" s="43"/>
      <c r="WDX169" s="232"/>
      <c r="WDY169" s="11" t="s">
        <v>886</v>
      </c>
      <c r="WDZ169" s="352">
        <v>220</v>
      </c>
      <c r="WEA169" s="274"/>
      <c r="WEB169" s="44"/>
      <c r="WEC169" s="166" t="s">
        <v>884</v>
      </c>
      <c r="WED169" s="231" t="s">
        <v>885</v>
      </c>
      <c r="WEE169" s="43"/>
      <c r="WEF169" s="232"/>
      <c r="WEG169" s="11" t="s">
        <v>886</v>
      </c>
      <c r="WEH169" s="352">
        <v>220</v>
      </c>
      <c r="WEI169" s="274"/>
      <c r="WEJ169" s="44"/>
      <c r="WEK169" s="166" t="s">
        <v>884</v>
      </c>
      <c r="WEL169" s="231" t="s">
        <v>885</v>
      </c>
      <c r="WEM169" s="43"/>
      <c r="WEN169" s="232"/>
      <c r="WEO169" s="11" t="s">
        <v>886</v>
      </c>
      <c r="WEP169" s="352">
        <v>220</v>
      </c>
      <c r="WEQ169" s="274"/>
      <c r="WER169" s="44"/>
      <c r="WES169" s="166" t="s">
        <v>884</v>
      </c>
      <c r="WET169" s="231" t="s">
        <v>885</v>
      </c>
      <c r="WEU169" s="43"/>
      <c r="WEV169" s="232"/>
      <c r="WEW169" s="11" t="s">
        <v>886</v>
      </c>
      <c r="WEX169" s="352">
        <v>220</v>
      </c>
      <c r="WEY169" s="274"/>
      <c r="WEZ169" s="44"/>
      <c r="WFA169" s="166" t="s">
        <v>884</v>
      </c>
      <c r="WFB169" s="231" t="s">
        <v>885</v>
      </c>
      <c r="WFC169" s="43"/>
      <c r="WFD169" s="232"/>
      <c r="WFE169" s="11" t="s">
        <v>886</v>
      </c>
      <c r="WFF169" s="352">
        <v>220</v>
      </c>
      <c r="WFG169" s="274"/>
      <c r="WFH169" s="44"/>
      <c r="WFI169" s="166" t="s">
        <v>884</v>
      </c>
      <c r="WFJ169" s="231" t="s">
        <v>885</v>
      </c>
      <c r="WFK169" s="43"/>
      <c r="WFL169" s="232"/>
      <c r="WFM169" s="11" t="s">
        <v>886</v>
      </c>
      <c r="WFN169" s="352">
        <v>220</v>
      </c>
      <c r="WFO169" s="274"/>
      <c r="WFP169" s="44"/>
      <c r="WFQ169" s="166" t="s">
        <v>884</v>
      </c>
      <c r="WFR169" s="231" t="s">
        <v>885</v>
      </c>
      <c r="WFS169" s="43"/>
      <c r="WFT169" s="232"/>
      <c r="WFU169" s="11" t="s">
        <v>886</v>
      </c>
      <c r="WFV169" s="352">
        <v>220</v>
      </c>
      <c r="WFW169" s="274"/>
      <c r="WFX169" s="44"/>
      <c r="WFY169" s="166" t="s">
        <v>884</v>
      </c>
      <c r="WFZ169" s="231" t="s">
        <v>885</v>
      </c>
      <c r="WGA169" s="43"/>
      <c r="WGB169" s="232"/>
      <c r="WGC169" s="11" t="s">
        <v>886</v>
      </c>
      <c r="WGD169" s="352">
        <v>220</v>
      </c>
      <c r="WGE169" s="274"/>
      <c r="WGF169" s="44"/>
      <c r="WGG169" s="166" t="s">
        <v>884</v>
      </c>
      <c r="WGH169" s="231" t="s">
        <v>885</v>
      </c>
      <c r="WGI169" s="43"/>
      <c r="WGJ169" s="232"/>
      <c r="WGK169" s="11" t="s">
        <v>886</v>
      </c>
      <c r="WGL169" s="352">
        <v>220</v>
      </c>
      <c r="WGM169" s="274"/>
      <c r="WGN169" s="44"/>
      <c r="WGO169" s="166" t="s">
        <v>884</v>
      </c>
      <c r="WGP169" s="231" t="s">
        <v>885</v>
      </c>
      <c r="WGQ169" s="43"/>
      <c r="WGR169" s="232"/>
      <c r="WGS169" s="11" t="s">
        <v>886</v>
      </c>
      <c r="WGT169" s="352">
        <v>220</v>
      </c>
      <c r="WGU169" s="274"/>
      <c r="WGV169" s="44"/>
      <c r="WGW169" s="166" t="s">
        <v>884</v>
      </c>
      <c r="WGX169" s="231" t="s">
        <v>885</v>
      </c>
      <c r="WGY169" s="43"/>
      <c r="WGZ169" s="232"/>
      <c r="WHA169" s="11" t="s">
        <v>886</v>
      </c>
      <c r="WHB169" s="352">
        <v>220</v>
      </c>
      <c r="WHC169" s="274"/>
      <c r="WHD169" s="44"/>
      <c r="WHE169" s="166" t="s">
        <v>884</v>
      </c>
      <c r="WHF169" s="231" t="s">
        <v>885</v>
      </c>
      <c r="WHG169" s="43"/>
      <c r="WHH169" s="232"/>
      <c r="WHI169" s="11" t="s">
        <v>886</v>
      </c>
      <c r="WHJ169" s="352">
        <v>220</v>
      </c>
      <c r="WHK169" s="274"/>
      <c r="WHL169" s="44"/>
      <c r="WHM169" s="166" t="s">
        <v>884</v>
      </c>
      <c r="WHN169" s="231" t="s">
        <v>885</v>
      </c>
      <c r="WHO169" s="43"/>
      <c r="WHP169" s="232"/>
      <c r="WHQ169" s="11" t="s">
        <v>886</v>
      </c>
      <c r="WHR169" s="352">
        <v>220</v>
      </c>
      <c r="WHS169" s="274"/>
      <c r="WHT169" s="44"/>
      <c r="WHU169" s="166" t="s">
        <v>884</v>
      </c>
      <c r="WHV169" s="231" t="s">
        <v>885</v>
      </c>
      <c r="WHW169" s="43"/>
      <c r="WHX169" s="232"/>
      <c r="WHY169" s="11" t="s">
        <v>886</v>
      </c>
      <c r="WHZ169" s="352">
        <v>220</v>
      </c>
      <c r="WIA169" s="274"/>
      <c r="WIB169" s="44"/>
      <c r="WIC169" s="166" t="s">
        <v>884</v>
      </c>
      <c r="WID169" s="231" t="s">
        <v>885</v>
      </c>
      <c r="WIE169" s="43"/>
      <c r="WIF169" s="232"/>
      <c r="WIG169" s="11" t="s">
        <v>886</v>
      </c>
      <c r="WIH169" s="352">
        <v>220</v>
      </c>
      <c r="WII169" s="274"/>
      <c r="WIJ169" s="44"/>
      <c r="WIK169" s="166" t="s">
        <v>884</v>
      </c>
      <c r="WIL169" s="231" t="s">
        <v>885</v>
      </c>
      <c r="WIM169" s="43"/>
      <c r="WIN169" s="232"/>
      <c r="WIO169" s="11" t="s">
        <v>886</v>
      </c>
      <c r="WIP169" s="352">
        <v>220</v>
      </c>
      <c r="WIQ169" s="274"/>
      <c r="WIR169" s="44"/>
      <c r="WIS169" s="166" t="s">
        <v>884</v>
      </c>
      <c r="WIT169" s="231" t="s">
        <v>885</v>
      </c>
      <c r="WIU169" s="43"/>
      <c r="WIV169" s="232"/>
      <c r="WIW169" s="11" t="s">
        <v>886</v>
      </c>
      <c r="WIX169" s="352">
        <v>220</v>
      </c>
      <c r="WIY169" s="274"/>
      <c r="WIZ169" s="44"/>
      <c r="WJA169" s="166" t="s">
        <v>884</v>
      </c>
      <c r="WJB169" s="231" t="s">
        <v>885</v>
      </c>
      <c r="WJC169" s="43"/>
      <c r="WJD169" s="232"/>
      <c r="WJE169" s="11" t="s">
        <v>886</v>
      </c>
      <c r="WJF169" s="352">
        <v>220</v>
      </c>
      <c r="WJG169" s="274"/>
      <c r="WJH169" s="44"/>
      <c r="WJI169" s="166" t="s">
        <v>884</v>
      </c>
      <c r="WJJ169" s="231" t="s">
        <v>885</v>
      </c>
      <c r="WJK169" s="43"/>
      <c r="WJL169" s="232"/>
      <c r="WJM169" s="11" t="s">
        <v>886</v>
      </c>
      <c r="WJN169" s="352">
        <v>220</v>
      </c>
      <c r="WJO169" s="274"/>
      <c r="WJP169" s="44"/>
      <c r="WJQ169" s="166" t="s">
        <v>884</v>
      </c>
      <c r="WJR169" s="231" t="s">
        <v>885</v>
      </c>
      <c r="WJS169" s="43"/>
      <c r="WJT169" s="232"/>
      <c r="WJU169" s="11" t="s">
        <v>886</v>
      </c>
      <c r="WJV169" s="352">
        <v>220</v>
      </c>
      <c r="WJW169" s="274"/>
      <c r="WJX169" s="44"/>
      <c r="WJY169" s="166" t="s">
        <v>884</v>
      </c>
      <c r="WJZ169" s="231" t="s">
        <v>885</v>
      </c>
      <c r="WKA169" s="43"/>
      <c r="WKB169" s="232"/>
      <c r="WKC169" s="11" t="s">
        <v>886</v>
      </c>
      <c r="WKD169" s="352">
        <v>220</v>
      </c>
      <c r="WKE169" s="274"/>
      <c r="WKF169" s="44"/>
      <c r="WKG169" s="166" t="s">
        <v>884</v>
      </c>
      <c r="WKH169" s="231" t="s">
        <v>885</v>
      </c>
      <c r="WKI169" s="43"/>
      <c r="WKJ169" s="232"/>
      <c r="WKK169" s="11" t="s">
        <v>886</v>
      </c>
      <c r="WKL169" s="352">
        <v>220</v>
      </c>
      <c r="WKM169" s="274"/>
      <c r="WKN169" s="44"/>
      <c r="WKO169" s="166" t="s">
        <v>884</v>
      </c>
      <c r="WKP169" s="231" t="s">
        <v>885</v>
      </c>
      <c r="WKQ169" s="43"/>
      <c r="WKR169" s="232"/>
      <c r="WKS169" s="11" t="s">
        <v>886</v>
      </c>
      <c r="WKT169" s="352">
        <v>220</v>
      </c>
      <c r="WKU169" s="274"/>
      <c r="WKV169" s="44"/>
      <c r="WKW169" s="166" t="s">
        <v>884</v>
      </c>
      <c r="WKX169" s="231" t="s">
        <v>885</v>
      </c>
      <c r="WKY169" s="43"/>
      <c r="WKZ169" s="232"/>
      <c r="WLA169" s="11" t="s">
        <v>886</v>
      </c>
      <c r="WLB169" s="352">
        <v>220</v>
      </c>
      <c r="WLC169" s="274"/>
      <c r="WLD169" s="44"/>
      <c r="WLE169" s="166" t="s">
        <v>884</v>
      </c>
      <c r="WLF169" s="231" t="s">
        <v>885</v>
      </c>
      <c r="WLG169" s="43"/>
      <c r="WLH169" s="232"/>
      <c r="WLI169" s="11" t="s">
        <v>886</v>
      </c>
      <c r="WLJ169" s="352">
        <v>220</v>
      </c>
      <c r="WLK169" s="274"/>
      <c r="WLL169" s="44"/>
      <c r="WLM169" s="166" t="s">
        <v>884</v>
      </c>
      <c r="WLN169" s="231" t="s">
        <v>885</v>
      </c>
      <c r="WLO169" s="43"/>
      <c r="WLP169" s="232"/>
      <c r="WLQ169" s="11" t="s">
        <v>886</v>
      </c>
      <c r="WLR169" s="352">
        <v>220</v>
      </c>
      <c r="WLS169" s="274"/>
      <c r="WLT169" s="44"/>
      <c r="WLU169" s="166" t="s">
        <v>884</v>
      </c>
      <c r="WLV169" s="231" t="s">
        <v>885</v>
      </c>
      <c r="WLW169" s="43"/>
      <c r="WLX169" s="232"/>
      <c r="WLY169" s="11" t="s">
        <v>886</v>
      </c>
      <c r="WLZ169" s="352">
        <v>220</v>
      </c>
      <c r="WMA169" s="274"/>
      <c r="WMB169" s="44"/>
      <c r="WMC169" s="166" t="s">
        <v>884</v>
      </c>
      <c r="WMD169" s="231" t="s">
        <v>885</v>
      </c>
      <c r="WME169" s="43"/>
      <c r="WMF169" s="232"/>
      <c r="WMG169" s="11" t="s">
        <v>886</v>
      </c>
      <c r="WMH169" s="352">
        <v>220</v>
      </c>
      <c r="WMI169" s="274"/>
      <c r="WMJ169" s="44"/>
      <c r="WMK169" s="166" t="s">
        <v>884</v>
      </c>
      <c r="WML169" s="231" t="s">
        <v>885</v>
      </c>
      <c r="WMM169" s="43"/>
      <c r="WMN169" s="232"/>
      <c r="WMO169" s="11" t="s">
        <v>886</v>
      </c>
      <c r="WMP169" s="352">
        <v>220</v>
      </c>
      <c r="WMQ169" s="274"/>
      <c r="WMR169" s="44"/>
      <c r="WMS169" s="166" t="s">
        <v>884</v>
      </c>
      <c r="WMT169" s="231" t="s">
        <v>885</v>
      </c>
      <c r="WMU169" s="43"/>
      <c r="WMV169" s="232"/>
      <c r="WMW169" s="11" t="s">
        <v>886</v>
      </c>
      <c r="WMX169" s="352">
        <v>220</v>
      </c>
      <c r="WMY169" s="274"/>
      <c r="WMZ169" s="44"/>
      <c r="WNA169" s="166" t="s">
        <v>884</v>
      </c>
      <c r="WNB169" s="231" t="s">
        <v>885</v>
      </c>
      <c r="WNC169" s="43"/>
      <c r="WND169" s="232"/>
      <c r="WNE169" s="11" t="s">
        <v>886</v>
      </c>
      <c r="WNF169" s="352">
        <v>220</v>
      </c>
      <c r="WNG169" s="274"/>
      <c r="WNH169" s="44"/>
      <c r="WNI169" s="166" t="s">
        <v>884</v>
      </c>
      <c r="WNJ169" s="231" t="s">
        <v>885</v>
      </c>
      <c r="WNK169" s="43"/>
      <c r="WNL169" s="232"/>
      <c r="WNM169" s="11" t="s">
        <v>886</v>
      </c>
      <c r="WNN169" s="352">
        <v>220</v>
      </c>
      <c r="WNO169" s="274"/>
      <c r="WNP169" s="44"/>
      <c r="WNQ169" s="166" t="s">
        <v>884</v>
      </c>
      <c r="WNR169" s="231" t="s">
        <v>885</v>
      </c>
      <c r="WNS169" s="43"/>
      <c r="WNT169" s="232"/>
      <c r="WNU169" s="11" t="s">
        <v>886</v>
      </c>
      <c r="WNV169" s="352">
        <v>220</v>
      </c>
      <c r="WNW169" s="274"/>
      <c r="WNX169" s="44"/>
      <c r="WNY169" s="166" t="s">
        <v>884</v>
      </c>
      <c r="WNZ169" s="231" t="s">
        <v>885</v>
      </c>
      <c r="WOA169" s="43"/>
      <c r="WOB169" s="232"/>
      <c r="WOC169" s="11" t="s">
        <v>886</v>
      </c>
      <c r="WOD169" s="352">
        <v>220</v>
      </c>
      <c r="WOE169" s="274"/>
      <c r="WOF169" s="44"/>
      <c r="WOG169" s="166" t="s">
        <v>884</v>
      </c>
      <c r="WOH169" s="231" t="s">
        <v>885</v>
      </c>
      <c r="WOI169" s="43"/>
      <c r="WOJ169" s="232"/>
      <c r="WOK169" s="11" t="s">
        <v>886</v>
      </c>
      <c r="WOL169" s="352">
        <v>220</v>
      </c>
      <c r="WOM169" s="274"/>
      <c r="WON169" s="44"/>
      <c r="WOO169" s="166" t="s">
        <v>884</v>
      </c>
      <c r="WOP169" s="231" t="s">
        <v>885</v>
      </c>
      <c r="WOQ169" s="43"/>
      <c r="WOR169" s="232"/>
      <c r="WOS169" s="11" t="s">
        <v>886</v>
      </c>
      <c r="WOT169" s="352">
        <v>220</v>
      </c>
      <c r="WOU169" s="274"/>
      <c r="WOV169" s="44"/>
      <c r="WOW169" s="166" t="s">
        <v>884</v>
      </c>
      <c r="WOX169" s="231" t="s">
        <v>885</v>
      </c>
      <c r="WOY169" s="43"/>
      <c r="WOZ169" s="232"/>
      <c r="WPA169" s="11" t="s">
        <v>886</v>
      </c>
      <c r="WPB169" s="352">
        <v>220</v>
      </c>
      <c r="WPC169" s="274"/>
      <c r="WPD169" s="44"/>
      <c r="WPE169" s="166" t="s">
        <v>884</v>
      </c>
      <c r="WPF169" s="231" t="s">
        <v>885</v>
      </c>
      <c r="WPG169" s="43"/>
      <c r="WPH169" s="232"/>
      <c r="WPI169" s="11" t="s">
        <v>886</v>
      </c>
      <c r="WPJ169" s="352">
        <v>220</v>
      </c>
      <c r="WPK169" s="274"/>
      <c r="WPL169" s="44"/>
      <c r="WPM169" s="166" t="s">
        <v>884</v>
      </c>
      <c r="WPN169" s="231" t="s">
        <v>885</v>
      </c>
      <c r="WPO169" s="43"/>
      <c r="WPP169" s="232"/>
      <c r="WPQ169" s="11" t="s">
        <v>886</v>
      </c>
      <c r="WPR169" s="352">
        <v>220</v>
      </c>
      <c r="WPS169" s="274"/>
      <c r="WPT169" s="44"/>
      <c r="WPU169" s="166" t="s">
        <v>884</v>
      </c>
      <c r="WPV169" s="231" t="s">
        <v>885</v>
      </c>
      <c r="WPW169" s="43"/>
      <c r="WPX169" s="232"/>
      <c r="WPY169" s="11" t="s">
        <v>886</v>
      </c>
      <c r="WPZ169" s="352">
        <v>220</v>
      </c>
      <c r="WQA169" s="274"/>
      <c r="WQB169" s="44"/>
      <c r="WQC169" s="166" t="s">
        <v>884</v>
      </c>
      <c r="WQD169" s="231" t="s">
        <v>885</v>
      </c>
      <c r="WQE169" s="43"/>
      <c r="WQF169" s="232"/>
      <c r="WQG169" s="11" t="s">
        <v>886</v>
      </c>
      <c r="WQH169" s="352">
        <v>220</v>
      </c>
      <c r="WQI169" s="274"/>
      <c r="WQJ169" s="44"/>
      <c r="WQK169" s="166" t="s">
        <v>884</v>
      </c>
      <c r="WQL169" s="231" t="s">
        <v>885</v>
      </c>
      <c r="WQM169" s="43"/>
      <c r="WQN169" s="232"/>
      <c r="WQO169" s="11" t="s">
        <v>886</v>
      </c>
      <c r="WQP169" s="352">
        <v>220</v>
      </c>
      <c r="WQQ169" s="274"/>
      <c r="WQR169" s="44"/>
      <c r="WQS169" s="166" t="s">
        <v>884</v>
      </c>
      <c r="WQT169" s="231" t="s">
        <v>885</v>
      </c>
      <c r="WQU169" s="43"/>
      <c r="WQV169" s="232"/>
      <c r="WQW169" s="11" t="s">
        <v>886</v>
      </c>
      <c r="WQX169" s="352">
        <v>220</v>
      </c>
      <c r="WQY169" s="274"/>
      <c r="WQZ169" s="44"/>
      <c r="WRA169" s="166" t="s">
        <v>884</v>
      </c>
      <c r="WRB169" s="231" t="s">
        <v>885</v>
      </c>
      <c r="WRC169" s="43"/>
      <c r="WRD169" s="232"/>
      <c r="WRE169" s="11" t="s">
        <v>886</v>
      </c>
      <c r="WRF169" s="352">
        <v>220</v>
      </c>
      <c r="WRG169" s="274"/>
      <c r="WRH169" s="44"/>
      <c r="WRI169" s="166" t="s">
        <v>884</v>
      </c>
      <c r="WRJ169" s="231" t="s">
        <v>885</v>
      </c>
      <c r="WRK169" s="43"/>
      <c r="WRL169" s="232"/>
      <c r="WRM169" s="11" t="s">
        <v>886</v>
      </c>
      <c r="WRN169" s="352">
        <v>220</v>
      </c>
      <c r="WRO169" s="274"/>
      <c r="WRP169" s="44"/>
      <c r="WRQ169" s="166" t="s">
        <v>884</v>
      </c>
      <c r="WRR169" s="231" t="s">
        <v>885</v>
      </c>
      <c r="WRS169" s="43"/>
      <c r="WRT169" s="232"/>
      <c r="WRU169" s="11" t="s">
        <v>886</v>
      </c>
      <c r="WRV169" s="352">
        <v>220</v>
      </c>
      <c r="WRW169" s="274"/>
      <c r="WRX169" s="44"/>
      <c r="WRY169" s="166" t="s">
        <v>884</v>
      </c>
      <c r="WRZ169" s="231" t="s">
        <v>885</v>
      </c>
      <c r="WSA169" s="43"/>
      <c r="WSB169" s="232"/>
      <c r="WSC169" s="11" t="s">
        <v>886</v>
      </c>
      <c r="WSD169" s="352">
        <v>220</v>
      </c>
      <c r="WSE169" s="274"/>
      <c r="WSF169" s="44"/>
      <c r="WSG169" s="166" t="s">
        <v>884</v>
      </c>
      <c r="WSH169" s="231" t="s">
        <v>885</v>
      </c>
      <c r="WSI169" s="43"/>
      <c r="WSJ169" s="232"/>
      <c r="WSK169" s="11" t="s">
        <v>886</v>
      </c>
      <c r="WSL169" s="352">
        <v>220</v>
      </c>
      <c r="WSM169" s="274"/>
      <c r="WSN169" s="44"/>
      <c r="WSO169" s="166" t="s">
        <v>884</v>
      </c>
      <c r="WSP169" s="231" t="s">
        <v>885</v>
      </c>
      <c r="WSQ169" s="43"/>
      <c r="WSR169" s="232"/>
      <c r="WSS169" s="11" t="s">
        <v>886</v>
      </c>
      <c r="WST169" s="352">
        <v>220</v>
      </c>
      <c r="WSU169" s="274"/>
      <c r="WSV169" s="44"/>
      <c r="WSW169" s="166" t="s">
        <v>884</v>
      </c>
      <c r="WSX169" s="231" t="s">
        <v>885</v>
      </c>
      <c r="WSY169" s="43"/>
      <c r="WSZ169" s="232"/>
      <c r="WTA169" s="11" t="s">
        <v>886</v>
      </c>
      <c r="WTB169" s="352">
        <v>220</v>
      </c>
      <c r="WTC169" s="274"/>
      <c r="WTD169" s="44"/>
      <c r="WTE169" s="166" t="s">
        <v>884</v>
      </c>
      <c r="WTF169" s="231" t="s">
        <v>885</v>
      </c>
      <c r="WTG169" s="43"/>
      <c r="WTH169" s="232"/>
      <c r="WTI169" s="11" t="s">
        <v>886</v>
      </c>
      <c r="WTJ169" s="352">
        <v>220</v>
      </c>
      <c r="WTK169" s="274"/>
      <c r="WTL169" s="44"/>
      <c r="WTM169" s="166" t="s">
        <v>884</v>
      </c>
      <c r="WTN169" s="231" t="s">
        <v>885</v>
      </c>
      <c r="WTO169" s="43"/>
      <c r="WTP169" s="232"/>
      <c r="WTQ169" s="11" t="s">
        <v>886</v>
      </c>
      <c r="WTR169" s="352">
        <v>220</v>
      </c>
      <c r="WTS169" s="274"/>
      <c r="WTT169" s="44"/>
      <c r="WTU169" s="166" t="s">
        <v>884</v>
      </c>
      <c r="WTV169" s="231" t="s">
        <v>885</v>
      </c>
      <c r="WTW169" s="43"/>
      <c r="WTX169" s="232"/>
      <c r="WTY169" s="11" t="s">
        <v>886</v>
      </c>
      <c r="WTZ169" s="352">
        <v>220</v>
      </c>
      <c r="WUA169" s="274"/>
      <c r="WUB169" s="44"/>
      <c r="WUC169" s="166" t="s">
        <v>884</v>
      </c>
      <c r="WUD169" s="231" t="s">
        <v>885</v>
      </c>
      <c r="WUE169" s="43"/>
      <c r="WUF169" s="232"/>
      <c r="WUG169" s="11" t="s">
        <v>886</v>
      </c>
      <c r="WUH169" s="352">
        <v>220</v>
      </c>
      <c r="WUI169" s="274"/>
      <c r="WUJ169" s="44"/>
      <c r="WUK169" s="166" t="s">
        <v>884</v>
      </c>
      <c r="WUL169" s="231" t="s">
        <v>885</v>
      </c>
      <c r="WUM169" s="43"/>
      <c r="WUN169" s="232"/>
      <c r="WUO169" s="11" t="s">
        <v>886</v>
      </c>
      <c r="WUP169" s="352">
        <v>220</v>
      </c>
      <c r="WUQ169" s="274"/>
      <c r="WUR169" s="44"/>
      <c r="WUS169" s="166" t="s">
        <v>884</v>
      </c>
      <c r="WUT169" s="231" t="s">
        <v>885</v>
      </c>
      <c r="WUU169" s="43"/>
      <c r="WUV169" s="232"/>
      <c r="WUW169" s="11" t="s">
        <v>886</v>
      </c>
      <c r="WUX169" s="352">
        <v>220</v>
      </c>
      <c r="WUY169" s="274"/>
      <c r="WUZ169" s="44"/>
      <c r="WVA169" s="166" t="s">
        <v>884</v>
      </c>
      <c r="WVB169" s="231" t="s">
        <v>885</v>
      </c>
      <c r="WVC169" s="43"/>
      <c r="WVD169" s="232"/>
      <c r="WVE169" s="11" t="s">
        <v>886</v>
      </c>
      <c r="WVF169" s="352">
        <v>220</v>
      </c>
      <c r="WVG169" s="274"/>
      <c r="WVH169" s="44"/>
      <c r="WVI169" s="166" t="s">
        <v>884</v>
      </c>
      <c r="WVJ169" s="231" t="s">
        <v>885</v>
      </c>
      <c r="WVK169" s="43"/>
      <c r="WVL169" s="232"/>
      <c r="WVM169" s="11" t="s">
        <v>886</v>
      </c>
      <c r="WVN169" s="352">
        <v>220</v>
      </c>
      <c r="WVO169" s="274"/>
      <c r="WVP169" s="44"/>
      <c r="WVQ169" s="166" t="s">
        <v>884</v>
      </c>
      <c r="WVR169" s="231" t="s">
        <v>885</v>
      </c>
      <c r="WVS169" s="43"/>
      <c r="WVT169" s="232"/>
      <c r="WVU169" s="11" t="s">
        <v>886</v>
      </c>
      <c r="WVV169" s="352">
        <v>220</v>
      </c>
      <c r="WVW169" s="274"/>
      <c r="WVX169" s="44"/>
      <c r="WVY169" s="166" t="s">
        <v>884</v>
      </c>
      <c r="WVZ169" s="231" t="s">
        <v>885</v>
      </c>
      <c r="WWA169" s="43"/>
      <c r="WWB169" s="232"/>
      <c r="WWC169" s="11" t="s">
        <v>886</v>
      </c>
      <c r="WWD169" s="352">
        <v>220</v>
      </c>
      <c r="WWE169" s="274"/>
      <c r="WWF169" s="44"/>
      <c r="WWG169" s="166" t="s">
        <v>884</v>
      </c>
      <c r="WWH169" s="231" t="s">
        <v>885</v>
      </c>
      <c r="WWI169" s="43"/>
      <c r="WWJ169" s="232"/>
      <c r="WWK169" s="11" t="s">
        <v>886</v>
      </c>
      <c r="WWL169" s="352">
        <v>220</v>
      </c>
      <c r="WWM169" s="274"/>
      <c r="WWN169" s="44"/>
      <c r="WWO169" s="166" t="s">
        <v>884</v>
      </c>
      <c r="WWP169" s="231" t="s">
        <v>885</v>
      </c>
      <c r="WWQ169" s="43"/>
      <c r="WWR169" s="232"/>
      <c r="WWS169" s="11" t="s">
        <v>886</v>
      </c>
      <c r="WWT169" s="352">
        <v>220</v>
      </c>
      <c r="WWU169" s="274"/>
      <c r="WWV169" s="44"/>
      <c r="WWW169" s="166" t="s">
        <v>884</v>
      </c>
      <c r="WWX169" s="231" t="s">
        <v>885</v>
      </c>
      <c r="WWY169" s="43"/>
      <c r="WWZ169" s="232"/>
      <c r="WXA169" s="11" t="s">
        <v>886</v>
      </c>
      <c r="WXB169" s="352">
        <v>220</v>
      </c>
      <c r="WXC169" s="274"/>
      <c r="WXD169" s="44"/>
      <c r="WXE169" s="166" t="s">
        <v>884</v>
      </c>
      <c r="WXF169" s="231" t="s">
        <v>885</v>
      </c>
      <c r="WXG169" s="43"/>
      <c r="WXH169" s="232"/>
      <c r="WXI169" s="11" t="s">
        <v>886</v>
      </c>
      <c r="WXJ169" s="352">
        <v>220</v>
      </c>
      <c r="WXK169" s="274"/>
      <c r="WXL169" s="44"/>
      <c r="WXM169" s="166" t="s">
        <v>884</v>
      </c>
      <c r="WXN169" s="231" t="s">
        <v>885</v>
      </c>
      <c r="WXO169" s="43"/>
      <c r="WXP169" s="232"/>
      <c r="WXQ169" s="11" t="s">
        <v>886</v>
      </c>
      <c r="WXR169" s="352">
        <v>220</v>
      </c>
      <c r="WXS169" s="274"/>
      <c r="WXT169" s="44"/>
      <c r="WXU169" s="166" t="s">
        <v>884</v>
      </c>
      <c r="WXV169" s="231" t="s">
        <v>885</v>
      </c>
      <c r="WXW169" s="43"/>
      <c r="WXX169" s="232"/>
      <c r="WXY169" s="11" t="s">
        <v>886</v>
      </c>
      <c r="WXZ169" s="352">
        <v>220</v>
      </c>
      <c r="WYA169" s="274"/>
      <c r="WYB169" s="44"/>
      <c r="WYC169" s="166" t="s">
        <v>884</v>
      </c>
      <c r="WYD169" s="231" t="s">
        <v>885</v>
      </c>
      <c r="WYE169" s="43"/>
      <c r="WYF169" s="232"/>
      <c r="WYG169" s="11" t="s">
        <v>886</v>
      </c>
      <c r="WYH169" s="352">
        <v>220</v>
      </c>
      <c r="WYI169" s="274"/>
      <c r="WYJ169" s="44"/>
      <c r="WYK169" s="166" t="s">
        <v>884</v>
      </c>
      <c r="WYL169" s="231" t="s">
        <v>885</v>
      </c>
      <c r="WYM169" s="43"/>
      <c r="WYN169" s="232"/>
      <c r="WYO169" s="11" t="s">
        <v>886</v>
      </c>
      <c r="WYP169" s="352">
        <v>220</v>
      </c>
      <c r="WYQ169" s="274"/>
      <c r="WYR169" s="44"/>
      <c r="WYS169" s="166" t="s">
        <v>884</v>
      </c>
      <c r="WYT169" s="231" t="s">
        <v>885</v>
      </c>
      <c r="WYU169" s="43"/>
      <c r="WYV169" s="232"/>
      <c r="WYW169" s="11" t="s">
        <v>886</v>
      </c>
      <c r="WYX169" s="352">
        <v>220</v>
      </c>
      <c r="WYY169" s="274"/>
      <c r="WYZ169" s="44"/>
      <c r="WZA169" s="166" t="s">
        <v>884</v>
      </c>
      <c r="WZB169" s="231" t="s">
        <v>885</v>
      </c>
      <c r="WZC169" s="43"/>
      <c r="WZD169" s="232"/>
      <c r="WZE169" s="11" t="s">
        <v>886</v>
      </c>
      <c r="WZF169" s="352">
        <v>220</v>
      </c>
      <c r="WZG169" s="274"/>
      <c r="WZH169" s="44"/>
      <c r="WZI169" s="166" t="s">
        <v>884</v>
      </c>
      <c r="WZJ169" s="231" t="s">
        <v>885</v>
      </c>
      <c r="WZK169" s="43"/>
      <c r="WZL169" s="232"/>
      <c r="WZM169" s="11" t="s">
        <v>886</v>
      </c>
      <c r="WZN169" s="352">
        <v>220</v>
      </c>
      <c r="WZO169" s="274"/>
      <c r="WZP169" s="44"/>
      <c r="WZQ169" s="166" t="s">
        <v>884</v>
      </c>
      <c r="WZR169" s="231" t="s">
        <v>885</v>
      </c>
      <c r="WZS169" s="43"/>
      <c r="WZT169" s="232"/>
      <c r="WZU169" s="11" t="s">
        <v>886</v>
      </c>
      <c r="WZV169" s="352">
        <v>220</v>
      </c>
      <c r="WZW169" s="274"/>
      <c r="WZX169" s="44"/>
      <c r="WZY169" s="166" t="s">
        <v>884</v>
      </c>
      <c r="WZZ169" s="231" t="s">
        <v>885</v>
      </c>
      <c r="XAA169" s="43"/>
      <c r="XAB169" s="232"/>
      <c r="XAC169" s="11" t="s">
        <v>886</v>
      </c>
      <c r="XAD169" s="352">
        <v>220</v>
      </c>
      <c r="XAE169" s="274"/>
      <c r="XAF169" s="44"/>
      <c r="XAG169" s="166" t="s">
        <v>884</v>
      </c>
      <c r="XAH169" s="231" t="s">
        <v>885</v>
      </c>
      <c r="XAI169" s="43"/>
      <c r="XAJ169" s="232"/>
      <c r="XAK169" s="11" t="s">
        <v>886</v>
      </c>
      <c r="XAL169" s="352">
        <v>220</v>
      </c>
      <c r="XAM169" s="274"/>
      <c r="XAN169" s="44"/>
      <c r="XAO169" s="166" t="s">
        <v>884</v>
      </c>
      <c r="XAP169" s="231" t="s">
        <v>885</v>
      </c>
      <c r="XAQ169" s="43"/>
      <c r="XAR169" s="232"/>
      <c r="XAS169" s="11" t="s">
        <v>886</v>
      </c>
      <c r="XAT169" s="352">
        <v>220</v>
      </c>
      <c r="XAU169" s="274"/>
      <c r="XAV169" s="44"/>
      <c r="XAW169" s="166" t="s">
        <v>884</v>
      </c>
      <c r="XAX169" s="231" t="s">
        <v>885</v>
      </c>
      <c r="XAY169" s="43"/>
      <c r="XAZ169" s="232"/>
      <c r="XBA169" s="11" t="s">
        <v>886</v>
      </c>
      <c r="XBB169" s="352">
        <v>220</v>
      </c>
      <c r="XBC169" s="274"/>
      <c r="XBD169" s="44"/>
      <c r="XBE169" s="166" t="s">
        <v>884</v>
      </c>
      <c r="XBF169" s="231" t="s">
        <v>885</v>
      </c>
      <c r="XBG169" s="43"/>
      <c r="XBH169" s="232"/>
      <c r="XBI169" s="11" t="s">
        <v>886</v>
      </c>
      <c r="XBJ169" s="352">
        <v>220</v>
      </c>
      <c r="XBK169" s="274"/>
      <c r="XBL169" s="44"/>
      <c r="XBM169" s="166" t="s">
        <v>884</v>
      </c>
      <c r="XBN169" s="231" t="s">
        <v>885</v>
      </c>
      <c r="XBO169" s="43"/>
      <c r="XBP169" s="232"/>
      <c r="XBQ169" s="11" t="s">
        <v>886</v>
      </c>
      <c r="XBR169" s="352">
        <v>220</v>
      </c>
      <c r="XBS169" s="274"/>
      <c r="XBT169" s="44"/>
      <c r="XBU169" s="166" t="s">
        <v>884</v>
      </c>
      <c r="XBV169" s="231" t="s">
        <v>885</v>
      </c>
      <c r="XBW169" s="43"/>
      <c r="XBX169" s="232"/>
      <c r="XBY169" s="11" t="s">
        <v>886</v>
      </c>
      <c r="XBZ169" s="352">
        <v>220</v>
      </c>
      <c r="XCA169" s="274"/>
      <c r="XCB169" s="44"/>
      <c r="XCC169" s="166" t="s">
        <v>884</v>
      </c>
      <c r="XCD169" s="231" t="s">
        <v>885</v>
      </c>
      <c r="XCE169" s="43"/>
      <c r="XCF169" s="232"/>
      <c r="XCG169" s="11" t="s">
        <v>886</v>
      </c>
      <c r="XCH169" s="352">
        <v>220</v>
      </c>
      <c r="XCI169" s="274"/>
      <c r="XCJ169" s="44"/>
      <c r="XCK169" s="166" t="s">
        <v>884</v>
      </c>
      <c r="XCL169" s="231" t="s">
        <v>885</v>
      </c>
      <c r="XCM169" s="43"/>
      <c r="XCN169" s="232"/>
      <c r="XCO169" s="11" t="s">
        <v>886</v>
      </c>
      <c r="XCP169" s="352">
        <v>220</v>
      </c>
      <c r="XCQ169" s="274"/>
      <c r="XCR169" s="44"/>
      <c r="XCS169" s="166" t="s">
        <v>884</v>
      </c>
      <c r="XCT169" s="231" t="s">
        <v>885</v>
      </c>
      <c r="XCU169" s="43"/>
      <c r="XCV169" s="232"/>
      <c r="XCW169" s="11" t="s">
        <v>886</v>
      </c>
      <c r="XCX169" s="352">
        <v>220</v>
      </c>
      <c r="XCY169" s="274"/>
      <c r="XCZ169" s="44"/>
      <c r="XDA169" s="166" t="s">
        <v>884</v>
      </c>
      <c r="XDB169" s="231" t="s">
        <v>885</v>
      </c>
      <c r="XDC169" s="43"/>
      <c r="XDD169" s="232"/>
      <c r="XDE169" s="11" t="s">
        <v>886</v>
      </c>
      <c r="XDF169" s="352">
        <v>220</v>
      </c>
      <c r="XDG169" s="274"/>
      <c r="XDH169" s="44"/>
      <c r="XDI169" s="166" t="s">
        <v>884</v>
      </c>
      <c r="XDJ169" s="231" t="s">
        <v>885</v>
      </c>
      <c r="XDK169" s="43"/>
      <c r="XDL169" s="232"/>
      <c r="XDM169" s="11" t="s">
        <v>886</v>
      </c>
      <c r="XDN169" s="352">
        <v>220</v>
      </c>
      <c r="XDO169" s="274"/>
      <c r="XDP169" s="44"/>
      <c r="XDQ169" s="166" t="s">
        <v>884</v>
      </c>
      <c r="XDR169" s="231" t="s">
        <v>885</v>
      </c>
      <c r="XDS169" s="43"/>
      <c r="XDT169" s="232"/>
      <c r="XDU169" s="11" t="s">
        <v>886</v>
      </c>
      <c r="XDV169" s="352">
        <v>220</v>
      </c>
      <c r="XDW169" s="274"/>
      <c r="XDX169" s="44"/>
      <c r="XDY169" s="166" t="s">
        <v>884</v>
      </c>
      <c r="XDZ169" s="231" t="s">
        <v>885</v>
      </c>
      <c r="XEA169" s="43"/>
      <c r="XEB169" s="232"/>
      <c r="XEC169" s="11" t="s">
        <v>886</v>
      </c>
      <c r="XED169" s="352">
        <v>220</v>
      </c>
      <c r="XEE169" s="274"/>
      <c r="XEF169" s="44"/>
      <c r="XEG169" s="166" t="s">
        <v>884</v>
      </c>
      <c r="XEH169" s="231" t="s">
        <v>885</v>
      </c>
      <c r="XEI169" s="43"/>
      <c r="XEJ169" s="232"/>
      <c r="XEK169" s="11" t="s">
        <v>886</v>
      </c>
      <c r="XEL169" s="352">
        <v>220</v>
      </c>
      <c r="XEM169" s="274"/>
      <c r="XEN169" s="44"/>
      <c r="XEO169" s="166" t="s">
        <v>884</v>
      </c>
      <c r="XEP169" s="231" t="s">
        <v>885</v>
      </c>
      <c r="XEQ169" s="43"/>
      <c r="XER169" s="232"/>
      <c r="XES169" s="11" t="s">
        <v>886</v>
      </c>
      <c r="XET169" s="352">
        <v>220</v>
      </c>
      <c r="XEU169" s="274"/>
      <c r="XEV169" s="44"/>
      <c r="XEW169" s="166" t="s">
        <v>884</v>
      </c>
      <c r="XEX169" s="231" t="s">
        <v>885</v>
      </c>
      <c r="XEY169" s="43"/>
      <c r="XEZ169" s="232"/>
      <c r="XFA169" s="11" t="s">
        <v>886</v>
      </c>
      <c r="XFB169" s="352">
        <v>220</v>
      </c>
      <c r="XFC169" s="274"/>
      <c r="XFD169" s="44"/>
    </row>
    <row r="170" spans="1:16384" s="14" customFormat="1" x14ac:dyDescent="0.3">
      <c r="A170" s="172"/>
      <c r="B170" s="231"/>
      <c r="C170" s="43"/>
      <c r="D170" s="232"/>
      <c r="E170" s="11"/>
      <c r="F170" s="352"/>
      <c r="G170" s="274"/>
      <c r="H170" s="44"/>
      <c r="I170" s="167"/>
      <c r="J170" s="43"/>
      <c r="K170" s="43"/>
      <c r="L170" s="43"/>
      <c r="M170" s="175"/>
      <c r="N170" s="473"/>
      <c r="O170" s="475"/>
      <c r="P170" s="254"/>
      <c r="Q170" s="167"/>
      <c r="R170" s="43"/>
      <c r="S170" s="43"/>
      <c r="T170" s="43"/>
      <c r="U170" s="175"/>
      <c r="V170" s="473"/>
      <c r="W170" s="475"/>
      <c r="X170" s="254"/>
      <c r="Y170" s="167"/>
      <c r="Z170" s="43"/>
      <c r="AA170" s="43"/>
      <c r="AB170" s="43"/>
      <c r="AC170" s="175"/>
      <c r="AD170" s="473"/>
      <c r="AE170" s="475"/>
      <c r="AF170" s="254"/>
      <c r="AG170" s="167"/>
      <c r="AH170" s="43"/>
      <c r="AI170" s="43"/>
      <c r="AJ170" s="43"/>
      <c r="AK170" s="175"/>
      <c r="AL170" s="473"/>
      <c r="AM170" s="475"/>
      <c r="AN170" s="254"/>
      <c r="AO170" s="167"/>
      <c r="AP170" s="43"/>
      <c r="AQ170" s="43"/>
      <c r="AR170" s="43"/>
      <c r="AS170" s="175"/>
      <c r="AT170" s="473"/>
      <c r="AU170" s="475"/>
      <c r="AV170" s="254"/>
      <c r="AW170" s="167"/>
      <c r="AX170" s="43"/>
      <c r="AY170" s="43"/>
      <c r="AZ170" s="43"/>
      <c r="BA170" s="175"/>
      <c r="BB170" s="473"/>
      <c r="BC170" s="475"/>
      <c r="BD170" s="254"/>
      <c r="BE170" s="167"/>
      <c r="BF170" s="43"/>
      <c r="BG170" s="43"/>
      <c r="BH170" s="43"/>
      <c r="BI170" s="175"/>
      <c r="BJ170" s="473"/>
      <c r="BK170" s="475"/>
      <c r="BL170" s="254"/>
      <c r="BM170" s="167"/>
      <c r="BN170" s="43"/>
      <c r="BO170" s="43"/>
      <c r="BP170" s="43"/>
      <c r="BQ170" s="175"/>
      <c r="BR170" s="473"/>
      <c r="BS170" s="475"/>
      <c r="BT170" s="254"/>
      <c r="BU170" s="167"/>
      <c r="BV170" s="43"/>
      <c r="BW170" s="43"/>
      <c r="BX170" s="43"/>
      <c r="BY170" s="175"/>
      <c r="BZ170" s="473"/>
      <c r="CA170" s="475"/>
      <c r="CB170" s="254"/>
      <c r="CC170" s="167"/>
      <c r="CD170" s="43"/>
      <c r="CE170" s="43"/>
      <c r="CF170" s="43"/>
      <c r="CG170" s="175"/>
      <c r="CH170" s="473"/>
      <c r="CI170" s="475"/>
      <c r="CJ170" s="254"/>
      <c r="CK170" s="167"/>
      <c r="CL170" s="43"/>
      <c r="CM170" s="43"/>
      <c r="CN170" s="43"/>
      <c r="CO170" s="175"/>
      <c r="CP170" s="473"/>
      <c r="CQ170" s="475"/>
      <c r="CR170" s="254"/>
      <c r="CS170" s="167"/>
      <c r="CT170" s="43"/>
      <c r="CU170" s="43"/>
      <c r="CV170" s="43"/>
      <c r="CW170" s="175"/>
      <c r="CX170" s="473"/>
      <c r="CY170" s="475"/>
      <c r="CZ170" s="254"/>
      <c r="DA170" s="167"/>
      <c r="DB170" s="43"/>
      <c r="DC170" s="43"/>
      <c r="DD170" s="43"/>
      <c r="DE170" s="175"/>
      <c r="DF170" s="473"/>
      <c r="DG170" s="475"/>
      <c r="DH170" s="254"/>
      <c r="DI170" s="167"/>
      <c r="DJ170" s="43"/>
      <c r="DK170" s="43"/>
      <c r="DL170" s="43"/>
      <c r="DM170" s="175"/>
      <c r="DN170" s="473"/>
      <c r="DO170" s="475"/>
      <c r="DP170" s="254"/>
      <c r="DQ170" s="167"/>
      <c r="DR170" s="43"/>
      <c r="DS170" s="43"/>
      <c r="DT170" s="43"/>
      <c r="DU170" s="175"/>
      <c r="DV170" s="473"/>
      <c r="DW170" s="475"/>
      <c r="DX170" s="254"/>
      <c r="DY170" s="167"/>
      <c r="DZ170" s="43"/>
      <c r="EA170" s="43"/>
      <c r="EB170" s="43"/>
      <c r="EC170" s="175"/>
      <c r="ED170" s="473"/>
      <c r="EE170" s="475"/>
      <c r="EF170" s="254"/>
      <c r="EG170" s="167"/>
      <c r="EH170" s="43"/>
      <c r="EI170" s="43"/>
      <c r="EJ170" s="43"/>
      <c r="EK170" s="175"/>
      <c r="EL170" s="473"/>
      <c r="EM170" s="475"/>
      <c r="EN170" s="254"/>
      <c r="EO170" s="167"/>
      <c r="EP170" s="43"/>
      <c r="EQ170" s="43"/>
      <c r="ER170" s="43"/>
      <c r="ES170" s="175"/>
      <c r="ET170" s="473"/>
      <c r="EU170" s="475"/>
      <c r="EV170" s="254"/>
      <c r="EW170" s="167"/>
      <c r="EX170" s="43"/>
      <c r="EY170" s="43"/>
      <c r="EZ170" s="43"/>
      <c r="FA170" s="175"/>
      <c r="FB170" s="473"/>
      <c r="FC170" s="475"/>
      <c r="FD170" s="254"/>
      <c r="FE170" s="167"/>
      <c r="FF170" s="43"/>
      <c r="FG170" s="43"/>
      <c r="FH170" s="43"/>
      <c r="FI170" s="175"/>
      <c r="FJ170" s="473"/>
      <c r="FK170" s="475"/>
      <c r="FL170" s="254"/>
      <c r="FM170" s="167"/>
      <c r="FN170" s="43"/>
      <c r="FO170" s="43"/>
      <c r="FP170" s="43"/>
      <c r="FQ170" s="175"/>
      <c r="FR170" s="473"/>
      <c r="FS170" s="475"/>
      <c r="FT170" s="254"/>
      <c r="FU170" s="167"/>
      <c r="FV170" s="43"/>
      <c r="FW170" s="43"/>
      <c r="FX170" s="43"/>
      <c r="FY170" s="175"/>
      <c r="FZ170" s="473"/>
      <c r="GA170" s="475"/>
      <c r="GB170" s="254"/>
      <c r="GC170" s="167"/>
      <c r="GD170" s="43"/>
      <c r="GE170" s="43"/>
      <c r="GF170" s="43"/>
      <c r="GG170" s="175"/>
      <c r="GH170" s="473"/>
      <c r="GI170" s="475"/>
      <c r="GJ170" s="254"/>
      <c r="GK170" s="167"/>
      <c r="GL170" s="43"/>
      <c r="GM170" s="43"/>
      <c r="GN170" s="43"/>
      <c r="GO170" s="175"/>
      <c r="GP170" s="473"/>
      <c r="GQ170" s="475"/>
      <c r="GR170" s="254"/>
      <c r="GS170" s="167"/>
      <c r="GT170" s="43"/>
      <c r="GU170" s="43"/>
      <c r="GV170" s="43"/>
      <c r="GW170" s="175"/>
      <c r="GX170" s="473"/>
      <c r="GY170" s="475"/>
      <c r="GZ170" s="254"/>
      <c r="HA170" s="167"/>
      <c r="HB170" s="43"/>
      <c r="HC170" s="43"/>
      <c r="HD170" s="43"/>
      <c r="HE170" s="175"/>
      <c r="HF170" s="473"/>
      <c r="HG170" s="475"/>
      <c r="HH170" s="254"/>
      <c r="HI170" s="167"/>
      <c r="HJ170" s="43"/>
      <c r="HK170" s="43"/>
      <c r="HL170" s="43"/>
      <c r="HM170" s="175"/>
      <c r="HN170" s="473"/>
      <c r="HO170" s="475"/>
      <c r="HP170" s="254"/>
      <c r="HQ170" s="167"/>
      <c r="HR170" s="43"/>
      <c r="HS170" s="43"/>
      <c r="HT170" s="43"/>
      <c r="HU170" s="175"/>
      <c r="HV170" s="473"/>
      <c r="HW170" s="475"/>
      <c r="HX170" s="254"/>
      <c r="HY170" s="167"/>
      <c r="HZ170" s="43"/>
      <c r="IA170" s="43"/>
      <c r="IB170" s="43"/>
      <c r="IC170" s="175"/>
      <c r="ID170" s="473"/>
      <c r="IE170" s="475"/>
      <c r="IF170" s="254"/>
      <c r="IG170" s="167"/>
      <c r="IH170" s="43"/>
      <c r="II170" s="43"/>
      <c r="IJ170" s="43"/>
      <c r="IK170" s="175"/>
      <c r="IL170" s="473"/>
      <c r="IM170" s="475"/>
      <c r="IN170" s="254"/>
      <c r="IO170" s="167"/>
      <c r="IP170" s="43"/>
      <c r="IQ170" s="43"/>
      <c r="IR170" s="43"/>
      <c r="IS170" s="175"/>
      <c r="IT170" s="473"/>
      <c r="IU170" s="475"/>
      <c r="IV170" s="254"/>
      <c r="IW170" s="167"/>
      <c r="IX170" s="43"/>
      <c r="IY170" s="43"/>
      <c r="IZ170" s="43"/>
      <c r="JA170" s="175"/>
      <c r="JB170" s="473"/>
      <c r="JC170" s="475"/>
      <c r="JD170" s="254"/>
      <c r="JE170" s="167"/>
      <c r="JF170" s="43"/>
      <c r="JG170" s="43"/>
      <c r="JH170" s="43"/>
      <c r="JI170" s="175"/>
      <c r="JJ170" s="473"/>
      <c r="JK170" s="475"/>
      <c r="JL170" s="254"/>
      <c r="JM170" s="167"/>
      <c r="JN170" s="43"/>
      <c r="JO170" s="43"/>
      <c r="JP170" s="43"/>
      <c r="JQ170" s="175"/>
      <c r="JR170" s="473"/>
      <c r="JS170" s="475"/>
      <c r="JT170" s="254"/>
      <c r="JU170" s="167"/>
      <c r="JV170" s="43"/>
      <c r="JW170" s="43"/>
      <c r="JX170" s="43"/>
      <c r="JY170" s="175"/>
      <c r="JZ170" s="473"/>
      <c r="KA170" s="475"/>
      <c r="KB170" s="254"/>
      <c r="KC170" s="167"/>
      <c r="KD170" s="43"/>
      <c r="KE170" s="43"/>
      <c r="KF170" s="43"/>
      <c r="KG170" s="175"/>
      <c r="KH170" s="473"/>
      <c r="KI170" s="475"/>
      <c r="KJ170" s="254"/>
      <c r="KK170" s="167"/>
      <c r="KL170" s="43"/>
      <c r="KM170" s="43"/>
      <c r="KN170" s="43"/>
      <c r="KO170" s="175"/>
      <c r="KP170" s="473"/>
      <c r="KQ170" s="475"/>
      <c r="KR170" s="254"/>
      <c r="KS170" s="167"/>
      <c r="KT170" s="43"/>
      <c r="KU170" s="43"/>
      <c r="KV170" s="43"/>
      <c r="KW170" s="175"/>
      <c r="KX170" s="473"/>
      <c r="KY170" s="475"/>
      <c r="KZ170" s="254"/>
      <c r="LA170" s="167"/>
      <c r="LB170" s="43"/>
      <c r="LC170" s="43"/>
      <c r="LD170" s="43"/>
      <c r="LE170" s="175"/>
      <c r="LF170" s="473"/>
      <c r="LG170" s="475"/>
      <c r="LH170" s="254"/>
      <c r="LI170" s="167"/>
      <c r="LJ170" s="43"/>
      <c r="LK170" s="43"/>
      <c r="LL170" s="43"/>
      <c r="LM170" s="175"/>
      <c r="LN170" s="473"/>
      <c r="LO170" s="475"/>
      <c r="LP170" s="254"/>
      <c r="LQ170" s="167"/>
      <c r="LR170" s="43"/>
      <c r="LS170" s="43"/>
      <c r="LT170" s="43"/>
      <c r="LU170" s="175"/>
      <c r="LV170" s="473"/>
      <c r="LW170" s="475"/>
      <c r="LX170" s="254"/>
      <c r="LY170" s="167"/>
      <c r="LZ170" s="43"/>
      <c r="MA170" s="43"/>
      <c r="MB170" s="43"/>
      <c r="MC170" s="175"/>
      <c r="MD170" s="473"/>
      <c r="ME170" s="475"/>
      <c r="MF170" s="254"/>
      <c r="MG170" s="167"/>
      <c r="MH170" s="43"/>
      <c r="MI170" s="43"/>
      <c r="MJ170" s="43"/>
      <c r="MK170" s="175"/>
      <c r="ML170" s="473"/>
      <c r="MM170" s="475"/>
      <c r="MN170" s="254"/>
      <c r="MO170" s="167"/>
      <c r="MP170" s="43"/>
      <c r="MQ170" s="43"/>
      <c r="MR170" s="43"/>
      <c r="MS170" s="175"/>
      <c r="MT170" s="473"/>
      <c r="MU170" s="475"/>
      <c r="MV170" s="254"/>
      <c r="MW170" s="167"/>
      <c r="MX170" s="43"/>
      <c r="MY170" s="43"/>
      <c r="MZ170" s="43"/>
      <c r="NA170" s="175"/>
      <c r="NB170" s="473"/>
      <c r="NC170" s="475"/>
      <c r="ND170" s="254"/>
      <c r="NE170" s="167"/>
      <c r="NF170" s="43"/>
      <c r="NG170" s="43"/>
      <c r="NH170" s="43"/>
      <c r="NI170" s="175"/>
      <c r="NJ170" s="473"/>
      <c r="NK170" s="475"/>
      <c r="NL170" s="254"/>
      <c r="NM170" s="167"/>
      <c r="NN170" s="43"/>
      <c r="NO170" s="43"/>
      <c r="NP170" s="43"/>
      <c r="NQ170" s="175"/>
      <c r="NR170" s="473"/>
      <c r="NS170" s="475"/>
      <c r="NT170" s="254"/>
      <c r="NU170" s="167"/>
      <c r="NV170" s="43"/>
      <c r="NW170" s="43"/>
      <c r="NX170" s="43"/>
      <c r="NY170" s="175"/>
      <c r="NZ170" s="473"/>
      <c r="OA170" s="475"/>
      <c r="OB170" s="254"/>
      <c r="OC170" s="167"/>
      <c r="OD170" s="43"/>
      <c r="OE170" s="43"/>
      <c r="OF170" s="43"/>
      <c r="OG170" s="175"/>
      <c r="OH170" s="473"/>
      <c r="OI170" s="475"/>
      <c r="OJ170" s="254"/>
      <c r="OK170" s="167"/>
      <c r="OL170" s="43"/>
      <c r="OM170" s="43"/>
      <c r="ON170" s="43"/>
      <c r="OO170" s="175"/>
      <c r="OP170" s="473"/>
      <c r="OQ170" s="475"/>
      <c r="OR170" s="254"/>
      <c r="OS170" s="167"/>
      <c r="OT170" s="43"/>
      <c r="OU170" s="43"/>
      <c r="OV170" s="43"/>
      <c r="OW170" s="175"/>
      <c r="OX170" s="473"/>
      <c r="OY170" s="475"/>
      <c r="OZ170" s="254"/>
      <c r="PA170" s="167"/>
      <c r="PB170" s="43"/>
      <c r="PC170" s="43"/>
      <c r="PD170" s="43"/>
      <c r="PE170" s="175"/>
      <c r="PF170" s="473"/>
      <c r="PG170" s="475"/>
      <c r="PH170" s="254"/>
      <c r="PI170" s="167"/>
      <c r="PJ170" s="43"/>
      <c r="PK170" s="43"/>
      <c r="PL170" s="43"/>
      <c r="PM170" s="175"/>
      <c r="PN170" s="473"/>
      <c r="PO170" s="475"/>
      <c r="PP170" s="254"/>
      <c r="PQ170" s="167"/>
      <c r="PR170" s="43"/>
      <c r="PS170" s="43"/>
      <c r="PT170" s="43"/>
      <c r="PU170" s="175"/>
      <c r="PV170" s="473"/>
      <c r="PW170" s="475"/>
      <c r="PX170" s="254"/>
      <c r="PY170" s="167"/>
      <c r="PZ170" s="43"/>
      <c r="QA170" s="43"/>
      <c r="QB170" s="43"/>
      <c r="QC170" s="175"/>
      <c r="QD170" s="473"/>
      <c r="QE170" s="475"/>
      <c r="QF170" s="254"/>
      <c r="QG170" s="167"/>
      <c r="QH170" s="43"/>
      <c r="QI170" s="43"/>
      <c r="QJ170" s="43"/>
      <c r="QK170" s="175"/>
      <c r="QL170" s="473"/>
      <c r="QM170" s="475"/>
      <c r="QN170" s="254"/>
      <c r="QO170" s="167"/>
      <c r="QP170" s="43"/>
      <c r="QQ170" s="43"/>
      <c r="QR170" s="43"/>
      <c r="QS170" s="175"/>
      <c r="QT170" s="473"/>
      <c r="QU170" s="475"/>
      <c r="QV170" s="254"/>
      <c r="QW170" s="167"/>
      <c r="QX170" s="43"/>
      <c r="QY170" s="43"/>
      <c r="QZ170" s="43"/>
      <c r="RA170" s="175"/>
      <c r="RB170" s="473"/>
      <c r="RC170" s="475"/>
      <c r="RD170" s="254"/>
      <c r="RE170" s="167"/>
      <c r="RF170" s="43"/>
      <c r="RG170" s="43"/>
      <c r="RH170" s="43"/>
      <c r="RI170" s="175"/>
      <c r="RJ170" s="473"/>
      <c r="RK170" s="475"/>
      <c r="RL170" s="254"/>
      <c r="RM170" s="167"/>
      <c r="RN170" s="43"/>
      <c r="RO170" s="43"/>
      <c r="RP170" s="43"/>
      <c r="RQ170" s="175"/>
      <c r="RR170" s="473"/>
      <c r="RS170" s="475"/>
      <c r="RT170" s="254"/>
      <c r="RU170" s="167"/>
      <c r="RV170" s="43"/>
      <c r="RW170" s="43"/>
      <c r="RX170" s="43"/>
      <c r="RY170" s="175"/>
      <c r="RZ170" s="473"/>
      <c r="SA170" s="475"/>
      <c r="SB170" s="254"/>
      <c r="SC170" s="167"/>
      <c r="SD170" s="43"/>
      <c r="SE170" s="43"/>
      <c r="SF170" s="43"/>
      <c r="SG170" s="175"/>
      <c r="SH170" s="473"/>
      <c r="SI170" s="475"/>
      <c r="SJ170" s="254"/>
      <c r="SK170" s="167"/>
      <c r="SL170" s="43"/>
      <c r="SM170" s="43"/>
      <c r="SN170" s="43"/>
      <c r="SO170" s="175"/>
      <c r="SP170" s="473"/>
      <c r="SQ170" s="475"/>
      <c r="SR170" s="254"/>
      <c r="SS170" s="167"/>
      <c r="ST170" s="43"/>
      <c r="SU170" s="43"/>
      <c r="SV170" s="43"/>
      <c r="SW170" s="175"/>
      <c r="SX170" s="473"/>
      <c r="SY170" s="475"/>
      <c r="SZ170" s="254"/>
      <c r="TA170" s="167"/>
      <c r="TB170" s="43"/>
      <c r="TC170" s="43"/>
      <c r="TD170" s="43"/>
      <c r="TE170" s="175"/>
      <c r="TF170" s="473"/>
      <c r="TG170" s="475"/>
      <c r="TH170" s="254"/>
      <c r="TI170" s="167"/>
      <c r="TJ170" s="43"/>
      <c r="TK170" s="43"/>
      <c r="TL170" s="43"/>
      <c r="TM170" s="175"/>
      <c r="TN170" s="473"/>
      <c r="TO170" s="475"/>
      <c r="TP170" s="254"/>
      <c r="TQ170" s="167"/>
      <c r="TR170" s="43"/>
      <c r="TS170" s="43"/>
      <c r="TT170" s="43"/>
      <c r="TU170" s="175"/>
      <c r="TV170" s="473"/>
      <c r="TW170" s="475"/>
      <c r="TX170" s="254"/>
      <c r="TY170" s="167"/>
      <c r="TZ170" s="43"/>
      <c r="UA170" s="43"/>
      <c r="UB170" s="43"/>
      <c r="UC170" s="175"/>
      <c r="UD170" s="473"/>
      <c r="UE170" s="475"/>
      <c r="UF170" s="254"/>
      <c r="UG170" s="167"/>
      <c r="UH170" s="43"/>
      <c r="UI170" s="43"/>
      <c r="UJ170" s="43"/>
      <c r="UK170" s="175"/>
      <c r="UL170" s="473"/>
      <c r="UM170" s="475"/>
      <c r="UN170" s="254"/>
      <c r="UO170" s="167"/>
      <c r="UP170" s="43"/>
      <c r="UQ170" s="43"/>
      <c r="UR170" s="43"/>
      <c r="US170" s="175"/>
      <c r="UT170" s="473"/>
      <c r="UU170" s="475"/>
      <c r="UV170" s="254"/>
      <c r="UW170" s="167"/>
      <c r="UX170" s="43"/>
      <c r="UY170" s="43"/>
      <c r="UZ170" s="43"/>
      <c r="VA170" s="175"/>
      <c r="VB170" s="473"/>
      <c r="VC170" s="475"/>
      <c r="VD170" s="254"/>
      <c r="VE170" s="167"/>
      <c r="VF170" s="43"/>
      <c r="VG170" s="43"/>
      <c r="VH170" s="43"/>
      <c r="VI170" s="175"/>
      <c r="VJ170" s="473"/>
      <c r="VK170" s="475"/>
      <c r="VL170" s="254"/>
      <c r="VM170" s="167"/>
      <c r="VN170" s="43"/>
      <c r="VO170" s="43"/>
      <c r="VP170" s="43"/>
      <c r="VQ170" s="175"/>
      <c r="VR170" s="473"/>
      <c r="VS170" s="475"/>
      <c r="VT170" s="254"/>
      <c r="VU170" s="167"/>
      <c r="VV170" s="43"/>
      <c r="VW170" s="43"/>
      <c r="VX170" s="43"/>
      <c r="VY170" s="175"/>
      <c r="VZ170" s="473"/>
      <c r="WA170" s="475"/>
      <c r="WB170" s="254"/>
      <c r="WC170" s="167"/>
      <c r="WD170" s="43"/>
      <c r="WE170" s="43"/>
      <c r="WF170" s="43"/>
      <c r="WG170" s="175"/>
      <c r="WH170" s="473"/>
      <c r="WI170" s="475"/>
      <c r="WJ170" s="254"/>
      <c r="WK170" s="167"/>
      <c r="WL170" s="43"/>
      <c r="WM170" s="43"/>
      <c r="WN170" s="43"/>
      <c r="WO170" s="175"/>
      <c r="WP170" s="473"/>
      <c r="WQ170" s="475"/>
      <c r="WR170" s="254"/>
      <c r="WS170" s="167"/>
      <c r="WT170" s="43"/>
      <c r="WU170" s="43"/>
      <c r="WV170" s="43"/>
      <c r="WW170" s="175"/>
      <c r="WX170" s="473"/>
      <c r="WY170" s="475"/>
      <c r="WZ170" s="254"/>
      <c r="XA170" s="167"/>
      <c r="XB170" s="43"/>
      <c r="XC170" s="43"/>
      <c r="XD170" s="43"/>
      <c r="XE170" s="175"/>
      <c r="XF170" s="473"/>
      <c r="XG170" s="475"/>
      <c r="XH170" s="254"/>
      <c r="XI170" s="167"/>
      <c r="XJ170" s="43"/>
      <c r="XK170" s="43"/>
      <c r="XL170" s="43"/>
      <c r="XM170" s="175"/>
      <c r="XN170" s="473"/>
      <c r="XO170" s="475"/>
      <c r="XP170" s="254"/>
      <c r="XQ170" s="167"/>
      <c r="XR170" s="43"/>
      <c r="XS170" s="43"/>
      <c r="XT170" s="43"/>
      <c r="XU170" s="175"/>
      <c r="XV170" s="473"/>
      <c r="XW170" s="475"/>
      <c r="XX170" s="254"/>
      <c r="XY170" s="167"/>
      <c r="XZ170" s="43"/>
      <c r="YA170" s="43"/>
      <c r="YB170" s="43"/>
      <c r="YC170" s="175"/>
      <c r="YD170" s="473"/>
      <c r="YE170" s="475"/>
      <c r="YF170" s="254"/>
      <c r="YG170" s="167"/>
      <c r="YH170" s="43"/>
      <c r="YI170" s="43"/>
      <c r="YJ170" s="43"/>
      <c r="YK170" s="175"/>
      <c r="YL170" s="473"/>
      <c r="YM170" s="475"/>
      <c r="YN170" s="254"/>
      <c r="YO170" s="167"/>
      <c r="YP170" s="43"/>
      <c r="YQ170" s="43"/>
      <c r="YR170" s="43"/>
      <c r="YS170" s="175"/>
      <c r="YT170" s="473"/>
      <c r="YU170" s="475"/>
      <c r="YV170" s="254"/>
      <c r="YW170" s="167"/>
      <c r="YX170" s="43"/>
      <c r="YY170" s="43"/>
      <c r="YZ170" s="43"/>
      <c r="ZA170" s="175"/>
      <c r="ZB170" s="473"/>
      <c r="ZC170" s="475"/>
      <c r="ZD170" s="254"/>
      <c r="ZE170" s="167"/>
      <c r="ZF170" s="43"/>
      <c r="ZG170" s="43"/>
      <c r="ZH170" s="43"/>
      <c r="ZI170" s="175"/>
      <c r="ZJ170" s="473"/>
      <c r="ZK170" s="475"/>
      <c r="ZL170" s="254"/>
      <c r="ZM170" s="167"/>
      <c r="ZN170" s="43"/>
      <c r="ZO170" s="43"/>
      <c r="ZP170" s="43"/>
      <c r="ZQ170" s="175"/>
      <c r="ZR170" s="473"/>
      <c r="ZS170" s="475"/>
      <c r="ZT170" s="254"/>
      <c r="ZU170" s="167"/>
      <c r="ZV170" s="43"/>
      <c r="ZW170" s="43"/>
      <c r="ZX170" s="43"/>
      <c r="ZY170" s="175"/>
      <c r="ZZ170" s="473"/>
      <c r="AAA170" s="475"/>
      <c r="AAB170" s="254"/>
      <c r="AAC170" s="167"/>
      <c r="AAD170" s="43"/>
      <c r="AAE170" s="43"/>
      <c r="AAF170" s="43"/>
      <c r="AAG170" s="175"/>
      <c r="AAH170" s="473"/>
      <c r="AAI170" s="475"/>
      <c r="AAJ170" s="254"/>
      <c r="AAK170" s="167"/>
      <c r="AAL170" s="43"/>
      <c r="AAM170" s="43"/>
      <c r="AAN170" s="43"/>
      <c r="AAO170" s="175"/>
      <c r="AAP170" s="473"/>
      <c r="AAQ170" s="475"/>
      <c r="AAR170" s="254"/>
      <c r="AAS170" s="167"/>
      <c r="AAT170" s="43"/>
      <c r="AAU170" s="43"/>
      <c r="AAV170" s="43"/>
      <c r="AAW170" s="175"/>
      <c r="AAX170" s="473"/>
      <c r="AAY170" s="475"/>
      <c r="AAZ170" s="254"/>
      <c r="ABA170" s="167"/>
      <c r="ABB170" s="43"/>
      <c r="ABC170" s="43"/>
      <c r="ABD170" s="43"/>
      <c r="ABE170" s="175"/>
      <c r="ABF170" s="473"/>
      <c r="ABG170" s="475"/>
      <c r="ABH170" s="254"/>
      <c r="ABI170" s="167"/>
      <c r="ABJ170" s="43"/>
      <c r="ABK170" s="43"/>
      <c r="ABL170" s="43"/>
      <c r="ABM170" s="175"/>
      <c r="ABN170" s="473"/>
      <c r="ABO170" s="475"/>
      <c r="ABP170" s="254"/>
      <c r="ABQ170" s="167"/>
      <c r="ABR170" s="43"/>
      <c r="ABS170" s="43"/>
      <c r="ABT170" s="43"/>
      <c r="ABU170" s="175"/>
      <c r="ABV170" s="473"/>
      <c r="ABW170" s="475"/>
      <c r="ABX170" s="254"/>
      <c r="ABY170" s="167"/>
      <c r="ABZ170" s="43"/>
      <c r="ACA170" s="43"/>
      <c r="ACB170" s="43"/>
      <c r="ACC170" s="175"/>
      <c r="ACD170" s="473"/>
      <c r="ACE170" s="475"/>
      <c r="ACF170" s="254"/>
      <c r="ACG170" s="167"/>
      <c r="ACH170" s="43"/>
      <c r="ACI170" s="43"/>
      <c r="ACJ170" s="43"/>
      <c r="ACK170" s="175"/>
      <c r="ACL170" s="473"/>
      <c r="ACM170" s="475"/>
      <c r="ACN170" s="254"/>
      <c r="ACO170" s="167"/>
      <c r="ACP170" s="43"/>
      <c r="ACQ170" s="43"/>
      <c r="ACR170" s="43"/>
      <c r="ACS170" s="175"/>
      <c r="ACT170" s="473"/>
      <c r="ACU170" s="475"/>
      <c r="ACV170" s="254"/>
      <c r="ACW170" s="167"/>
      <c r="ACX170" s="43"/>
      <c r="ACY170" s="43"/>
      <c r="ACZ170" s="43"/>
      <c r="ADA170" s="175"/>
      <c r="ADB170" s="473"/>
      <c r="ADC170" s="475"/>
      <c r="ADD170" s="254"/>
      <c r="ADE170" s="167"/>
      <c r="ADF170" s="43"/>
      <c r="ADG170" s="43"/>
      <c r="ADH170" s="43"/>
      <c r="ADI170" s="175"/>
      <c r="ADJ170" s="473"/>
      <c r="ADK170" s="475"/>
      <c r="ADL170" s="254"/>
      <c r="ADM170" s="167"/>
      <c r="ADN170" s="43"/>
      <c r="ADO170" s="43"/>
      <c r="ADP170" s="43"/>
      <c r="ADQ170" s="175"/>
      <c r="ADR170" s="473"/>
      <c r="ADS170" s="475"/>
      <c r="ADT170" s="254"/>
      <c r="ADU170" s="167"/>
      <c r="ADV170" s="43"/>
      <c r="ADW170" s="43"/>
      <c r="ADX170" s="43"/>
      <c r="ADY170" s="175"/>
      <c r="ADZ170" s="473"/>
      <c r="AEA170" s="475"/>
      <c r="AEB170" s="254"/>
      <c r="AEC170" s="167"/>
      <c r="AED170" s="43"/>
      <c r="AEE170" s="43"/>
      <c r="AEF170" s="43"/>
      <c r="AEG170" s="175"/>
      <c r="AEH170" s="473"/>
      <c r="AEI170" s="475"/>
      <c r="AEJ170" s="254"/>
      <c r="AEK170" s="167"/>
      <c r="AEL170" s="43"/>
      <c r="AEM170" s="43"/>
      <c r="AEN170" s="43"/>
      <c r="AEO170" s="175"/>
      <c r="AEP170" s="473"/>
      <c r="AEQ170" s="475"/>
      <c r="AER170" s="254"/>
      <c r="AES170" s="167"/>
      <c r="AET170" s="43"/>
      <c r="AEU170" s="43"/>
      <c r="AEV170" s="43"/>
      <c r="AEW170" s="175"/>
      <c r="AEX170" s="473"/>
      <c r="AEY170" s="475"/>
      <c r="AEZ170" s="254"/>
      <c r="AFA170" s="167"/>
      <c r="AFB170" s="43"/>
      <c r="AFC170" s="43"/>
      <c r="AFD170" s="43"/>
      <c r="AFE170" s="175"/>
      <c r="AFF170" s="473"/>
      <c r="AFG170" s="475"/>
      <c r="AFH170" s="254"/>
      <c r="AFI170" s="167"/>
      <c r="AFJ170" s="43"/>
      <c r="AFK170" s="43"/>
      <c r="AFL170" s="43"/>
      <c r="AFM170" s="175"/>
      <c r="AFN170" s="473"/>
      <c r="AFO170" s="475"/>
      <c r="AFP170" s="254"/>
      <c r="AFQ170" s="167"/>
      <c r="AFR170" s="43"/>
      <c r="AFS170" s="43"/>
      <c r="AFT170" s="43"/>
      <c r="AFU170" s="175"/>
      <c r="AFV170" s="473"/>
      <c r="AFW170" s="475"/>
      <c r="AFX170" s="254"/>
      <c r="AFY170" s="167"/>
      <c r="AFZ170" s="43"/>
      <c r="AGA170" s="43"/>
      <c r="AGB170" s="43"/>
      <c r="AGC170" s="175"/>
      <c r="AGD170" s="473"/>
      <c r="AGE170" s="475"/>
      <c r="AGF170" s="254"/>
      <c r="AGG170" s="167"/>
      <c r="AGH170" s="43"/>
      <c r="AGI170" s="43"/>
      <c r="AGJ170" s="43"/>
      <c r="AGK170" s="175"/>
      <c r="AGL170" s="473"/>
      <c r="AGM170" s="475"/>
      <c r="AGN170" s="254"/>
      <c r="AGO170" s="167"/>
      <c r="AGP170" s="43"/>
      <c r="AGQ170" s="43"/>
      <c r="AGR170" s="43"/>
      <c r="AGS170" s="175"/>
      <c r="AGT170" s="473"/>
      <c r="AGU170" s="475"/>
      <c r="AGV170" s="254"/>
      <c r="AGW170" s="167"/>
      <c r="AGX170" s="43"/>
      <c r="AGY170" s="43"/>
      <c r="AGZ170" s="43"/>
      <c r="AHA170" s="175"/>
      <c r="AHB170" s="473"/>
      <c r="AHC170" s="475"/>
      <c r="AHD170" s="254"/>
      <c r="AHE170" s="167"/>
      <c r="AHF170" s="43"/>
      <c r="AHG170" s="43"/>
      <c r="AHH170" s="43"/>
      <c r="AHI170" s="175"/>
      <c r="AHJ170" s="473"/>
      <c r="AHK170" s="475"/>
      <c r="AHL170" s="254"/>
      <c r="AHM170" s="167"/>
      <c r="AHN170" s="43"/>
      <c r="AHO170" s="43"/>
      <c r="AHP170" s="43"/>
      <c r="AHQ170" s="175"/>
      <c r="AHR170" s="473"/>
      <c r="AHS170" s="475"/>
      <c r="AHT170" s="254"/>
      <c r="AHU170" s="167"/>
      <c r="AHV170" s="43"/>
      <c r="AHW170" s="43"/>
      <c r="AHX170" s="43"/>
      <c r="AHY170" s="175"/>
      <c r="AHZ170" s="473"/>
      <c r="AIA170" s="475"/>
      <c r="AIB170" s="254"/>
      <c r="AIC170" s="167"/>
      <c r="AID170" s="43"/>
      <c r="AIE170" s="43"/>
      <c r="AIF170" s="43"/>
      <c r="AIG170" s="175"/>
      <c r="AIH170" s="473"/>
      <c r="AII170" s="475"/>
      <c r="AIJ170" s="254"/>
      <c r="AIK170" s="167"/>
      <c r="AIL170" s="43"/>
      <c r="AIM170" s="43"/>
      <c r="AIN170" s="43"/>
      <c r="AIO170" s="175"/>
      <c r="AIP170" s="473"/>
      <c r="AIQ170" s="475"/>
      <c r="AIR170" s="254"/>
      <c r="AIS170" s="167"/>
      <c r="AIT170" s="43"/>
      <c r="AIU170" s="43"/>
      <c r="AIV170" s="43"/>
      <c r="AIW170" s="175"/>
      <c r="AIX170" s="473"/>
      <c r="AIY170" s="475"/>
      <c r="AIZ170" s="254"/>
      <c r="AJA170" s="167"/>
      <c r="AJB170" s="43"/>
      <c r="AJC170" s="43"/>
      <c r="AJD170" s="43"/>
      <c r="AJE170" s="175"/>
      <c r="AJF170" s="473"/>
      <c r="AJG170" s="475"/>
      <c r="AJH170" s="254"/>
      <c r="AJI170" s="167"/>
      <c r="AJJ170" s="43"/>
      <c r="AJK170" s="43"/>
      <c r="AJL170" s="43"/>
      <c r="AJM170" s="175"/>
      <c r="AJN170" s="473"/>
      <c r="AJO170" s="475"/>
      <c r="AJP170" s="254"/>
      <c r="AJQ170" s="167"/>
      <c r="AJR170" s="43"/>
      <c r="AJS170" s="43"/>
      <c r="AJT170" s="43"/>
      <c r="AJU170" s="175"/>
      <c r="AJV170" s="473"/>
      <c r="AJW170" s="475"/>
      <c r="AJX170" s="254"/>
      <c r="AJY170" s="167"/>
      <c r="AJZ170" s="43"/>
      <c r="AKA170" s="43"/>
      <c r="AKB170" s="43"/>
      <c r="AKC170" s="175"/>
      <c r="AKD170" s="473"/>
      <c r="AKE170" s="475"/>
      <c r="AKF170" s="254"/>
      <c r="AKG170" s="167"/>
      <c r="AKH170" s="43"/>
      <c r="AKI170" s="43"/>
      <c r="AKJ170" s="43"/>
      <c r="AKK170" s="175"/>
      <c r="AKL170" s="473"/>
      <c r="AKM170" s="475"/>
      <c r="AKN170" s="254"/>
      <c r="AKO170" s="167"/>
      <c r="AKP170" s="43"/>
      <c r="AKQ170" s="43"/>
      <c r="AKR170" s="43"/>
      <c r="AKS170" s="175"/>
      <c r="AKT170" s="473"/>
      <c r="AKU170" s="475"/>
      <c r="AKV170" s="254"/>
      <c r="AKW170" s="167"/>
      <c r="AKX170" s="43"/>
      <c r="AKY170" s="43"/>
      <c r="AKZ170" s="43"/>
      <c r="ALA170" s="175"/>
      <c r="ALB170" s="473"/>
      <c r="ALC170" s="475"/>
      <c r="ALD170" s="254"/>
      <c r="ALE170" s="167"/>
      <c r="ALF170" s="43"/>
      <c r="ALG170" s="43"/>
      <c r="ALH170" s="43"/>
      <c r="ALI170" s="175"/>
      <c r="ALJ170" s="473"/>
      <c r="ALK170" s="475"/>
      <c r="ALL170" s="254"/>
      <c r="ALM170" s="167"/>
      <c r="ALN170" s="43"/>
      <c r="ALO170" s="43"/>
      <c r="ALP170" s="43"/>
      <c r="ALQ170" s="175"/>
      <c r="ALR170" s="473"/>
      <c r="ALS170" s="475"/>
      <c r="ALT170" s="254"/>
      <c r="ALU170" s="167"/>
      <c r="ALV170" s="43"/>
      <c r="ALW170" s="43"/>
      <c r="ALX170" s="43"/>
      <c r="ALY170" s="175"/>
      <c r="ALZ170" s="473"/>
      <c r="AMA170" s="475"/>
      <c r="AMB170" s="254"/>
      <c r="AMC170" s="167"/>
      <c r="AMD170" s="43"/>
      <c r="AME170" s="43"/>
      <c r="AMF170" s="43"/>
      <c r="AMG170" s="175"/>
      <c r="AMH170" s="473"/>
      <c r="AMI170" s="475"/>
      <c r="AMJ170" s="254"/>
      <c r="AMK170" s="167"/>
      <c r="AML170" s="43"/>
      <c r="AMM170" s="43"/>
      <c r="AMN170" s="43"/>
      <c r="AMO170" s="175"/>
      <c r="AMP170" s="473"/>
      <c r="AMQ170" s="475"/>
      <c r="AMR170" s="254"/>
      <c r="AMS170" s="167"/>
      <c r="AMT170" s="43"/>
      <c r="AMU170" s="43"/>
      <c r="AMV170" s="43"/>
      <c r="AMW170" s="175"/>
      <c r="AMX170" s="473"/>
      <c r="AMY170" s="475"/>
      <c r="AMZ170" s="254"/>
      <c r="ANA170" s="167"/>
      <c r="ANB170" s="43"/>
      <c r="ANC170" s="43"/>
      <c r="AND170" s="43"/>
      <c r="ANE170" s="175"/>
      <c r="ANF170" s="473"/>
      <c r="ANG170" s="475"/>
      <c r="ANH170" s="254"/>
      <c r="ANI170" s="167"/>
      <c r="ANJ170" s="43"/>
      <c r="ANK170" s="43"/>
      <c r="ANL170" s="43"/>
      <c r="ANM170" s="175"/>
      <c r="ANN170" s="473"/>
      <c r="ANO170" s="475"/>
      <c r="ANP170" s="254"/>
      <c r="ANQ170" s="167"/>
      <c r="ANR170" s="43"/>
      <c r="ANS170" s="43"/>
      <c r="ANT170" s="43"/>
      <c r="ANU170" s="175"/>
      <c r="ANV170" s="473"/>
      <c r="ANW170" s="475"/>
      <c r="ANX170" s="254"/>
      <c r="ANY170" s="167"/>
      <c r="ANZ170" s="43"/>
      <c r="AOA170" s="43"/>
      <c r="AOB170" s="43"/>
      <c r="AOC170" s="175"/>
      <c r="AOD170" s="473"/>
      <c r="AOE170" s="475"/>
      <c r="AOF170" s="254"/>
      <c r="AOG170" s="167"/>
      <c r="AOH170" s="43"/>
      <c r="AOI170" s="43"/>
      <c r="AOJ170" s="43"/>
      <c r="AOK170" s="175"/>
      <c r="AOL170" s="473"/>
      <c r="AOM170" s="475"/>
      <c r="AON170" s="254"/>
      <c r="AOO170" s="167"/>
      <c r="AOP170" s="43"/>
      <c r="AOQ170" s="43"/>
      <c r="AOR170" s="43"/>
      <c r="AOS170" s="175"/>
      <c r="AOT170" s="473"/>
      <c r="AOU170" s="475"/>
      <c r="AOV170" s="254"/>
      <c r="AOW170" s="167"/>
      <c r="AOX170" s="43"/>
      <c r="AOY170" s="43"/>
      <c r="AOZ170" s="43"/>
      <c r="APA170" s="175"/>
      <c r="APB170" s="473"/>
      <c r="APC170" s="475"/>
      <c r="APD170" s="254"/>
      <c r="APE170" s="167"/>
      <c r="APF170" s="43"/>
      <c r="APG170" s="43"/>
      <c r="APH170" s="43"/>
      <c r="API170" s="175"/>
      <c r="APJ170" s="473"/>
      <c r="APK170" s="475"/>
      <c r="APL170" s="254"/>
      <c r="APM170" s="167"/>
      <c r="APN170" s="43"/>
      <c r="APO170" s="43"/>
      <c r="APP170" s="43"/>
      <c r="APQ170" s="175"/>
      <c r="APR170" s="473"/>
      <c r="APS170" s="475"/>
      <c r="APT170" s="254"/>
      <c r="APU170" s="167"/>
      <c r="APV170" s="43"/>
      <c r="APW170" s="43"/>
      <c r="APX170" s="43"/>
      <c r="APY170" s="175"/>
      <c r="APZ170" s="473"/>
      <c r="AQA170" s="475"/>
      <c r="AQB170" s="254"/>
      <c r="AQC170" s="167"/>
      <c r="AQD170" s="43"/>
      <c r="AQE170" s="43"/>
      <c r="AQF170" s="43"/>
      <c r="AQG170" s="175"/>
      <c r="AQH170" s="473"/>
      <c r="AQI170" s="475"/>
      <c r="AQJ170" s="254"/>
      <c r="AQK170" s="167"/>
      <c r="AQL170" s="43"/>
      <c r="AQM170" s="43"/>
      <c r="AQN170" s="43"/>
      <c r="AQO170" s="175"/>
      <c r="AQP170" s="473"/>
      <c r="AQQ170" s="475"/>
      <c r="AQR170" s="254"/>
      <c r="AQS170" s="167"/>
      <c r="AQT170" s="43"/>
      <c r="AQU170" s="43"/>
      <c r="AQV170" s="43"/>
      <c r="AQW170" s="175"/>
      <c r="AQX170" s="473"/>
      <c r="AQY170" s="475"/>
      <c r="AQZ170" s="254"/>
      <c r="ARA170" s="167"/>
      <c r="ARB170" s="43"/>
      <c r="ARC170" s="43"/>
      <c r="ARD170" s="43"/>
      <c r="ARE170" s="175"/>
      <c r="ARF170" s="473"/>
      <c r="ARG170" s="475"/>
      <c r="ARH170" s="254"/>
      <c r="ARI170" s="167"/>
      <c r="ARJ170" s="43"/>
      <c r="ARK170" s="43"/>
      <c r="ARL170" s="43"/>
      <c r="ARM170" s="175"/>
      <c r="ARN170" s="473"/>
      <c r="ARO170" s="475"/>
      <c r="ARP170" s="254"/>
      <c r="ARQ170" s="167"/>
      <c r="ARR170" s="43"/>
      <c r="ARS170" s="43"/>
      <c r="ART170" s="43"/>
      <c r="ARU170" s="175"/>
      <c r="ARV170" s="473"/>
      <c r="ARW170" s="475"/>
      <c r="ARX170" s="254"/>
      <c r="ARY170" s="167"/>
      <c r="ARZ170" s="43"/>
      <c r="ASA170" s="43"/>
      <c r="ASB170" s="43"/>
      <c r="ASC170" s="175"/>
      <c r="ASD170" s="473"/>
      <c r="ASE170" s="475"/>
      <c r="ASF170" s="254"/>
      <c r="ASG170" s="167"/>
      <c r="ASH170" s="43"/>
      <c r="ASI170" s="43"/>
      <c r="ASJ170" s="43"/>
      <c r="ASK170" s="175"/>
      <c r="ASL170" s="473"/>
      <c r="ASM170" s="475"/>
      <c r="ASN170" s="254"/>
      <c r="ASO170" s="167"/>
      <c r="ASP170" s="43"/>
      <c r="ASQ170" s="43"/>
      <c r="ASR170" s="43"/>
      <c r="ASS170" s="175"/>
      <c r="AST170" s="473"/>
      <c r="ASU170" s="475"/>
      <c r="ASV170" s="254"/>
      <c r="ASW170" s="167"/>
      <c r="ASX170" s="43"/>
      <c r="ASY170" s="43"/>
      <c r="ASZ170" s="43"/>
      <c r="ATA170" s="175"/>
      <c r="ATB170" s="473"/>
      <c r="ATC170" s="475"/>
      <c r="ATD170" s="254"/>
      <c r="ATE170" s="167"/>
      <c r="ATF170" s="43"/>
      <c r="ATG170" s="43"/>
      <c r="ATH170" s="43"/>
      <c r="ATI170" s="175"/>
      <c r="ATJ170" s="473"/>
      <c r="ATK170" s="475"/>
      <c r="ATL170" s="254"/>
      <c r="ATM170" s="167"/>
      <c r="ATN170" s="43"/>
      <c r="ATO170" s="43"/>
      <c r="ATP170" s="43"/>
      <c r="ATQ170" s="175"/>
      <c r="ATR170" s="473"/>
      <c r="ATS170" s="475"/>
      <c r="ATT170" s="254"/>
      <c r="ATU170" s="167"/>
      <c r="ATV170" s="43"/>
      <c r="ATW170" s="43"/>
      <c r="ATX170" s="43"/>
      <c r="ATY170" s="175"/>
      <c r="ATZ170" s="473"/>
      <c r="AUA170" s="475"/>
      <c r="AUB170" s="254"/>
      <c r="AUC170" s="167"/>
      <c r="AUD170" s="43"/>
      <c r="AUE170" s="43"/>
      <c r="AUF170" s="43"/>
      <c r="AUG170" s="175"/>
      <c r="AUH170" s="473"/>
      <c r="AUI170" s="475"/>
      <c r="AUJ170" s="254"/>
      <c r="AUK170" s="167"/>
      <c r="AUL170" s="43"/>
      <c r="AUM170" s="43"/>
      <c r="AUN170" s="43"/>
      <c r="AUO170" s="175"/>
      <c r="AUP170" s="473"/>
      <c r="AUQ170" s="475"/>
      <c r="AUR170" s="254"/>
      <c r="AUS170" s="167"/>
      <c r="AUT170" s="43"/>
      <c r="AUU170" s="43"/>
      <c r="AUV170" s="43"/>
      <c r="AUW170" s="175"/>
      <c r="AUX170" s="473"/>
      <c r="AUY170" s="475"/>
      <c r="AUZ170" s="254"/>
      <c r="AVA170" s="167"/>
      <c r="AVB170" s="43"/>
      <c r="AVC170" s="43"/>
      <c r="AVD170" s="43"/>
      <c r="AVE170" s="175"/>
      <c r="AVF170" s="473"/>
      <c r="AVG170" s="475"/>
      <c r="AVH170" s="254"/>
      <c r="AVI170" s="167"/>
      <c r="AVJ170" s="43"/>
      <c r="AVK170" s="43"/>
      <c r="AVL170" s="43"/>
      <c r="AVM170" s="175"/>
      <c r="AVN170" s="473"/>
      <c r="AVO170" s="475"/>
      <c r="AVP170" s="254"/>
      <c r="AVQ170" s="167"/>
      <c r="AVR170" s="43"/>
      <c r="AVS170" s="43"/>
      <c r="AVT170" s="43"/>
      <c r="AVU170" s="175"/>
      <c r="AVV170" s="473"/>
      <c r="AVW170" s="475"/>
      <c r="AVX170" s="254"/>
      <c r="AVY170" s="167"/>
      <c r="AVZ170" s="43"/>
      <c r="AWA170" s="43"/>
      <c r="AWB170" s="43"/>
      <c r="AWC170" s="175"/>
      <c r="AWD170" s="473"/>
      <c r="AWE170" s="475"/>
      <c r="AWF170" s="254"/>
      <c r="AWG170" s="167"/>
      <c r="AWH170" s="43"/>
      <c r="AWI170" s="43"/>
      <c r="AWJ170" s="43"/>
      <c r="AWK170" s="175"/>
      <c r="AWL170" s="473"/>
      <c r="AWM170" s="475"/>
      <c r="AWN170" s="254"/>
      <c r="AWO170" s="167"/>
      <c r="AWP170" s="43"/>
      <c r="AWQ170" s="43"/>
      <c r="AWR170" s="43"/>
      <c r="AWS170" s="175"/>
      <c r="AWT170" s="473"/>
      <c r="AWU170" s="475"/>
      <c r="AWV170" s="254"/>
      <c r="AWW170" s="167"/>
      <c r="AWX170" s="43"/>
      <c r="AWY170" s="43"/>
      <c r="AWZ170" s="43"/>
      <c r="AXA170" s="175"/>
      <c r="AXB170" s="473"/>
      <c r="AXC170" s="475"/>
      <c r="AXD170" s="254"/>
      <c r="AXE170" s="167"/>
      <c r="AXF170" s="43"/>
      <c r="AXG170" s="43"/>
      <c r="AXH170" s="43"/>
      <c r="AXI170" s="175"/>
      <c r="AXJ170" s="473"/>
      <c r="AXK170" s="475"/>
      <c r="AXL170" s="254"/>
      <c r="AXM170" s="167"/>
      <c r="AXN170" s="43"/>
      <c r="AXO170" s="43"/>
      <c r="AXP170" s="43"/>
      <c r="AXQ170" s="175"/>
      <c r="AXR170" s="473"/>
      <c r="AXS170" s="475"/>
      <c r="AXT170" s="254"/>
      <c r="AXU170" s="167"/>
      <c r="AXV170" s="43"/>
      <c r="AXW170" s="43"/>
      <c r="AXX170" s="43"/>
      <c r="AXY170" s="175"/>
      <c r="AXZ170" s="473"/>
      <c r="AYA170" s="475"/>
      <c r="AYB170" s="254"/>
      <c r="AYC170" s="167"/>
      <c r="AYD170" s="43"/>
      <c r="AYE170" s="43"/>
      <c r="AYF170" s="43"/>
      <c r="AYG170" s="175"/>
      <c r="AYH170" s="473"/>
      <c r="AYI170" s="475"/>
      <c r="AYJ170" s="254"/>
      <c r="AYK170" s="167"/>
      <c r="AYL170" s="43"/>
      <c r="AYM170" s="43"/>
      <c r="AYN170" s="43"/>
      <c r="AYO170" s="175"/>
      <c r="AYP170" s="473"/>
      <c r="AYQ170" s="475"/>
      <c r="AYR170" s="254"/>
      <c r="AYS170" s="167"/>
      <c r="AYT170" s="43"/>
      <c r="AYU170" s="43"/>
      <c r="AYV170" s="43"/>
      <c r="AYW170" s="175"/>
      <c r="AYX170" s="473"/>
      <c r="AYY170" s="475"/>
      <c r="AYZ170" s="254"/>
      <c r="AZA170" s="167"/>
      <c r="AZB170" s="43"/>
      <c r="AZC170" s="43"/>
      <c r="AZD170" s="43"/>
      <c r="AZE170" s="175"/>
      <c r="AZF170" s="473"/>
      <c r="AZG170" s="475"/>
      <c r="AZH170" s="254"/>
      <c r="AZI170" s="167"/>
      <c r="AZJ170" s="43"/>
      <c r="AZK170" s="43"/>
      <c r="AZL170" s="43"/>
      <c r="AZM170" s="175"/>
      <c r="AZN170" s="473"/>
      <c r="AZO170" s="475"/>
      <c r="AZP170" s="254"/>
      <c r="AZQ170" s="167"/>
      <c r="AZR170" s="43"/>
      <c r="AZS170" s="43"/>
      <c r="AZT170" s="43"/>
      <c r="AZU170" s="175"/>
      <c r="AZV170" s="473"/>
      <c r="AZW170" s="475"/>
      <c r="AZX170" s="254"/>
      <c r="AZY170" s="167"/>
      <c r="AZZ170" s="43"/>
      <c r="BAA170" s="43"/>
      <c r="BAB170" s="43"/>
      <c r="BAC170" s="175"/>
      <c r="BAD170" s="473"/>
      <c r="BAE170" s="475"/>
      <c r="BAF170" s="254"/>
      <c r="BAG170" s="167"/>
      <c r="BAH170" s="43"/>
      <c r="BAI170" s="43"/>
      <c r="BAJ170" s="43"/>
      <c r="BAK170" s="175"/>
      <c r="BAL170" s="473"/>
      <c r="BAM170" s="475"/>
      <c r="BAN170" s="254"/>
      <c r="BAO170" s="167"/>
      <c r="BAP170" s="43"/>
      <c r="BAQ170" s="43"/>
      <c r="BAR170" s="43"/>
      <c r="BAS170" s="175"/>
      <c r="BAT170" s="473"/>
      <c r="BAU170" s="475"/>
      <c r="BAV170" s="254"/>
      <c r="BAW170" s="167"/>
      <c r="BAX170" s="43"/>
      <c r="BAY170" s="43"/>
      <c r="BAZ170" s="43"/>
      <c r="BBA170" s="175"/>
      <c r="BBB170" s="473"/>
      <c r="BBC170" s="475"/>
      <c r="BBD170" s="254"/>
      <c r="BBE170" s="167"/>
      <c r="BBF170" s="43"/>
      <c r="BBG170" s="43"/>
      <c r="BBH170" s="43"/>
      <c r="BBI170" s="175"/>
      <c r="BBJ170" s="473"/>
      <c r="BBK170" s="475"/>
      <c r="BBL170" s="254"/>
      <c r="BBM170" s="167"/>
      <c r="BBN170" s="43"/>
      <c r="BBO170" s="43"/>
      <c r="BBP170" s="43"/>
      <c r="BBQ170" s="175"/>
      <c r="BBR170" s="473"/>
      <c r="BBS170" s="475"/>
      <c r="BBT170" s="254"/>
      <c r="BBU170" s="167"/>
      <c r="BBV170" s="43"/>
      <c r="BBW170" s="43"/>
      <c r="BBX170" s="43"/>
      <c r="BBY170" s="175"/>
      <c r="BBZ170" s="473"/>
      <c r="BCA170" s="475"/>
      <c r="BCB170" s="254"/>
      <c r="BCC170" s="167"/>
      <c r="BCD170" s="43"/>
      <c r="BCE170" s="43"/>
      <c r="BCF170" s="43"/>
      <c r="BCG170" s="175"/>
      <c r="BCH170" s="473"/>
      <c r="BCI170" s="475"/>
      <c r="BCJ170" s="254"/>
      <c r="BCK170" s="167"/>
      <c r="BCL170" s="43"/>
      <c r="BCM170" s="43"/>
      <c r="BCN170" s="43"/>
      <c r="BCO170" s="175"/>
      <c r="BCP170" s="473"/>
      <c r="BCQ170" s="475"/>
      <c r="BCR170" s="254"/>
      <c r="BCS170" s="167"/>
      <c r="BCT170" s="43"/>
      <c r="BCU170" s="43"/>
      <c r="BCV170" s="43"/>
      <c r="BCW170" s="175"/>
      <c r="BCX170" s="473"/>
      <c r="BCY170" s="475"/>
      <c r="BCZ170" s="254"/>
      <c r="BDA170" s="167"/>
      <c r="BDB170" s="43"/>
      <c r="BDC170" s="43"/>
      <c r="BDD170" s="43"/>
      <c r="BDE170" s="175"/>
      <c r="BDF170" s="473"/>
      <c r="BDG170" s="475"/>
      <c r="BDH170" s="254"/>
      <c r="BDI170" s="167"/>
      <c r="BDJ170" s="43"/>
      <c r="BDK170" s="43"/>
      <c r="BDL170" s="43"/>
      <c r="BDM170" s="175"/>
      <c r="BDN170" s="473"/>
      <c r="BDO170" s="475"/>
      <c r="BDP170" s="254"/>
      <c r="BDQ170" s="167"/>
      <c r="BDR170" s="43"/>
      <c r="BDS170" s="43"/>
      <c r="BDT170" s="43"/>
      <c r="BDU170" s="175"/>
      <c r="BDV170" s="473"/>
      <c r="BDW170" s="475"/>
      <c r="BDX170" s="254"/>
      <c r="BDY170" s="167"/>
      <c r="BDZ170" s="43"/>
      <c r="BEA170" s="43"/>
      <c r="BEB170" s="43"/>
      <c r="BEC170" s="175"/>
      <c r="BED170" s="473"/>
      <c r="BEE170" s="475"/>
      <c r="BEF170" s="254"/>
      <c r="BEG170" s="167"/>
      <c r="BEH170" s="43"/>
      <c r="BEI170" s="43"/>
      <c r="BEJ170" s="43"/>
      <c r="BEK170" s="175"/>
      <c r="BEL170" s="473"/>
      <c r="BEM170" s="475"/>
      <c r="BEN170" s="254"/>
      <c r="BEO170" s="167"/>
      <c r="BEP170" s="43"/>
      <c r="BEQ170" s="43"/>
      <c r="BER170" s="43"/>
      <c r="BES170" s="175"/>
      <c r="BET170" s="473"/>
      <c r="BEU170" s="475"/>
      <c r="BEV170" s="254"/>
      <c r="BEW170" s="167"/>
      <c r="BEX170" s="43"/>
      <c r="BEY170" s="43"/>
      <c r="BEZ170" s="43"/>
      <c r="BFA170" s="175"/>
      <c r="BFB170" s="473"/>
      <c r="BFC170" s="475"/>
      <c r="BFD170" s="254"/>
      <c r="BFE170" s="167"/>
      <c r="BFF170" s="43"/>
      <c r="BFG170" s="43"/>
      <c r="BFH170" s="43"/>
      <c r="BFI170" s="175"/>
      <c r="BFJ170" s="473"/>
      <c r="BFK170" s="475"/>
      <c r="BFL170" s="254"/>
      <c r="BFM170" s="167"/>
      <c r="BFN170" s="43"/>
      <c r="BFO170" s="43"/>
      <c r="BFP170" s="43"/>
      <c r="BFQ170" s="175"/>
      <c r="BFR170" s="473"/>
      <c r="BFS170" s="475"/>
      <c r="BFT170" s="254"/>
      <c r="BFU170" s="167"/>
      <c r="BFV170" s="43"/>
      <c r="BFW170" s="43"/>
      <c r="BFX170" s="43"/>
      <c r="BFY170" s="175"/>
      <c r="BFZ170" s="473"/>
      <c r="BGA170" s="475"/>
      <c r="BGB170" s="254"/>
      <c r="BGC170" s="167"/>
      <c r="BGD170" s="43"/>
      <c r="BGE170" s="43"/>
      <c r="BGF170" s="43"/>
      <c r="BGG170" s="175"/>
      <c r="BGH170" s="473"/>
      <c r="BGI170" s="475"/>
      <c r="BGJ170" s="254"/>
      <c r="BGK170" s="167"/>
      <c r="BGL170" s="43"/>
      <c r="BGM170" s="43"/>
      <c r="BGN170" s="43"/>
      <c r="BGO170" s="175"/>
      <c r="BGP170" s="473"/>
      <c r="BGQ170" s="475"/>
      <c r="BGR170" s="254"/>
      <c r="BGS170" s="167"/>
      <c r="BGT170" s="43"/>
      <c r="BGU170" s="43"/>
      <c r="BGV170" s="43"/>
      <c r="BGW170" s="175"/>
      <c r="BGX170" s="473"/>
      <c r="BGY170" s="475"/>
      <c r="BGZ170" s="254"/>
      <c r="BHA170" s="167"/>
      <c r="BHB170" s="43"/>
      <c r="BHC170" s="43"/>
      <c r="BHD170" s="43"/>
      <c r="BHE170" s="175"/>
      <c r="BHF170" s="473"/>
      <c r="BHG170" s="475"/>
      <c r="BHH170" s="254"/>
      <c r="BHI170" s="167"/>
      <c r="BHJ170" s="43"/>
      <c r="BHK170" s="43"/>
      <c r="BHL170" s="43"/>
      <c r="BHM170" s="175"/>
      <c r="BHN170" s="473"/>
      <c r="BHO170" s="475"/>
      <c r="BHP170" s="254"/>
      <c r="BHQ170" s="167"/>
      <c r="BHR170" s="43"/>
      <c r="BHS170" s="43"/>
      <c r="BHT170" s="43"/>
      <c r="BHU170" s="175"/>
      <c r="BHV170" s="473"/>
      <c r="BHW170" s="475"/>
      <c r="BHX170" s="254"/>
      <c r="BHY170" s="167"/>
      <c r="BHZ170" s="43"/>
      <c r="BIA170" s="43"/>
      <c r="BIB170" s="43"/>
      <c r="BIC170" s="175"/>
      <c r="BID170" s="473"/>
      <c r="BIE170" s="475"/>
      <c r="BIF170" s="254"/>
      <c r="BIG170" s="167"/>
      <c r="BIH170" s="43"/>
      <c r="BII170" s="43"/>
      <c r="BIJ170" s="43"/>
      <c r="BIK170" s="175"/>
      <c r="BIL170" s="473"/>
      <c r="BIM170" s="475"/>
      <c r="BIN170" s="254"/>
      <c r="BIO170" s="167"/>
      <c r="BIP170" s="43"/>
      <c r="BIQ170" s="43"/>
      <c r="BIR170" s="43"/>
      <c r="BIS170" s="175"/>
      <c r="BIT170" s="473"/>
      <c r="BIU170" s="475"/>
      <c r="BIV170" s="254"/>
      <c r="BIW170" s="167"/>
      <c r="BIX170" s="43"/>
      <c r="BIY170" s="43"/>
      <c r="BIZ170" s="43"/>
      <c r="BJA170" s="175"/>
      <c r="BJB170" s="473"/>
      <c r="BJC170" s="475"/>
      <c r="BJD170" s="254"/>
      <c r="BJE170" s="167"/>
      <c r="BJF170" s="43"/>
      <c r="BJG170" s="43"/>
      <c r="BJH170" s="43"/>
      <c r="BJI170" s="175"/>
      <c r="BJJ170" s="473"/>
      <c r="BJK170" s="475"/>
      <c r="BJL170" s="254"/>
      <c r="BJM170" s="167"/>
      <c r="BJN170" s="43"/>
      <c r="BJO170" s="43"/>
      <c r="BJP170" s="43"/>
      <c r="BJQ170" s="175"/>
      <c r="BJR170" s="473"/>
      <c r="BJS170" s="475"/>
      <c r="BJT170" s="254"/>
      <c r="BJU170" s="167"/>
      <c r="BJV170" s="43"/>
      <c r="BJW170" s="43"/>
      <c r="BJX170" s="43"/>
      <c r="BJY170" s="175"/>
      <c r="BJZ170" s="473"/>
      <c r="BKA170" s="475"/>
      <c r="BKB170" s="254"/>
      <c r="BKC170" s="167"/>
      <c r="BKD170" s="43"/>
      <c r="BKE170" s="43"/>
      <c r="BKF170" s="43"/>
      <c r="BKG170" s="175"/>
      <c r="BKH170" s="473"/>
      <c r="BKI170" s="475"/>
      <c r="BKJ170" s="254"/>
      <c r="BKK170" s="167"/>
      <c r="BKL170" s="43"/>
      <c r="BKM170" s="43"/>
      <c r="BKN170" s="43"/>
      <c r="BKO170" s="175"/>
      <c r="BKP170" s="473"/>
      <c r="BKQ170" s="475"/>
      <c r="BKR170" s="254"/>
      <c r="BKS170" s="167"/>
      <c r="BKT170" s="43"/>
      <c r="BKU170" s="43"/>
      <c r="BKV170" s="43"/>
      <c r="BKW170" s="175"/>
      <c r="BKX170" s="473"/>
      <c r="BKY170" s="475"/>
      <c r="BKZ170" s="254"/>
      <c r="BLA170" s="167"/>
      <c r="BLB170" s="43"/>
      <c r="BLC170" s="43"/>
      <c r="BLD170" s="43"/>
      <c r="BLE170" s="175"/>
      <c r="BLF170" s="473"/>
      <c r="BLG170" s="475"/>
      <c r="BLH170" s="254"/>
      <c r="BLI170" s="167"/>
      <c r="BLJ170" s="43"/>
      <c r="BLK170" s="43"/>
      <c r="BLL170" s="43"/>
      <c r="BLM170" s="175"/>
      <c r="BLN170" s="473"/>
      <c r="BLO170" s="475"/>
      <c r="BLP170" s="254"/>
      <c r="BLQ170" s="167"/>
      <c r="BLR170" s="43"/>
      <c r="BLS170" s="43"/>
      <c r="BLT170" s="43"/>
      <c r="BLU170" s="175"/>
      <c r="BLV170" s="473"/>
      <c r="BLW170" s="475"/>
      <c r="BLX170" s="254"/>
      <c r="BLY170" s="167"/>
      <c r="BLZ170" s="43"/>
      <c r="BMA170" s="43"/>
      <c r="BMB170" s="43"/>
      <c r="BMC170" s="175"/>
      <c r="BMD170" s="473"/>
      <c r="BME170" s="475"/>
      <c r="BMF170" s="254"/>
      <c r="BMG170" s="167"/>
      <c r="BMH170" s="43"/>
      <c r="BMI170" s="43"/>
      <c r="BMJ170" s="43"/>
      <c r="BMK170" s="175"/>
      <c r="BML170" s="473"/>
      <c r="BMM170" s="475"/>
      <c r="BMN170" s="254"/>
      <c r="BMO170" s="167"/>
      <c r="BMP170" s="43"/>
      <c r="BMQ170" s="43"/>
      <c r="BMR170" s="43"/>
      <c r="BMS170" s="175"/>
      <c r="BMT170" s="473"/>
      <c r="BMU170" s="475"/>
      <c r="BMV170" s="254"/>
      <c r="BMW170" s="167"/>
      <c r="BMX170" s="43"/>
      <c r="BMY170" s="43"/>
      <c r="BMZ170" s="43"/>
      <c r="BNA170" s="175"/>
      <c r="BNB170" s="473"/>
      <c r="BNC170" s="475"/>
      <c r="BND170" s="254"/>
      <c r="BNE170" s="167"/>
      <c r="BNF170" s="43"/>
      <c r="BNG170" s="43"/>
      <c r="BNH170" s="43"/>
      <c r="BNI170" s="175"/>
      <c r="BNJ170" s="473"/>
      <c r="BNK170" s="475"/>
      <c r="BNL170" s="254"/>
      <c r="BNM170" s="167"/>
      <c r="BNN170" s="43"/>
      <c r="BNO170" s="43"/>
      <c r="BNP170" s="43"/>
      <c r="BNQ170" s="175"/>
      <c r="BNR170" s="473"/>
      <c r="BNS170" s="475"/>
      <c r="BNT170" s="254"/>
      <c r="BNU170" s="167"/>
      <c r="BNV170" s="43"/>
      <c r="BNW170" s="43"/>
      <c r="BNX170" s="43"/>
      <c r="BNY170" s="175"/>
      <c r="BNZ170" s="473"/>
      <c r="BOA170" s="475"/>
      <c r="BOB170" s="254"/>
      <c r="BOC170" s="167"/>
      <c r="BOD170" s="43"/>
      <c r="BOE170" s="43"/>
      <c r="BOF170" s="43"/>
      <c r="BOG170" s="175"/>
      <c r="BOH170" s="473"/>
      <c r="BOI170" s="475"/>
      <c r="BOJ170" s="254"/>
      <c r="BOK170" s="167"/>
      <c r="BOL170" s="43"/>
      <c r="BOM170" s="43"/>
      <c r="BON170" s="43"/>
      <c r="BOO170" s="175"/>
      <c r="BOP170" s="473"/>
      <c r="BOQ170" s="475"/>
      <c r="BOR170" s="254"/>
      <c r="BOS170" s="167"/>
      <c r="BOT170" s="43"/>
      <c r="BOU170" s="43"/>
      <c r="BOV170" s="43"/>
      <c r="BOW170" s="175"/>
      <c r="BOX170" s="473"/>
      <c r="BOY170" s="475"/>
      <c r="BOZ170" s="254"/>
      <c r="BPA170" s="167"/>
      <c r="BPB170" s="43"/>
      <c r="BPC170" s="43"/>
      <c r="BPD170" s="43"/>
      <c r="BPE170" s="175"/>
      <c r="BPF170" s="473"/>
      <c r="BPG170" s="475"/>
      <c r="BPH170" s="254"/>
      <c r="BPI170" s="167"/>
      <c r="BPJ170" s="43"/>
      <c r="BPK170" s="43"/>
      <c r="BPL170" s="43"/>
      <c r="BPM170" s="175"/>
      <c r="BPN170" s="473"/>
      <c r="BPO170" s="475"/>
      <c r="BPP170" s="254"/>
      <c r="BPQ170" s="167"/>
      <c r="BPR170" s="43"/>
      <c r="BPS170" s="43"/>
      <c r="BPT170" s="43"/>
      <c r="BPU170" s="175"/>
      <c r="BPV170" s="473"/>
      <c r="BPW170" s="475"/>
      <c r="BPX170" s="254"/>
      <c r="BPY170" s="167"/>
      <c r="BPZ170" s="43"/>
      <c r="BQA170" s="43"/>
      <c r="BQB170" s="43"/>
      <c r="BQC170" s="175"/>
      <c r="BQD170" s="473"/>
      <c r="BQE170" s="475"/>
      <c r="BQF170" s="254"/>
      <c r="BQG170" s="167"/>
      <c r="BQH170" s="43"/>
      <c r="BQI170" s="43"/>
      <c r="BQJ170" s="43"/>
      <c r="BQK170" s="175"/>
      <c r="BQL170" s="473"/>
      <c r="BQM170" s="475"/>
      <c r="BQN170" s="254"/>
      <c r="BQO170" s="167"/>
      <c r="BQP170" s="43"/>
      <c r="BQQ170" s="43"/>
      <c r="BQR170" s="43"/>
      <c r="BQS170" s="175"/>
      <c r="BQT170" s="473"/>
      <c r="BQU170" s="475"/>
      <c r="BQV170" s="254"/>
      <c r="BQW170" s="167"/>
      <c r="BQX170" s="43"/>
      <c r="BQY170" s="43"/>
      <c r="BQZ170" s="43"/>
      <c r="BRA170" s="175"/>
      <c r="BRB170" s="473"/>
      <c r="BRC170" s="475"/>
      <c r="BRD170" s="254"/>
      <c r="BRE170" s="167"/>
      <c r="BRF170" s="43"/>
      <c r="BRG170" s="43"/>
      <c r="BRH170" s="43"/>
      <c r="BRI170" s="175"/>
      <c r="BRJ170" s="473"/>
      <c r="BRK170" s="475"/>
      <c r="BRL170" s="254"/>
      <c r="BRM170" s="167"/>
      <c r="BRN170" s="43"/>
      <c r="BRO170" s="43"/>
      <c r="BRP170" s="43"/>
      <c r="BRQ170" s="175"/>
      <c r="BRR170" s="473"/>
      <c r="BRS170" s="475"/>
      <c r="BRT170" s="254"/>
      <c r="BRU170" s="167"/>
      <c r="BRV170" s="43"/>
      <c r="BRW170" s="43"/>
      <c r="BRX170" s="43"/>
      <c r="BRY170" s="175"/>
      <c r="BRZ170" s="473"/>
      <c r="BSA170" s="475"/>
      <c r="BSB170" s="254"/>
      <c r="BSC170" s="167"/>
      <c r="BSD170" s="43"/>
      <c r="BSE170" s="43"/>
      <c r="BSF170" s="43"/>
      <c r="BSG170" s="175"/>
      <c r="BSH170" s="473"/>
      <c r="BSI170" s="475"/>
      <c r="BSJ170" s="254"/>
      <c r="BSK170" s="167"/>
      <c r="BSL170" s="43"/>
      <c r="BSM170" s="43"/>
      <c r="BSN170" s="43"/>
      <c r="BSO170" s="175"/>
      <c r="BSP170" s="473"/>
      <c r="BSQ170" s="475"/>
      <c r="BSR170" s="254"/>
      <c r="BSS170" s="167"/>
      <c r="BST170" s="43"/>
      <c r="BSU170" s="43"/>
      <c r="BSV170" s="43"/>
      <c r="BSW170" s="175"/>
      <c r="BSX170" s="473"/>
      <c r="BSY170" s="475"/>
      <c r="BSZ170" s="254"/>
      <c r="BTA170" s="167"/>
      <c r="BTB170" s="43"/>
      <c r="BTC170" s="43"/>
      <c r="BTD170" s="43"/>
      <c r="BTE170" s="175"/>
      <c r="BTF170" s="473"/>
      <c r="BTG170" s="475"/>
      <c r="BTH170" s="254"/>
      <c r="BTI170" s="167"/>
      <c r="BTJ170" s="43"/>
      <c r="BTK170" s="43"/>
      <c r="BTL170" s="43"/>
      <c r="BTM170" s="175"/>
      <c r="BTN170" s="473"/>
      <c r="BTO170" s="475"/>
      <c r="BTP170" s="254"/>
      <c r="BTQ170" s="167"/>
      <c r="BTR170" s="43"/>
      <c r="BTS170" s="43"/>
      <c r="BTT170" s="43"/>
      <c r="BTU170" s="175"/>
      <c r="BTV170" s="473"/>
      <c r="BTW170" s="475"/>
      <c r="BTX170" s="254"/>
      <c r="BTY170" s="167"/>
      <c r="BTZ170" s="43"/>
      <c r="BUA170" s="43"/>
      <c r="BUB170" s="43"/>
      <c r="BUC170" s="175"/>
      <c r="BUD170" s="473"/>
      <c r="BUE170" s="475"/>
      <c r="BUF170" s="254"/>
      <c r="BUG170" s="167"/>
      <c r="BUH170" s="43"/>
      <c r="BUI170" s="43"/>
      <c r="BUJ170" s="43"/>
      <c r="BUK170" s="175"/>
      <c r="BUL170" s="473"/>
      <c r="BUM170" s="475"/>
      <c r="BUN170" s="254"/>
      <c r="BUO170" s="167"/>
      <c r="BUP170" s="43"/>
      <c r="BUQ170" s="43"/>
      <c r="BUR170" s="43"/>
      <c r="BUS170" s="175"/>
      <c r="BUT170" s="473"/>
      <c r="BUU170" s="475"/>
      <c r="BUV170" s="254"/>
      <c r="BUW170" s="167"/>
      <c r="BUX170" s="43"/>
      <c r="BUY170" s="43"/>
      <c r="BUZ170" s="43"/>
      <c r="BVA170" s="175"/>
      <c r="BVB170" s="473"/>
      <c r="BVC170" s="475"/>
      <c r="BVD170" s="254"/>
      <c r="BVE170" s="167"/>
      <c r="BVF170" s="43"/>
      <c r="BVG170" s="43"/>
      <c r="BVH170" s="43"/>
      <c r="BVI170" s="175"/>
      <c r="BVJ170" s="473"/>
      <c r="BVK170" s="475"/>
      <c r="BVL170" s="254"/>
      <c r="BVM170" s="167"/>
      <c r="BVN170" s="43"/>
      <c r="BVO170" s="43"/>
      <c r="BVP170" s="43"/>
      <c r="BVQ170" s="175"/>
      <c r="BVR170" s="473"/>
      <c r="BVS170" s="475"/>
      <c r="BVT170" s="254"/>
      <c r="BVU170" s="167"/>
      <c r="BVV170" s="43"/>
      <c r="BVW170" s="43"/>
      <c r="BVX170" s="43"/>
      <c r="BVY170" s="175"/>
      <c r="BVZ170" s="473"/>
      <c r="BWA170" s="475"/>
      <c r="BWB170" s="254"/>
      <c r="BWC170" s="167"/>
      <c r="BWD170" s="43"/>
      <c r="BWE170" s="43"/>
      <c r="BWF170" s="43"/>
      <c r="BWG170" s="175"/>
      <c r="BWH170" s="473"/>
      <c r="BWI170" s="475"/>
      <c r="BWJ170" s="254"/>
      <c r="BWK170" s="167"/>
      <c r="BWL170" s="43"/>
      <c r="BWM170" s="43"/>
      <c r="BWN170" s="43"/>
      <c r="BWO170" s="175"/>
      <c r="BWP170" s="473"/>
      <c r="BWQ170" s="475"/>
      <c r="BWR170" s="254"/>
      <c r="BWS170" s="167"/>
      <c r="BWT170" s="43"/>
      <c r="BWU170" s="43"/>
      <c r="BWV170" s="43"/>
      <c r="BWW170" s="175"/>
      <c r="BWX170" s="473"/>
      <c r="BWY170" s="475"/>
      <c r="BWZ170" s="254"/>
      <c r="BXA170" s="167"/>
      <c r="BXB170" s="43"/>
      <c r="BXC170" s="43"/>
      <c r="BXD170" s="43"/>
      <c r="BXE170" s="175"/>
      <c r="BXF170" s="473"/>
      <c r="BXG170" s="475"/>
      <c r="BXH170" s="254"/>
      <c r="BXI170" s="167"/>
      <c r="BXJ170" s="43"/>
      <c r="BXK170" s="43"/>
      <c r="BXL170" s="43"/>
      <c r="BXM170" s="175"/>
      <c r="BXN170" s="473"/>
      <c r="BXO170" s="475"/>
      <c r="BXP170" s="254"/>
      <c r="BXQ170" s="167"/>
      <c r="BXR170" s="43"/>
      <c r="BXS170" s="43"/>
      <c r="BXT170" s="43"/>
      <c r="BXU170" s="175"/>
      <c r="BXV170" s="473"/>
      <c r="BXW170" s="475"/>
      <c r="BXX170" s="254"/>
      <c r="BXY170" s="167"/>
      <c r="BXZ170" s="43"/>
      <c r="BYA170" s="43"/>
      <c r="BYB170" s="43"/>
      <c r="BYC170" s="175"/>
      <c r="BYD170" s="473"/>
      <c r="BYE170" s="475"/>
      <c r="BYF170" s="254"/>
      <c r="BYG170" s="167"/>
      <c r="BYH170" s="43"/>
      <c r="BYI170" s="43"/>
      <c r="BYJ170" s="43"/>
      <c r="BYK170" s="175"/>
      <c r="BYL170" s="473"/>
      <c r="BYM170" s="475"/>
      <c r="BYN170" s="254"/>
      <c r="BYO170" s="167"/>
      <c r="BYP170" s="43"/>
      <c r="BYQ170" s="43"/>
      <c r="BYR170" s="43"/>
      <c r="BYS170" s="175"/>
      <c r="BYT170" s="473"/>
      <c r="BYU170" s="475"/>
      <c r="BYV170" s="254"/>
      <c r="BYW170" s="167"/>
      <c r="BYX170" s="43"/>
      <c r="BYY170" s="43"/>
      <c r="BYZ170" s="43"/>
      <c r="BZA170" s="175"/>
      <c r="BZB170" s="473"/>
      <c r="BZC170" s="475"/>
      <c r="BZD170" s="254"/>
      <c r="BZE170" s="167"/>
      <c r="BZF170" s="43"/>
      <c r="BZG170" s="43"/>
      <c r="BZH170" s="43"/>
      <c r="BZI170" s="175"/>
      <c r="BZJ170" s="473"/>
      <c r="BZK170" s="475"/>
      <c r="BZL170" s="254"/>
      <c r="BZM170" s="167"/>
      <c r="BZN170" s="43"/>
      <c r="BZO170" s="43"/>
      <c r="BZP170" s="43"/>
      <c r="BZQ170" s="175"/>
      <c r="BZR170" s="473"/>
      <c r="BZS170" s="475"/>
      <c r="BZT170" s="254"/>
      <c r="BZU170" s="167"/>
      <c r="BZV170" s="43"/>
      <c r="BZW170" s="43"/>
      <c r="BZX170" s="43"/>
      <c r="BZY170" s="175"/>
      <c r="BZZ170" s="473"/>
      <c r="CAA170" s="475"/>
      <c r="CAB170" s="254"/>
      <c r="CAC170" s="167"/>
      <c r="CAD170" s="43"/>
      <c r="CAE170" s="43"/>
      <c r="CAF170" s="43"/>
      <c r="CAG170" s="175"/>
      <c r="CAH170" s="473"/>
      <c r="CAI170" s="475"/>
      <c r="CAJ170" s="254"/>
      <c r="CAK170" s="167"/>
      <c r="CAL170" s="43"/>
      <c r="CAM170" s="43"/>
      <c r="CAN170" s="43"/>
      <c r="CAO170" s="175"/>
      <c r="CAP170" s="473"/>
      <c r="CAQ170" s="475"/>
      <c r="CAR170" s="254"/>
      <c r="CAS170" s="167"/>
      <c r="CAT170" s="43"/>
      <c r="CAU170" s="43"/>
      <c r="CAV170" s="43"/>
      <c r="CAW170" s="175"/>
      <c r="CAX170" s="473"/>
      <c r="CAY170" s="475"/>
      <c r="CAZ170" s="254"/>
      <c r="CBA170" s="167"/>
      <c r="CBB170" s="43"/>
      <c r="CBC170" s="43"/>
      <c r="CBD170" s="43"/>
      <c r="CBE170" s="175"/>
      <c r="CBF170" s="473"/>
      <c r="CBG170" s="475"/>
      <c r="CBH170" s="254"/>
      <c r="CBI170" s="167"/>
      <c r="CBJ170" s="43"/>
      <c r="CBK170" s="43"/>
      <c r="CBL170" s="43"/>
      <c r="CBM170" s="175"/>
      <c r="CBN170" s="473"/>
      <c r="CBO170" s="475"/>
      <c r="CBP170" s="254"/>
      <c r="CBQ170" s="167"/>
      <c r="CBR170" s="43"/>
      <c r="CBS170" s="43"/>
      <c r="CBT170" s="43"/>
      <c r="CBU170" s="175"/>
      <c r="CBV170" s="473"/>
      <c r="CBW170" s="475"/>
      <c r="CBX170" s="254"/>
      <c r="CBY170" s="167"/>
      <c r="CBZ170" s="43"/>
      <c r="CCA170" s="43"/>
      <c r="CCB170" s="43"/>
      <c r="CCC170" s="175"/>
      <c r="CCD170" s="473"/>
      <c r="CCE170" s="475"/>
      <c r="CCF170" s="254"/>
      <c r="CCG170" s="167"/>
      <c r="CCH170" s="43"/>
      <c r="CCI170" s="43"/>
      <c r="CCJ170" s="43"/>
      <c r="CCK170" s="175"/>
      <c r="CCL170" s="473"/>
      <c r="CCM170" s="475"/>
      <c r="CCN170" s="254"/>
      <c r="CCO170" s="167"/>
      <c r="CCP170" s="43"/>
      <c r="CCQ170" s="43"/>
      <c r="CCR170" s="43"/>
      <c r="CCS170" s="175"/>
      <c r="CCT170" s="473"/>
      <c r="CCU170" s="475"/>
      <c r="CCV170" s="254"/>
      <c r="CCW170" s="167"/>
      <c r="CCX170" s="43"/>
      <c r="CCY170" s="43"/>
      <c r="CCZ170" s="43"/>
      <c r="CDA170" s="175"/>
      <c r="CDB170" s="473"/>
      <c r="CDC170" s="475"/>
      <c r="CDD170" s="254"/>
      <c r="CDE170" s="167"/>
      <c r="CDF170" s="43"/>
      <c r="CDG170" s="43"/>
      <c r="CDH170" s="43"/>
      <c r="CDI170" s="175"/>
      <c r="CDJ170" s="473"/>
      <c r="CDK170" s="475"/>
      <c r="CDL170" s="254"/>
      <c r="CDM170" s="167"/>
      <c r="CDN170" s="43"/>
      <c r="CDO170" s="43"/>
      <c r="CDP170" s="43"/>
      <c r="CDQ170" s="175"/>
      <c r="CDR170" s="473"/>
      <c r="CDS170" s="475"/>
      <c r="CDT170" s="254"/>
      <c r="CDU170" s="167"/>
      <c r="CDV170" s="43"/>
      <c r="CDW170" s="43"/>
      <c r="CDX170" s="43"/>
      <c r="CDY170" s="175"/>
      <c r="CDZ170" s="473"/>
      <c r="CEA170" s="475"/>
      <c r="CEB170" s="254"/>
      <c r="CEC170" s="167"/>
      <c r="CED170" s="43"/>
      <c r="CEE170" s="43"/>
      <c r="CEF170" s="43"/>
      <c r="CEG170" s="175"/>
      <c r="CEH170" s="473"/>
      <c r="CEI170" s="475"/>
      <c r="CEJ170" s="254"/>
      <c r="CEK170" s="167"/>
      <c r="CEL170" s="43"/>
      <c r="CEM170" s="43"/>
      <c r="CEN170" s="43"/>
      <c r="CEO170" s="175"/>
      <c r="CEP170" s="473"/>
      <c r="CEQ170" s="475"/>
      <c r="CER170" s="254"/>
      <c r="CES170" s="167"/>
      <c r="CET170" s="43"/>
      <c r="CEU170" s="43"/>
      <c r="CEV170" s="43"/>
      <c r="CEW170" s="175"/>
      <c r="CEX170" s="473"/>
      <c r="CEY170" s="475"/>
      <c r="CEZ170" s="254"/>
      <c r="CFA170" s="167"/>
      <c r="CFB170" s="43"/>
      <c r="CFC170" s="43"/>
      <c r="CFD170" s="43"/>
      <c r="CFE170" s="175"/>
      <c r="CFF170" s="473"/>
      <c r="CFG170" s="475"/>
      <c r="CFH170" s="254"/>
      <c r="CFI170" s="167"/>
      <c r="CFJ170" s="43"/>
      <c r="CFK170" s="43"/>
      <c r="CFL170" s="43"/>
      <c r="CFM170" s="175"/>
      <c r="CFN170" s="473"/>
      <c r="CFO170" s="475"/>
      <c r="CFP170" s="254"/>
      <c r="CFQ170" s="167"/>
      <c r="CFR170" s="43"/>
      <c r="CFS170" s="43"/>
      <c r="CFT170" s="43"/>
      <c r="CFU170" s="175"/>
      <c r="CFV170" s="473"/>
      <c r="CFW170" s="475"/>
      <c r="CFX170" s="254"/>
      <c r="CFY170" s="167"/>
      <c r="CFZ170" s="43"/>
      <c r="CGA170" s="43"/>
      <c r="CGB170" s="43"/>
      <c r="CGC170" s="175"/>
      <c r="CGD170" s="473"/>
      <c r="CGE170" s="475"/>
      <c r="CGF170" s="254"/>
      <c r="CGG170" s="167"/>
      <c r="CGH170" s="43"/>
      <c r="CGI170" s="43"/>
      <c r="CGJ170" s="43"/>
      <c r="CGK170" s="175"/>
      <c r="CGL170" s="473"/>
      <c r="CGM170" s="475"/>
      <c r="CGN170" s="254"/>
      <c r="CGO170" s="167"/>
      <c r="CGP170" s="43"/>
      <c r="CGQ170" s="43"/>
      <c r="CGR170" s="43"/>
      <c r="CGS170" s="175"/>
      <c r="CGT170" s="473"/>
      <c r="CGU170" s="475"/>
      <c r="CGV170" s="254"/>
      <c r="CGW170" s="167"/>
      <c r="CGX170" s="43"/>
      <c r="CGY170" s="43"/>
      <c r="CGZ170" s="43"/>
      <c r="CHA170" s="175"/>
      <c r="CHB170" s="473"/>
      <c r="CHC170" s="475"/>
      <c r="CHD170" s="254"/>
      <c r="CHE170" s="167"/>
      <c r="CHF170" s="43"/>
      <c r="CHG170" s="43"/>
      <c r="CHH170" s="43"/>
      <c r="CHI170" s="175"/>
      <c r="CHJ170" s="473"/>
      <c r="CHK170" s="475"/>
      <c r="CHL170" s="254"/>
      <c r="CHM170" s="167"/>
      <c r="CHN170" s="43"/>
      <c r="CHO170" s="43"/>
      <c r="CHP170" s="43"/>
      <c r="CHQ170" s="175"/>
      <c r="CHR170" s="473"/>
      <c r="CHS170" s="475"/>
      <c r="CHT170" s="254"/>
      <c r="CHU170" s="167"/>
      <c r="CHV170" s="43"/>
      <c r="CHW170" s="43"/>
      <c r="CHX170" s="43"/>
      <c r="CHY170" s="175"/>
      <c r="CHZ170" s="473"/>
      <c r="CIA170" s="475"/>
      <c r="CIB170" s="254"/>
      <c r="CIC170" s="167"/>
      <c r="CID170" s="43"/>
      <c r="CIE170" s="43"/>
      <c r="CIF170" s="43"/>
      <c r="CIG170" s="175"/>
      <c r="CIH170" s="473"/>
      <c r="CII170" s="475"/>
      <c r="CIJ170" s="254"/>
      <c r="CIK170" s="167"/>
      <c r="CIL170" s="43"/>
      <c r="CIM170" s="43"/>
      <c r="CIN170" s="43"/>
      <c r="CIO170" s="175"/>
      <c r="CIP170" s="473"/>
      <c r="CIQ170" s="475"/>
      <c r="CIR170" s="254"/>
      <c r="CIS170" s="167"/>
      <c r="CIT170" s="43"/>
      <c r="CIU170" s="43"/>
      <c r="CIV170" s="43"/>
      <c r="CIW170" s="175"/>
      <c r="CIX170" s="473"/>
      <c r="CIY170" s="475"/>
      <c r="CIZ170" s="254"/>
      <c r="CJA170" s="167"/>
      <c r="CJB170" s="43"/>
      <c r="CJC170" s="43"/>
      <c r="CJD170" s="43"/>
      <c r="CJE170" s="175"/>
      <c r="CJF170" s="473"/>
      <c r="CJG170" s="475"/>
      <c r="CJH170" s="254"/>
      <c r="CJI170" s="167"/>
      <c r="CJJ170" s="43"/>
      <c r="CJK170" s="43"/>
      <c r="CJL170" s="43"/>
      <c r="CJM170" s="175"/>
      <c r="CJN170" s="473"/>
      <c r="CJO170" s="475"/>
      <c r="CJP170" s="254"/>
      <c r="CJQ170" s="167"/>
      <c r="CJR170" s="43"/>
      <c r="CJS170" s="43"/>
      <c r="CJT170" s="43"/>
      <c r="CJU170" s="175"/>
      <c r="CJV170" s="473"/>
      <c r="CJW170" s="475"/>
      <c r="CJX170" s="254"/>
      <c r="CJY170" s="167"/>
      <c r="CJZ170" s="43"/>
      <c r="CKA170" s="43"/>
      <c r="CKB170" s="43"/>
      <c r="CKC170" s="175"/>
      <c r="CKD170" s="473"/>
      <c r="CKE170" s="475"/>
      <c r="CKF170" s="254"/>
      <c r="CKG170" s="167"/>
      <c r="CKH170" s="43"/>
      <c r="CKI170" s="43"/>
      <c r="CKJ170" s="43"/>
      <c r="CKK170" s="175"/>
      <c r="CKL170" s="473"/>
      <c r="CKM170" s="475"/>
      <c r="CKN170" s="254"/>
      <c r="CKO170" s="167"/>
      <c r="CKP170" s="43"/>
      <c r="CKQ170" s="43"/>
      <c r="CKR170" s="43"/>
      <c r="CKS170" s="175"/>
      <c r="CKT170" s="473"/>
      <c r="CKU170" s="475"/>
      <c r="CKV170" s="254"/>
      <c r="CKW170" s="167"/>
      <c r="CKX170" s="43"/>
      <c r="CKY170" s="43"/>
      <c r="CKZ170" s="43"/>
      <c r="CLA170" s="175"/>
      <c r="CLB170" s="473"/>
      <c r="CLC170" s="475"/>
      <c r="CLD170" s="254"/>
      <c r="CLE170" s="167"/>
      <c r="CLF170" s="43"/>
      <c r="CLG170" s="43"/>
      <c r="CLH170" s="43"/>
      <c r="CLI170" s="175"/>
      <c r="CLJ170" s="473"/>
      <c r="CLK170" s="475"/>
      <c r="CLL170" s="254"/>
      <c r="CLM170" s="167"/>
      <c r="CLN170" s="43"/>
      <c r="CLO170" s="43"/>
      <c r="CLP170" s="43"/>
      <c r="CLQ170" s="175"/>
      <c r="CLR170" s="473"/>
      <c r="CLS170" s="475"/>
      <c r="CLT170" s="254"/>
      <c r="CLU170" s="167"/>
      <c r="CLV170" s="43"/>
      <c r="CLW170" s="43"/>
      <c r="CLX170" s="43"/>
      <c r="CLY170" s="175"/>
      <c r="CLZ170" s="473"/>
      <c r="CMA170" s="475"/>
      <c r="CMB170" s="254"/>
      <c r="CMC170" s="167"/>
      <c r="CMD170" s="43"/>
      <c r="CME170" s="43"/>
      <c r="CMF170" s="43"/>
      <c r="CMG170" s="175"/>
      <c r="CMH170" s="473"/>
      <c r="CMI170" s="475"/>
      <c r="CMJ170" s="254"/>
      <c r="CMK170" s="167"/>
      <c r="CML170" s="43"/>
      <c r="CMM170" s="43"/>
      <c r="CMN170" s="43"/>
      <c r="CMO170" s="175"/>
      <c r="CMP170" s="473"/>
      <c r="CMQ170" s="475"/>
      <c r="CMR170" s="254"/>
      <c r="CMS170" s="167"/>
      <c r="CMT170" s="43"/>
      <c r="CMU170" s="43"/>
      <c r="CMV170" s="43"/>
      <c r="CMW170" s="175"/>
      <c r="CMX170" s="473"/>
      <c r="CMY170" s="475"/>
      <c r="CMZ170" s="254"/>
      <c r="CNA170" s="167"/>
      <c r="CNB170" s="43"/>
      <c r="CNC170" s="43"/>
      <c r="CND170" s="43"/>
      <c r="CNE170" s="175"/>
      <c r="CNF170" s="473"/>
      <c r="CNG170" s="475"/>
      <c r="CNH170" s="254"/>
      <c r="CNI170" s="167"/>
      <c r="CNJ170" s="43"/>
      <c r="CNK170" s="43"/>
      <c r="CNL170" s="43"/>
      <c r="CNM170" s="175"/>
      <c r="CNN170" s="473"/>
      <c r="CNO170" s="475"/>
      <c r="CNP170" s="254"/>
      <c r="CNQ170" s="167"/>
      <c r="CNR170" s="43"/>
      <c r="CNS170" s="43"/>
      <c r="CNT170" s="43"/>
      <c r="CNU170" s="175"/>
      <c r="CNV170" s="473"/>
      <c r="CNW170" s="475"/>
      <c r="CNX170" s="254"/>
      <c r="CNY170" s="167"/>
      <c r="CNZ170" s="43"/>
      <c r="COA170" s="43"/>
      <c r="COB170" s="43"/>
      <c r="COC170" s="175"/>
      <c r="COD170" s="473"/>
      <c r="COE170" s="475"/>
      <c r="COF170" s="254"/>
      <c r="COG170" s="167"/>
      <c r="COH170" s="43"/>
      <c r="COI170" s="43"/>
      <c r="COJ170" s="43"/>
      <c r="COK170" s="175"/>
      <c r="COL170" s="473"/>
      <c r="COM170" s="475"/>
      <c r="CON170" s="254"/>
      <c r="COO170" s="167"/>
      <c r="COP170" s="43"/>
      <c r="COQ170" s="43"/>
      <c r="COR170" s="43"/>
      <c r="COS170" s="175"/>
      <c r="COT170" s="473"/>
      <c r="COU170" s="475"/>
      <c r="COV170" s="254"/>
      <c r="COW170" s="167"/>
      <c r="COX170" s="43"/>
      <c r="COY170" s="43"/>
      <c r="COZ170" s="43"/>
      <c r="CPA170" s="175"/>
      <c r="CPB170" s="473"/>
      <c r="CPC170" s="475"/>
      <c r="CPD170" s="254"/>
      <c r="CPE170" s="167"/>
      <c r="CPF170" s="43"/>
      <c r="CPG170" s="43"/>
      <c r="CPH170" s="43"/>
      <c r="CPI170" s="175"/>
      <c r="CPJ170" s="473"/>
      <c r="CPK170" s="475"/>
      <c r="CPL170" s="254"/>
      <c r="CPM170" s="167"/>
      <c r="CPN170" s="43"/>
      <c r="CPO170" s="43"/>
      <c r="CPP170" s="43"/>
      <c r="CPQ170" s="175"/>
      <c r="CPR170" s="473"/>
      <c r="CPS170" s="475"/>
      <c r="CPT170" s="254"/>
      <c r="CPU170" s="167"/>
      <c r="CPV170" s="43"/>
      <c r="CPW170" s="43"/>
      <c r="CPX170" s="43"/>
      <c r="CPY170" s="175"/>
      <c r="CPZ170" s="473"/>
      <c r="CQA170" s="475"/>
      <c r="CQB170" s="254"/>
      <c r="CQC170" s="167"/>
      <c r="CQD170" s="43"/>
      <c r="CQE170" s="43"/>
      <c r="CQF170" s="43"/>
      <c r="CQG170" s="175"/>
      <c r="CQH170" s="473"/>
      <c r="CQI170" s="475"/>
      <c r="CQJ170" s="254"/>
      <c r="CQK170" s="167"/>
      <c r="CQL170" s="43"/>
      <c r="CQM170" s="43"/>
      <c r="CQN170" s="43"/>
      <c r="CQO170" s="175"/>
      <c r="CQP170" s="473"/>
      <c r="CQQ170" s="475"/>
      <c r="CQR170" s="254"/>
      <c r="CQS170" s="167"/>
      <c r="CQT170" s="43"/>
      <c r="CQU170" s="43"/>
      <c r="CQV170" s="43"/>
      <c r="CQW170" s="175"/>
      <c r="CQX170" s="473"/>
      <c r="CQY170" s="475"/>
      <c r="CQZ170" s="254"/>
      <c r="CRA170" s="167"/>
      <c r="CRB170" s="43"/>
      <c r="CRC170" s="43"/>
      <c r="CRD170" s="43"/>
      <c r="CRE170" s="175"/>
      <c r="CRF170" s="473"/>
      <c r="CRG170" s="475"/>
      <c r="CRH170" s="254"/>
      <c r="CRI170" s="167"/>
      <c r="CRJ170" s="43"/>
      <c r="CRK170" s="43"/>
      <c r="CRL170" s="43"/>
      <c r="CRM170" s="175"/>
      <c r="CRN170" s="473"/>
      <c r="CRO170" s="475"/>
      <c r="CRP170" s="254"/>
      <c r="CRQ170" s="167"/>
      <c r="CRR170" s="43"/>
      <c r="CRS170" s="43"/>
      <c r="CRT170" s="43"/>
      <c r="CRU170" s="175"/>
      <c r="CRV170" s="473"/>
      <c r="CRW170" s="475"/>
      <c r="CRX170" s="254"/>
      <c r="CRY170" s="167"/>
      <c r="CRZ170" s="43"/>
      <c r="CSA170" s="43"/>
      <c r="CSB170" s="43"/>
      <c r="CSC170" s="175"/>
      <c r="CSD170" s="473"/>
      <c r="CSE170" s="475"/>
      <c r="CSF170" s="254"/>
      <c r="CSG170" s="167"/>
      <c r="CSH170" s="43"/>
      <c r="CSI170" s="43"/>
      <c r="CSJ170" s="43"/>
      <c r="CSK170" s="175"/>
      <c r="CSL170" s="473"/>
      <c r="CSM170" s="475"/>
      <c r="CSN170" s="254"/>
      <c r="CSO170" s="167"/>
      <c r="CSP170" s="43"/>
      <c r="CSQ170" s="43"/>
      <c r="CSR170" s="43"/>
      <c r="CSS170" s="175"/>
      <c r="CST170" s="473"/>
      <c r="CSU170" s="475"/>
      <c r="CSV170" s="254"/>
      <c r="CSW170" s="167"/>
      <c r="CSX170" s="43"/>
      <c r="CSY170" s="43"/>
      <c r="CSZ170" s="43"/>
      <c r="CTA170" s="175"/>
      <c r="CTB170" s="473"/>
      <c r="CTC170" s="475"/>
      <c r="CTD170" s="254"/>
      <c r="CTE170" s="167"/>
      <c r="CTF170" s="43"/>
      <c r="CTG170" s="43"/>
      <c r="CTH170" s="43"/>
      <c r="CTI170" s="175"/>
      <c r="CTJ170" s="473"/>
      <c r="CTK170" s="475"/>
      <c r="CTL170" s="254"/>
      <c r="CTM170" s="167"/>
      <c r="CTN170" s="43"/>
      <c r="CTO170" s="43"/>
      <c r="CTP170" s="43"/>
      <c r="CTQ170" s="175"/>
      <c r="CTR170" s="473"/>
      <c r="CTS170" s="475"/>
      <c r="CTT170" s="254"/>
      <c r="CTU170" s="167"/>
      <c r="CTV170" s="43"/>
      <c r="CTW170" s="43"/>
      <c r="CTX170" s="43"/>
      <c r="CTY170" s="175"/>
      <c r="CTZ170" s="473"/>
      <c r="CUA170" s="475"/>
      <c r="CUB170" s="254"/>
      <c r="CUC170" s="167"/>
      <c r="CUD170" s="43"/>
      <c r="CUE170" s="43"/>
      <c r="CUF170" s="43"/>
      <c r="CUG170" s="175"/>
      <c r="CUH170" s="473"/>
      <c r="CUI170" s="475"/>
      <c r="CUJ170" s="254"/>
      <c r="CUK170" s="167"/>
      <c r="CUL170" s="43"/>
      <c r="CUM170" s="43"/>
      <c r="CUN170" s="43"/>
      <c r="CUO170" s="175"/>
      <c r="CUP170" s="473"/>
      <c r="CUQ170" s="475"/>
      <c r="CUR170" s="254"/>
      <c r="CUS170" s="167"/>
      <c r="CUT170" s="43"/>
      <c r="CUU170" s="43"/>
      <c r="CUV170" s="43"/>
      <c r="CUW170" s="175"/>
      <c r="CUX170" s="473"/>
      <c r="CUY170" s="475"/>
      <c r="CUZ170" s="254"/>
      <c r="CVA170" s="167"/>
      <c r="CVB170" s="43"/>
      <c r="CVC170" s="43"/>
      <c r="CVD170" s="43"/>
      <c r="CVE170" s="175"/>
      <c r="CVF170" s="473"/>
      <c r="CVG170" s="475"/>
      <c r="CVH170" s="254"/>
      <c r="CVI170" s="167"/>
      <c r="CVJ170" s="43"/>
      <c r="CVK170" s="43"/>
      <c r="CVL170" s="43"/>
      <c r="CVM170" s="175"/>
      <c r="CVN170" s="473"/>
      <c r="CVO170" s="475"/>
      <c r="CVP170" s="254"/>
      <c r="CVQ170" s="167"/>
      <c r="CVR170" s="43"/>
      <c r="CVS170" s="43"/>
      <c r="CVT170" s="43"/>
      <c r="CVU170" s="175"/>
      <c r="CVV170" s="473"/>
      <c r="CVW170" s="475"/>
      <c r="CVX170" s="254"/>
      <c r="CVY170" s="167"/>
      <c r="CVZ170" s="43"/>
      <c r="CWA170" s="43"/>
      <c r="CWB170" s="43"/>
      <c r="CWC170" s="175"/>
      <c r="CWD170" s="473"/>
      <c r="CWE170" s="475"/>
      <c r="CWF170" s="254"/>
      <c r="CWG170" s="167"/>
      <c r="CWH170" s="43"/>
      <c r="CWI170" s="43"/>
      <c r="CWJ170" s="43"/>
      <c r="CWK170" s="175"/>
      <c r="CWL170" s="473"/>
      <c r="CWM170" s="475"/>
      <c r="CWN170" s="254"/>
      <c r="CWO170" s="167"/>
      <c r="CWP170" s="43"/>
      <c r="CWQ170" s="43"/>
      <c r="CWR170" s="43"/>
      <c r="CWS170" s="175"/>
      <c r="CWT170" s="473"/>
      <c r="CWU170" s="475"/>
      <c r="CWV170" s="254"/>
      <c r="CWW170" s="167"/>
      <c r="CWX170" s="43"/>
      <c r="CWY170" s="43"/>
      <c r="CWZ170" s="43"/>
      <c r="CXA170" s="175"/>
      <c r="CXB170" s="473"/>
      <c r="CXC170" s="475"/>
      <c r="CXD170" s="254"/>
      <c r="CXE170" s="167"/>
      <c r="CXF170" s="43"/>
      <c r="CXG170" s="43"/>
      <c r="CXH170" s="43"/>
      <c r="CXI170" s="175"/>
      <c r="CXJ170" s="473"/>
      <c r="CXK170" s="475"/>
      <c r="CXL170" s="254"/>
      <c r="CXM170" s="167"/>
      <c r="CXN170" s="43"/>
      <c r="CXO170" s="43"/>
      <c r="CXP170" s="43"/>
      <c r="CXQ170" s="175"/>
      <c r="CXR170" s="473"/>
      <c r="CXS170" s="475"/>
      <c r="CXT170" s="254"/>
      <c r="CXU170" s="167"/>
      <c r="CXV170" s="43"/>
      <c r="CXW170" s="43"/>
      <c r="CXX170" s="43"/>
      <c r="CXY170" s="175"/>
      <c r="CXZ170" s="473"/>
      <c r="CYA170" s="475"/>
      <c r="CYB170" s="254"/>
      <c r="CYC170" s="167"/>
      <c r="CYD170" s="43"/>
      <c r="CYE170" s="43"/>
      <c r="CYF170" s="43"/>
      <c r="CYG170" s="175"/>
      <c r="CYH170" s="473"/>
      <c r="CYI170" s="475"/>
      <c r="CYJ170" s="254"/>
      <c r="CYK170" s="167"/>
      <c r="CYL170" s="43"/>
      <c r="CYM170" s="43"/>
      <c r="CYN170" s="43"/>
      <c r="CYO170" s="175"/>
      <c r="CYP170" s="473"/>
      <c r="CYQ170" s="475"/>
      <c r="CYR170" s="254"/>
      <c r="CYS170" s="167"/>
      <c r="CYT170" s="43"/>
      <c r="CYU170" s="43"/>
      <c r="CYV170" s="43"/>
      <c r="CYW170" s="175"/>
      <c r="CYX170" s="473"/>
      <c r="CYY170" s="475"/>
      <c r="CYZ170" s="254"/>
      <c r="CZA170" s="167"/>
      <c r="CZB170" s="43"/>
      <c r="CZC170" s="43"/>
      <c r="CZD170" s="43"/>
      <c r="CZE170" s="175"/>
      <c r="CZF170" s="473"/>
      <c r="CZG170" s="475"/>
      <c r="CZH170" s="254"/>
      <c r="CZI170" s="167"/>
      <c r="CZJ170" s="43"/>
      <c r="CZK170" s="43"/>
      <c r="CZL170" s="43"/>
      <c r="CZM170" s="175"/>
      <c r="CZN170" s="473"/>
      <c r="CZO170" s="475"/>
      <c r="CZP170" s="254"/>
      <c r="CZQ170" s="167"/>
      <c r="CZR170" s="43"/>
      <c r="CZS170" s="43"/>
      <c r="CZT170" s="43"/>
      <c r="CZU170" s="175"/>
      <c r="CZV170" s="473"/>
      <c r="CZW170" s="475"/>
      <c r="CZX170" s="254"/>
      <c r="CZY170" s="167"/>
      <c r="CZZ170" s="43"/>
      <c r="DAA170" s="43"/>
      <c r="DAB170" s="43"/>
      <c r="DAC170" s="175"/>
      <c r="DAD170" s="473"/>
      <c r="DAE170" s="475"/>
      <c r="DAF170" s="254"/>
      <c r="DAG170" s="167"/>
      <c r="DAH170" s="43"/>
      <c r="DAI170" s="43"/>
      <c r="DAJ170" s="43"/>
      <c r="DAK170" s="175"/>
      <c r="DAL170" s="473"/>
      <c r="DAM170" s="475"/>
      <c r="DAN170" s="254"/>
      <c r="DAO170" s="167"/>
      <c r="DAP170" s="43"/>
      <c r="DAQ170" s="43"/>
      <c r="DAR170" s="43"/>
      <c r="DAS170" s="175"/>
      <c r="DAT170" s="473"/>
      <c r="DAU170" s="475"/>
      <c r="DAV170" s="254"/>
      <c r="DAW170" s="167"/>
      <c r="DAX170" s="43"/>
      <c r="DAY170" s="43"/>
      <c r="DAZ170" s="43"/>
      <c r="DBA170" s="175"/>
      <c r="DBB170" s="473"/>
      <c r="DBC170" s="475"/>
      <c r="DBD170" s="254"/>
      <c r="DBE170" s="167"/>
      <c r="DBF170" s="43"/>
      <c r="DBG170" s="43"/>
      <c r="DBH170" s="43"/>
      <c r="DBI170" s="175"/>
      <c r="DBJ170" s="473"/>
      <c r="DBK170" s="475"/>
      <c r="DBL170" s="254"/>
      <c r="DBM170" s="167"/>
      <c r="DBN170" s="43"/>
      <c r="DBO170" s="43"/>
      <c r="DBP170" s="43"/>
      <c r="DBQ170" s="175"/>
      <c r="DBR170" s="473"/>
      <c r="DBS170" s="475"/>
      <c r="DBT170" s="254"/>
      <c r="DBU170" s="167"/>
      <c r="DBV170" s="43"/>
      <c r="DBW170" s="43"/>
      <c r="DBX170" s="43"/>
      <c r="DBY170" s="175"/>
      <c r="DBZ170" s="473"/>
      <c r="DCA170" s="475"/>
      <c r="DCB170" s="254"/>
      <c r="DCC170" s="167"/>
      <c r="DCD170" s="43"/>
      <c r="DCE170" s="43"/>
      <c r="DCF170" s="43"/>
      <c r="DCG170" s="175"/>
      <c r="DCH170" s="473"/>
      <c r="DCI170" s="475"/>
      <c r="DCJ170" s="254"/>
      <c r="DCK170" s="167"/>
      <c r="DCL170" s="43"/>
      <c r="DCM170" s="43"/>
      <c r="DCN170" s="43"/>
      <c r="DCO170" s="175"/>
      <c r="DCP170" s="473"/>
      <c r="DCQ170" s="475"/>
      <c r="DCR170" s="254"/>
      <c r="DCS170" s="167"/>
      <c r="DCT170" s="43"/>
      <c r="DCU170" s="43"/>
      <c r="DCV170" s="43"/>
      <c r="DCW170" s="175"/>
      <c r="DCX170" s="473"/>
      <c r="DCY170" s="475"/>
      <c r="DCZ170" s="254"/>
      <c r="DDA170" s="167"/>
      <c r="DDB170" s="43"/>
      <c r="DDC170" s="43"/>
      <c r="DDD170" s="43"/>
      <c r="DDE170" s="175"/>
      <c r="DDF170" s="473"/>
      <c r="DDG170" s="475"/>
      <c r="DDH170" s="254"/>
      <c r="DDI170" s="167"/>
      <c r="DDJ170" s="43"/>
      <c r="DDK170" s="43"/>
      <c r="DDL170" s="43"/>
      <c r="DDM170" s="175"/>
      <c r="DDN170" s="473"/>
      <c r="DDO170" s="475"/>
      <c r="DDP170" s="254"/>
      <c r="DDQ170" s="167"/>
      <c r="DDR170" s="43"/>
      <c r="DDS170" s="43"/>
      <c r="DDT170" s="43"/>
      <c r="DDU170" s="175"/>
      <c r="DDV170" s="473"/>
      <c r="DDW170" s="475"/>
      <c r="DDX170" s="254"/>
      <c r="DDY170" s="167"/>
      <c r="DDZ170" s="43"/>
      <c r="DEA170" s="43"/>
      <c r="DEB170" s="43"/>
      <c r="DEC170" s="175"/>
      <c r="DED170" s="473"/>
      <c r="DEE170" s="475"/>
      <c r="DEF170" s="254"/>
      <c r="DEG170" s="167"/>
      <c r="DEH170" s="43"/>
      <c r="DEI170" s="43"/>
      <c r="DEJ170" s="43"/>
      <c r="DEK170" s="175"/>
      <c r="DEL170" s="473"/>
      <c r="DEM170" s="475"/>
      <c r="DEN170" s="254"/>
      <c r="DEO170" s="167"/>
      <c r="DEP170" s="43"/>
      <c r="DEQ170" s="43"/>
      <c r="DER170" s="43"/>
      <c r="DES170" s="175"/>
      <c r="DET170" s="473"/>
      <c r="DEU170" s="475"/>
      <c r="DEV170" s="254"/>
      <c r="DEW170" s="167"/>
      <c r="DEX170" s="43"/>
      <c r="DEY170" s="43"/>
      <c r="DEZ170" s="43"/>
      <c r="DFA170" s="175"/>
      <c r="DFB170" s="473"/>
      <c r="DFC170" s="475"/>
      <c r="DFD170" s="254"/>
      <c r="DFE170" s="167"/>
      <c r="DFF170" s="43"/>
      <c r="DFG170" s="43"/>
      <c r="DFH170" s="43"/>
      <c r="DFI170" s="175"/>
      <c r="DFJ170" s="473"/>
      <c r="DFK170" s="475"/>
      <c r="DFL170" s="254"/>
      <c r="DFM170" s="167"/>
      <c r="DFN170" s="43"/>
      <c r="DFO170" s="43"/>
      <c r="DFP170" s="43"/>
      <c r="DFQ170" s="175"/>
      <c r="DFR170" s="473"/>
      <c r="DFS170" s="475"/>
      <c r="DFT170" s="254"/>
      <c r="DFU170" s="167"/>
      <c r="DFV170" s="43"/>
      <c r="DFW170" s="43"/>
      <c r="DFX170" s="43"/>
      <c r="DFY170" s="175"/>
      <c r="DFZ170" s="473"/>
      <c r="DGA170" s="475"/>
      <c r="DGB170" s="254"/>
      <c r="DGC170" s="167"/>
      <c r="DGD170" s="43"/>
      <c r="DGE170" s="43"/>
      <c r="DGF170" s="43"/>
      <c r="DGG170" s="175"/>
      <c r="DGH170" s="473"/>
      <c r="DGI170" s="475"/>
      <c r="DGJ170" s="254"/>
      <c r="DGK170" s="167"/>
      <c r="DGL170" s="43"/>
      <c r="DGM170" s="43"/>
      <c r="DGN170" s="43"/>
      <c r="DGO170" s="175"/>
      <c r="DGP170" s="473"/>
      <c r="DGQ170" s="475"/>
      <c r="DGR170" s="254"/>
      <c r="DGS170" s="167"/>
      <c r="DGT170" s="43"/>
      <c r="DGU170" s="43"/>
      <c r="DGV170" s="43"/>
      <c r="DGW170" s="175"/>
      <c r="DGX170" s="473"/>
      <c r="DGY170" s="475"/>
      <c r="DGZ170" s="254"/>
      <c r="DHA170" s="167"/>
      <c r="DHB170" s="43"/>
      <c r="DHC170" s="43"/>
      <c r="DHD170" s="43"/>
      <c r="DHE170" s="175"/>
      <c r="DHF170" s="473"/>
      <c r="DHG170" s="475"/>
      <c r="DHH170" s="254"/>
      <c r="DHI170" s="167"/>
      <c r="DHJ170" s="43"/>
      <c r="DHK170" s="43"/>
      <c r="DHL170" s="43"/>
      <c r="DHM170" s="175"/>
      <c r="DHN170" s="473"/>
      <c r="DHO170" s="475"/>
      <c r="DHP170" s="254"/>
      <c r="DHQ170" s="167"/>
      <c r="DHR170" s="43"/>
      <c r="DHS170" s="43"/>
      <c r="DHT170" s="43"/>
      <c r="DHU170" s="175"/>
      <c r="DHV170" s="473"/>
      <c r="DHW170" s="475"/>
      <c r="DHX170" s="254"/>
      <c r="DHY170" s="167"/>
      <c r="DHZ170" s="43"/>
      <c r="DIA170" s="43"/>
      <c r="DIB170" s="43"/>
      <c r="DIC170" s="175"/>
      <c r="DID170" s="473"/>
      <c r="DIE170" s="475"/>
      <c r="DIF170" s="254"/>
      <c r="DIG170" s="167"/>
      <c r="DIH170" s="43"/>
      <c r="DII170" s="43"/>
      <c r="DIJ170" s="43"/>
      <c r="DIK170" s="175"/>
      <c r="DIL170" s="473"/>
      <c r="DIM170" s="475"/>
      <c r="DIN170" s="254"/>
      <c r="DIO170" s="167"/>
      <c r="DIP170" s="43"/>
      <c r="DIQ170" s="43"/>
      <c r="DIR170" s="43"/>
      <c r="DIS170" s="175"/>
      <c r="DIT170" s="473"/>
      <c r="DIU170" s="475"/>
      <c r="DIV170" s="254"/>
      <c r="DIW170" s="167"/>
      <c r="DIX170" s="43"/>
      <c r="DIY170" s="43"/>
      <c r="DIZ170" s="43"/>
      <c r="DJA170" s="175"/>
      <c r="DJB170" s="473"/>
      <c r="DJC170" s="475"/>
      <c r="DJD170" s="254"/>
      <c r="DJE170" s="167"/>
      <c r="DJF170" s="43"/>
      <c r="DJG170" s="43"/>
      <c r="DJH170" s="43"/>
      <c r="DJI170" s="175"/>
      <c r="DJJ170" s="473"/>
      <c r="DJK170" s="475"/>
      <c r="DJL170" s="254"/>
      <c r="DJM170" s="167"/>
      <c r="DJN170" s="43"/>
      <c r="DJO170" s="43"/>
      <c r="DJP170" s="43"/>
      <c r="DJQ170" s="175"/>
      <c r="DJR170" s="473"/>
      <c r="DJS170" s="475"/>
      <c r="DJT170" s="254"/>
      <c r="DJU170" s="167"/>
      <c r="DJV170" s="43"/>
      <c r="DJW170" s="43"/>
      <c r="DJX170" s="43"/>
      <c r="DJY170" s="175"/>
      <c r="DJZ170" s="473"/>
      <c r="DKA170" s="475"/>
      <c r="DKB170" s="254"/>
      <c r="DKC170" s="167"/>
      <c r="DKD170" s="43"/>
      <c r="DKE170" s="43"/>
      <c r="DKF170" s="43"/>
      <c r="DKG170" s="175"/>
      <c r="DKH170" s="473"/>
      <c r="DKI170" s="475"/>
      <c r="DKJ170" s="254"/>
      <c r="DKK170" s="167"/>
      <c r="DKL170" s="43"/>
      <c r="DKM170" s="43"/>
      <c r="DKN170" s="43"/>
      <c r="DKO170" s="175"/>
      <c r="DKP170" s="473"/>
      <c r="DKQ170" s="475"/>
      <c r="DKR170" s="254"/>
      <c r="DKS170" s="167"/>
      <c r="DKT170" s="43"/>
      <c r="DKU170" s="43"/>
      <c r="DKV170" s="43"/>
      <c r="DKW170" s="175"/>
      <c r="DKX170" s="473"/>
      <c r="DKY170" s="475"/>
      <c r="DKZ170" s="254"/>
      <c r="DLA170" s="167"/>
      <c r="DLB170" s="43"/>
      <c r="DLC170" s="43"/>
      <c r="DLD170" s="43"/>
      <c r="DLE170" s="175"/>
      <c r="DLF170" s="473"/>
      <c r="DLG170" s="475"/>
      <c r="DLH170" s="254"/>
      <c r="DLI170" s="167"/>
      <c r="DLJ170" s="43"/>
      <c r="DLK170" s="43"/>
      <c r="DLL170" s="43"/>
      <c r="DLM170" s="175"/>
      <c r="DLN170" s="473"/>
      <c r="DLO170" s="475"/>
      <c r="DLP170" s="254"/>
      <c r="DLQ170" s="167"/>
      <c r="DLR170" s="43"/>
      <c r="DLS170" s="43"/>
      <c r="DLT170" s="43"/>
      <c r="DLU170" s="175"/>
      <c r="DLV170" s="473"/>
      <c r="DLW170" s="475"/>
      <c r="DLX170" s="254"/>
      <c r="DLY170" s="167"/>
      <c r="DLZ170" s="43"/>
      <c r="DMA170" s="43"/>
      <c r="DMB170" s="43"/>
      <c r="DMC170" s="175"/>
      <c r="DMD170" s="473"/>
      <c r="DME170" s="475"/>
      <c r="DMF170" s="254"/>
      <c r="DMG170" s="167"/>
      <c r="DMH170" s="43"/>
      <c r="DMI170" s="43"/>
      <c r="DMJ170" s="43"/>
      <c r="DMK170" s="175"/>
      <c r="DML170" s="473"/>
      <c r="DMM170" s="475"/>
      <c r="DMN170" s="254"/>
      <c r="DMO170" s="167"/>
      <c r="DMP170" s="43"/>
      <c r="DMQ170" s="43"/>
      <c r="DMR170" s="43"/>
      <c r="DMS170" s="175"/>
      <c r="DMT170" s="473"/>
      <c r="DMU170" s="475"/>
      <c r="DMV170" s="254"/>
      <c r="DMW170" s="167"/>
      <c r="DMX170" s="43"/>
      <c r="DMY170" s="43"/>
      <c r="DMZ170" s="43"/>
      <c r="DNA170" s="175"/>
      <c r="DNB170" s="473"/>
      <c r="DNC170" s="475"/>
      <c r="DND170" s="254"/>
      <c r="DNE170" s="167"/>
      <c r="DNF170" s="43"/>
      <c r="DNG170" s="43"/>
      <c r="DNH170" s="43"/>
      <c r="DNI170" s="175"/>
      <c r="DNJ170" s="473"/>
      <c r="DNK170" s="475"/>
      <c r="DNL170" s="254"/>
      <c r="DNM170" s="167"/>
      <c r="DNN170" s="43"/>
      <c r="DNO170" s="43"/>
      <c r="DNP170" s="43"/>
      <c r="DNQ170" s="175"/>
      <c r="DNR170" s="473"/>
      <c r="DNS170" s="475"/>
      <c r="DNT170" s="254"/>
      <c r="DNU170" s="167"/>
      <c r="DNV170" s="43"/>
      <c r="DNW170" s="43"/>
      <c r="DNX170" s="43"/>
      <c r="DNY170" s="175"/>
      <c r="DNZ170" s="473"/>
      <c r="DOA170" s="475"/>
      <c r="DOB170" s="254"/>
      <c r="DOC170" s="167"/>
      <c r="DOD170" s="43"/>
      <c r="DOE170" s="43"/>
      <c r="DOF170" s="43"/>
      <c r="DOG170" s="175"/>
      <c r="DOH170" s="473"/>
      <c r="DOI170" s="475"/>
      <c r="DOJ170" s="254"/>
      <c r="DOK170" s="167"/>
      <c r="DOL170" s="43"/>
      <c r="DOM170" s="43"/>
      <c r="DON170" s="43"/>
      <c r="DOO170" s="175"/>
      <c r="DOP170" s="473"/>
      <c r="DOQ170" s="475"/>
      <c r="DOR170" s="254"/>
      <c r="DOS170" s="167"/>
      <c r="DOT170" s="43"/>
      <c r="DOU170" s="43"/>
      <c r="DOV170" s="43"/>
      <c r="DOW170" s="175"/>
      <c r="DOX170" s="473"/>
      <c r="DOY170" s="475"/>
      <c r="DOZ170" s="254"/>
      <c r="DPA170" s="167"/>
      <c r="DPB170" s="43"/>
      <c r="DPC170" s="43"/>
      <c r="DPD170" s="43"/>
      <c r="DPE170" s="175"/>
      <c r="DPF170" s="473"/>
      <c r="DPG170" s="475"/>
      <c r="DPH170" s="254"/>
      <c r="DPI170" s="167"/>
      <c r="DPJ170" s="43"/>
      <c r="DPK170" s="43"/>
      <c r="DPL170" s="43"/>
      <c r="DPM170" s="175"/>
      <c r="DPN170" s="473"/>
      <c r="DPO170" s="475"/>
      <c r="DPP170" s="254"/>
      <c r="DPQ170" s="167"/>
      <c r="DPR170" s="43"/>
      <c r="DPS170" s="43"/>
      <c r="DPT170" s="43"/>
      <c r="DPU170" s="175"/>
      <c r="DPV170" s="473"/>
      <c r="DPW170" s="475"/>
      <c r="DPX170" s="254"/>
      <c r="DPY170" s="167"/>
      <c r="DPZ170" s="43"/>
      <c r="DQA170" s="43"/>
      <c r="DQB170" s="43"/>
      <c r="DQC170" s="175"/>
      <c r="DQD170" s="473"/>
      <c r="DQE170" s="475"/>
      <c r="DQF170" s="254"/>
      <c r="DQG170" s="167"/>
      <c r="DQH170" s="43"/>
      <c r="DQI170" s="43"/>
      <c r="DQJ170" s="43"/>
      <c r="DQK170" s="175"/>
      <c r="DQL170" s="473"/>
      <c r="DQM170" s="475"/>
      <c r="DQN170" s="254"/>
      <c r="DQO170" s="167"/>
      <c r="DQP170" s="43"/>
      <c r="DQQ170" s="43"/>
      <c r="DQR170" s="43"/>
      <c r="DQS170" s="175"/>
      <c r="DQT170" s="473"/>
      <c r="DQU170" s="475"/>
      <c r="DQV170" s="254"/>
      <c r="DQW170" s="167"/>
      <c r="DQX170" s="43"/>
      <c r="DQY170" s="43"/>
      <c r="DQZ170" s="43"/>
      <c r="DRA170" s="175"/>
      <c r="DRB170" s="473"/>
      <c r="DRC170" s="475"/>
      <c r="DRD170" s="254"/>
      <c r="DRE170" s="167"/>
      <c r="DRF170" s="43"/>
      <c r="DRG170" s="43"/>
      <c r="DRH170" s="43"/>
      <c r="DRI170" s="175"/>
      <c r="DRJ170" s="473"/>
      <c r="DRK170" s="475"/>
      <c r="DRL170" s="254"/>
      <c r="DRM170" s="167"/>
      <c r="DRN170" s="43"/>
      <c r="DRO170" s="43"/>
      <c r="DRP170" s="43"/>
      <c r="DRQ170" s="175"/>
      <c r="DRR170" s="473"/>
      <c r="DRS170" s="475"/>
      <c r="DRT170" s="254"/>
      <c r="DRU170" s="167"/>
      <c r="DRV170" s="43"/>
      <c r="DRW170" s="43"/>
      <c r="DRX170" s="43"/>
      <c r="DRY170" s="175"/>
      <c r="DRZ170" s="473"/>
      <c r="DSA170" s="475"/>
      <c r="DSB170" s="254"/>
      <c r="DSC170" s="167"/>
      <c r="DSD170" s="43"/>
      <c r="DSE170" s="43"/>
      <c r="DSF170" s="43"/>
      <c r="DSG170" s="175"/>
      <c r="DSH170" s="473"/>
      <c r="DSI170" s="475"/>
      <c r="DSJ170" s="254"/>
      <c r="DSK170" s="167"/>
      <c r="DSL170" s="43"/>
      <c r="DSM170" s="43"/>
      <c r="DSN170" s="43"/>
      <c r="DSO170" s="175"/>
      <c r="DSP170" s="473"/>
      <c r="DSQ170" s="475"/>
      <c r="DSR170" s="254"/>
      <c r="DSS170" s="167"/>
      <c r="DST170" s="43"/>
      <c r="DSU170" s="43"/>
      <c r="DSV170" s="43"/>
      <c r="DSW170" s="175"/>
      <c r="DSX170" s="473"/>
      <c r="DSY170" s="475"/>
      <c r="DSZ170" s="254"/>
      <c r="DTA170" s="167"/>
      <c r="DTB170" s="43"/>
      <c r="DTC170" s="43"/>
      <c r="DTD170" s="43"/>
      <c r="DTE170" s="175"/>
      <c r="DTF170" s="473"/>
      <c r="DTG170" s="475"/>
      <c r="DTH170" s="254"/>
      <c r="DTI170" s="167"/>
      <c r="DTJ170" s="43"/>
      <c r="DTK170" s="43"/>
      <c r="DTL170" s="43"/>
      <c r="DTM170" s="175"/>
      <c r="DTN170" s="473"/>
      <c r="DTO170" s="475"/>
      <c r="DTP170" s="254"/>
      <c r="DTQ170" s="167"/>
      <c r="DTR170" s="43"/>
      <c r="DTS170" s="43"/>
      <c r="DTT170" s="43"/>
      <c r="DTU170" s="175"/>
      <c r="DTV170" s="473"/>
      <c r="DTW170" s="475"/>
      <c r="DTX170" s="254"/>
      <c r="DTY170" s="167"/>
      <c r="DTZ170" s="43"/>
      <c r="DUA170" s="43"/>
      <c r="DUB170" s="43"/>
      <c r="DUC170" s="175"/>
      <c r="DUD170" s="473"/>
      <c r="DUE170" s="475"/>
      <c r="DUF170" s="254"/>
      <c r="DUG170" s="167"/>
      <c r="DUH170" s="43"/>
      <c r="DUI170" s="43"/>
      <c r="DUJ170" s="43"/>
      <c r="DUK170" s="175"/>
      <c r="DUL170" s="473"/>
      <c r="DUM170" s="475"/>
      <c r="DUN170" s="254"/>
      <c r="DUO170" s="167"/>
      <c r="DUP170" s="43"/>
      <c r="DUQ170" s="43"/>
      <c r="DUR170" s="43"/>
      <c r="DUS170" s="175"/>
      <c r="DUT170" s="473"/>
      <c r="DUU170" s="475"/>
      <c r="DUV170" s="254"/>
      <c r="DUW170" s="167"/>
      <c r="DUX170" s="43"/>
      <c r="DUY170" s="43"/>
      <c r="DUZ170" s="43"/>
      <c r="DVA170" s="175"/>
      <c r="DVB170" s="473"/>
      <c r="DVC170" s="475"/>
      <c r="DVD170" s="254"/>
      <c r="DVE170" s="167"/>
      <c r="DVF170" s="43"/>
      <c r="DVG170" s="43"/>
      <c r="DVH170" s="43"/>
      <c r="DVI170" s="175"/>
      <c r="DVJ170" s="473"/>
      <c r="DVK170" s="475"/>
      <c r="DVL170" s="254"/>
      <c r="DVM170" s="167"/>
      <c r="DVN170" s="43"/>
      <c r="DVO170" s="43"/>
      <c r="DVP170" s="43"/>
      <c r="DVQ170" s="175"/>
      <c r="DVR170" s="473"/>
      <c r="DVS170" s="475"/>
      <c r="DVT170" s="254"/>
      <c r="DVU170" s="167"/>
      <c r="DVV170" s="43"/>
      <c r="DVW170" s="43"/>
      <c r="DVX170" s="43"/>
      <c r="DVY170" s="175"/>
      <c r="DVZ170" s="473"/>
      <c r="DWA170" s="475"/>
      <c r="DWB170" s="254"/>
      <c r="DWC170" s="167"/>
      <c r="DWD170" s="43"/>
      <c r="DWE170" s="43"/>
      <c r="DWF170" s="43"/>
      <c r="DWG170" s="175"/>
      <c r="DWH170" s="473"/>
      <c r="DWI170" s="475"/>
      <c r="DWJ170" s="254"/>
      <c r="DWK170" s="167"/>
      <c r="DWL170" s="43"/>
      <c r="DWM170" s="43"/>
      <c r="DWN170" s="43"/>
      <c r="DWO170" s="175"/>
      <c r="DWP170" s="473"/>
      <c r="DWQ170" s="475"/>
      <c r="DWR170" s="254"/>
      <c r="DWS170" s="167"/>
      <c r="DWT170" s="43"/>
      <c r="DWU170" s="43"/>
      <c r="DWV170" s="43"/>
      <c r="DWW170" s="175"/>
      <c r="DWX170" s="473"/>
      <c r="DWY170" s="475"/>
      <c r="DWZ170" s="254"/>
      <c r="DXA170" s="167"/>
      <c r="DXB170" s="43"/>
      <c r="DXC170" s="43"/>
      <c r="DXD170" s="43"/>
      <c r="DXE170" s="175"/>
      <c r="DXF170" s="473"/>
      <c r="DXG170" s="475"/>
      <c r="DXH170" s="254"/>
      <c r="DXI170" s="167"/>
      <c r="DXJ170" s="43"/>
      <c r="DXK170" s="43"/>
      <c r="DXL170" s="43"/>
      <c r="DXM170" s="175"/>
      <c r="DXN170" s="473"/>
      <c r="DXO170" s="475"/>
      <c r="DXP170" s="254"/>
      <c r="DXQ170" s="167"/>
      <c r="DXR170" s="43"/>
      <c r="DXS170" s="43"/>
      <c r="DXT170" s="43"/>
      <c r="DXU170" s="175"/>
      <c r="DXV170" s="473"/>
      <c r="DXW170" s="475"/>
      <c r="DXX170" s="254"/>
      <c r="DXY170" s="167"/>
      <c r="DXZ170" s="43"/>
      <c r="DYA170" s="43"/>
      <c r="DYB170" s="43"/>
      <c r="DYC170" s="175"/>
      <c r="DYD170" s="473"/>
      <c r="DYE170" s="475"/>
      <c r="DYF170" s="254"/>
      <c r="DYG170" s="167"/>
      <c r="DYH170" s="43"/>
      <c r="DYI170" s="43"/>
      <c r="DYJ170" s="43"/>
      <c r="DYK170" s="175"/>
      <c r="DYL170" s="473"/>
      <c r="DYM170" s="475"/>
      <c r="DYN170" s="254"/>
      <c r="DYO170" s="167"/>
      <c r="DYP170" s="43"/>
      <c r="DYQ170" s="43"/>
      <c r="DYR170" s="43"/>
      <c r="DYS170" s="175"/>
      <c r="DYT170" s="473"/>
      <c r="DYU170" s="475"/>
      <c r="DYV170" s="254"/>
      <c r="DYW170" s="167"/>
      <c r="DYX170" s="43"/>
      <c r="DYY170" s="43"/>
      <c r="DYZ170" s="43"/>
      <c r="DZA170" s="175"/>
      <c r="DZB170" s="473"/>
      <c r="DZC170" s="475"/>
      <c r="DZD170" s="254"/>
      <c r="DZE170" s="167"/>
      <c r="DZF170" s="43"/>
      <c r="DZG170" s="43"/>
      <c r="DZH170" s="43"/>
      <c r="DZI170" s="175"/>
      <c r="DZJ170" s="473"/>
      <c r="DZK170" s="475"/>
      <c r="DZL170" s="254"/>
      <c r="DZM170" s="167"/>
      <c r="DZN170" s="43"/>
      <c r="DZO170" s="43"/>
      <c r="DZP170" s="43"/>
      <c r="DZQ170" s="175"/>
      <c r="DZR170" s="473"/>
      <c r="DZS170" s="475"/>
      <c r="DZT170" s="254"/>
      <c r="DZU170" s="167"/>
      <c r="DZV170" s="43"/>
      <c r="DZW170" s="43"/>
      <c r="DZX170" s="43"/>
      <c r="DZY170" s="175"/>
      <c r="DZZ170" s="473"/>
      <c r="EAA170" s="475"/>
      <c r="EAB170" s="254"/>
      <c r="EAC170" s="167"/>
      <c r="EAD170" s="43"/>
      <c r="EAE170" s="43"/>
      <c r="EAF170" s="43"/>
      <c r="EAG170" s="175"/>
      <c r="EAH170" s="473"/>
      <c r="EAI170" s="475"/>
      <c r="EAJ170" s="254"/>
      <c r="EAK170" s="167"/>
      <c r="EAL170" s="43"/>
      <c r="EAM170" s="43"/>
      <c r="EAN170" s="43"/>
      <c r="EAO170" s="175"/>
      <c r="EAP170" s="473"/>
      <c r="EAQ170" s="475"/>
      <c r="EAR170" s="254"/>
      <c r="EAS170" s="167"/>
      <c r="EAT170" s="43"/>
      <c r="EAU170" s="43"/>
      <c r="EAV170" s="43"/>
      <c r="EAW170" s="175"/>
      <c r="EAX170" s="473"/>
      <c r="EAY170" s="475"/>
      <c r="EAZ170" s="254"/>
      <c r="EBA170" s="167"/>
      <c r="EBB170" s="43"/>
      <c r="EBC170" s="43"/>
      <c r="EBD170" s="43"/>
      <c r="EBE170" s="175"/>
      <c r="EBF170" s="473"/>
      <c r="EBG170" s="475"/>
      <c r="EBH170" s="254"/>
      <c r="EBI170" s="167"/>
      <c r="EBJ170" s="43"/>
      <c r="EBK170" s="43"/>
      <c r="EBL170" s="43"/>
      <c r="EBM170" s="175"/>
      <c r="EBN170" s="473"/>
      <c r="EBO170" s="475"/>
      <c r="EBP170" s="254"/>
      <c r="EBQ170" s="167"/>
      <c r="EBR170" s="43"/>
      <c r="EBS170" s="43"/>
      <c r="EBT170" s="43"/>
      <c r="EBU170" s="175"/>
      <c r="EBV170" s="473"/>
      <c r="EBW170" s="475"/>
      <c r="EBX170" s="254"/>
      <c r="EBY170" s="167"/>
      <c r="EBZ170" s="43"/>
      <c r="ECA170" s="43"/>
      <c r="ECB170" s="43"/>
      <c r="ECC170" s="175"/>
      <c r="ECD170" s="473"/>
      <c r="ECE170" s="475"/>
      <c r="ECF170" s="254"/>
      <c r="ECG170" s="167"/>
      <c r="ECH170" s="43"/>
      <c r="ECI170" s="43"/>
      <c r="ECJ170" s="43"/>
      <c r="ECK170" s="175"/>
      <c r="ECL170" s="473"/>
      <c r="ECM170" s="475"/>
      <c r="ECN170" s="254"/>
      <c r="ECO170" s="167"/>
      <c r="ECP170" s="43"/>
      <c r="ECQ170" s="43"/>
      <c r="ECR170" s="43"/>
      <c r="ECS170" s="175"/>
      <c r="ECT170" s="473"/>
      <c r="ECU170" s="475"/>
      <c r="ECV170" s="254"/>
      <c r="ECW170" s="167"/>
      <c r="ECX170" s="43"/>
      <c r="ECY170" s="43"/>
      <c r="ECZ170" s="43"/>
      <c r="EDA170" s="175"/>
      <c r="EDB170" s="473"/>
      <c r="EDC170" s="475"/>
      <c r="EDD170" s="254"/>
      <c r="EDE170" s="167"/>
      <c r="EDF170" s="43"/>
      <c r="EDG170" s="43"/>
      <c r="EDH170" s="43"/>
      <c r="EDI170" s="175"/>
      <c r="EDJ170" s="473"/>
      <c r="EDK170" s="475"/>
      <c r="EDL170" s="254"/>
      <c r="EDM170" s="167"/>
      <c r="EDN170" s="43"/>
      <c r="EDO170" s="43"/>
      <c r="EDP170" s="43"/>
      <c r="EDQ170" s="175"/>
      <c r="EDR170" s="473"/>
      <c r="EDS170" s="475"/>
      <c r="EDT170" s="254"/>
      <c r="EDU170" s="167"/>
      <c r="EDV170" s="43"/>
      <c r="EDW170" s="43"/>
      <c r="EDX170" s="43"/>
      <c r="EDY170" s="175"/>
      <c r="EDZ170" s="473"/>
      <c r="EEA170" s="475"/>
      <c r="EEB170" s="254"/>
      <c r="EEC170" s="167"/>
      <c r="EED170" s="43"/>
      <c r="EEE170" s="43"/>
      <c r="EEF170" s="43"/>
      <c r="EEG170" s="175"/>
      <c r="EEH170" s="473"/>
      <c r="EEI170" s="475"/>
      <c r="EEJ170" s="254"/>
      <c r="EEK170" s="167"/>
      <c r="EEL170" s="43"/>
      <c r="EEM170" s="43"/>
      <c r="EEN170" s="43"/>
      <c r="EEO170" s="175"/>
      <c r="EEP170" s="473"/>
      <c r="EEQ170" s="475"/>
      <c r="EER170" s="254"/>
      <c r="EES170" s="167"/>
      <c r="EET170" s="43"/>
      <c r="EEU170" s="43"/>
      <c r="EEV170" s="43"/>
      <c r="EEW170" s="175"/>
      <c r="EEX170" s="473"/>
      <c r="EEY170" s="475"/>
      <c r="EEZ170" s="254"/>
      <c r="EFA170" s="167"/>
      <c r="EFB170" s="43"/>
      <c r="EFC170" s="43"/>
      <c r="EFD170" s="43"/>
      <c r="EFE170" s="175"/>
      <c r="EFF170" s="473"/>
      <c r="EFG170" s="475"/>
      <c r="EFH170" s="254"/>
      <c r="EFI170" s="167"/>
      <c r="EFJ170" s="43"/>
      <c r="EFK170" s="43"/>
      <c r="EFL170" s="43"/>
      <c r="EFM170" s="175"/>
      <c r="EFN170" s="473"/>
      <c r="EFO170" s="475"/>
      <c r="EFP170" s="254"/>
      <c r="EFQ170" s="167"/>
      <c r="EFR170" s="43"/>
      <c r="EFS170" s="43"/>
      <c r="EFT170" s="43"/>
      <c r="EFU170" s="175"/>
      <c r="EFV170" s="473"/>
      <c r="EFW170" s="475"/>
      <c r="EFX170" s="254"/>
      <c r="EFY170" s="167"/>
      <c r="EFZ170" s="43"/>
      <c r="EGA170" s="43"/>
      <c r="EGB170" s="43"/>
      <c r="EGC170" s="175"/>
      <c r="EGD170" s="473"/>
      <c r="EGE170" s="475"/>
      <c r="EGF170" s="254"/>
      <c r="EGG170" s="167"/>
      <c r="EGH170" s="43"/>
      <c r="EGI170" s="43"/>
      <c r="EGJ170" s="43"/>
      <c r="EGK170" s="175"/>
      <c r="EGL170" s="473"/>
      <c r="EGM170" s="475"/>
      <c r="EGN170" s="254"/>
      <c r="EGO170" s="167"/>
      <c r="EGP170" s="43"/>
      <c r="EGQ170" s="43"/>
      <c r="EGR170" s="43"/>
      <c r="EGS170" s="175"/>
      <c r="EGT170" s="473"/>
      <c r="EGU170" s="475"/>
      <c r="EGV170" s="254"/>
      <c r="EGW170" s="167"/>
      <c r="EGX170" s="43"/>
      <c r="EGY170" s="43"/>
      <c r="EGZ170" s="43"/>
      <c r="EHA170" s="175"/>
      <c r="EHB170" s="473"/>
      <c r="EHC170" s="475"/>
      <c r="EHD170" s="254"/>
      <c r="EHE170" s="167"/>
      <c r="EHF170" s="43"/>
      <c r="EHG170" s="43"/>
      <c r="EHH170" s="43"/>
      <c r="EHI170" s="175"/>
      <c r="EHJ170" s="473"/>
      <c r="EHK170" s="475"/>
      <c r="EHL170" s="254"/>
      <c r="EHM170" s="167"/>
      <c r="EHN170" s="43"/>
      <c r="EHO170" s="43"/>
      <c r="EHP170" s="43"/>
      <c r="EHQ170" s="175"/>
      <c r="EHR170" s="473"/>
      <c r="EHS170" s="475"/>
      <c r="EHT170" s="254"/>
      <c r="EHU170" s="167"/>
      <c r="EHV170" s="43"/>
      <c r="EHW170" s="43"/>
      <c r="EHX170" s="43"/>
      <c r="EHY170" s="175"/>
      <c r="EHZ170" s="473"/>
      <c r="EIA170" s="475"/>
      <c r="EIB170" s="254"/>
      <c r="EIC170" s="167"/>
      <c r="EID170" s="43"/>
      <c r="EIE170" s="43"/>
      <c r="EIF170" s="43"/>
      <c r="EIG170" s="175"/>
      <c r="EIH170" s="473"/>
      <c r="EII170" s="475"/>
      <c r="EIJ170" s="254"/>
      <c r="EIK170" s="167"/>
      <c r="EIL170" s="43"/>
      <c r="EIM170" s="43"/>
      <c r="EIN170" s="43"/>
      <c r="EIO170" s="175"/>
      <c r="EIP170" s="473"/>
      <c r="EIQ170" s="475"/>
      <c r="EIR170" s="254"/>
      <c r="EIS170" s="167"/>
      <c r="EIT170" s="43"/>
      <c r="EIU170" s="43"/>
      <c r="EIV170" s="43"/>
      <c r="EIW170" s="175"/>
      <c r="EIX170" s="473"/>
      <c r="EIY170" s="475"/>
      <c r="EIZ170" s="254"/>
      <c r="EJA170" s="167"/>
      <c r="EJB170" s="43"/>
      <c r="EJC170" s="43"/>
      <c r="EJD170" s="43"/>
      <c r="EJE170" s="175"/>
      <c r="EJF170" s="473"/>
      <c r="EJG170" s="475"/>
      <c r="EJH170" s="254"/>
      <c r="EJI170" s="167"/>
      <c r="EJJ170" s="43"/>
      <c r="EJK170" s="43"/>
      <c r="EJL170" s="43"/>
      <c r="EJM170" s="175"/>
      <c r="EJN170" s="473"/>
      <c r="EJO170" s="475"/>
      <c r="EJP170" s="254"/>
      <c r="EJQ170" s="167"/>
      <c r="EJR170" s="43"/>
      <c r="EJS170" s="43"/>
      <c r="EJT170" s="43"/>
      <c r="EJU170" s="175"/>
      <c r="EJV170" s="473"/>
      <c r="EJW170" s="475"/>
      <c r="EJX170" s="254"/>
      <c r="EJY170" s="167"/>
      <c r="EJZ170" s="43"/>
      <c r="EKA170" s="43"/>
      <c r="EKB170" s="43"/>
      <c r="EKC170" s="175"/>
      <c r="EKD170" s="473"/>
      <c r="EKE170" s="475"/>
      <c r="EKF170" s="254"/>
      <c r="EKG170" s="167"/>
      <c r="EKH170" s="43"/>
      <c r="EKI170" s="43"/>
      <c r="EKJ170" s="43"/>
      <c r="EKK170" s="175"/>
      <c r="EKL170" s="473"/>
      <c r="EKM170" s="475"/>
      <c r="EKN170" s="254"/>
      <c r="EKO170" s="167"/>
      <c r="EKP170" s="43"/>
      <c r="EKQ170" s="43"/>
      <c r="EKR170" s="43"/>
      <c r="EKS170" s="175"/>
      <c r="EKT170" s="473"/>
      <c r="EKU170" s="475"/>
      <c r="EKV170" s="254"/>
      <c r="EKW170" s="167"/>
      <c r="EKX170" s="43"/>
      <c r="EKY170" s="43"/>
      <c r="EKZ170" s="43"/>
      <c r="ELA170" s="175"/>
      <c r="ELB170" s="473"/>
      <c r="ELC170" s="475"/>
      <c r="ELD170" s="254"/>
      <c r="ELE170" s="167"/>
      <c r="ELF170" s="43"/>
      <c r="ELG170" s="43"/>
      <c r="ELH170" s="43"/>
      <c r="ELI170" s="175"/>
      <c r="ELJ170" s="473"/>
      <c r="ELK170" s="475"/>
      <c r="ELL170" s="254"/>
      <c r="ELM170" s="167"/>
      <c r="ELN170" s="43"/>
      <c r="ELO170" s="43"/>
      <c r="ELP170" s="43"/>
      <c r="ELQ170" s="175"/>
      <c r="ELR170" s="473"/>
      <c r="ELS170" s="475"/>
      <c r="ELT170" s="254"/>
      <c r="ELU170" s="167"/>
      <c r="ELV170" s="43"/>
      <c r="ELW170" s="43"/>
      <c r="ELX170" s="43"/>
      <c r="ELY170" s="175"/>
      <c r="ELZ170" s="473"/>
      <c r="EMA170" s="475"/>
      <c r="EMB170" s="254"/>
      <c r="EMC170" s="167"/>
      <c r="EMD170" s="43"/>
      <c r="EME170" s="43"/>
      <c r="EMF170" s="43"/>
      <c r="EMG170" s="175"/>
      <c r="EMH170" s="473"/>
      <c r="EMI170" s="475"/>
      <c r="EMJ170" s="254"/>
      <c r="EMK170" s="167"/>
      <c r="EML170" s="43"/>
      <c r="EMM170" s="43"/>
      <c r="EMN170" s="43"/>
      <c r="EMO170" s="175"/>
      <c r="EMP170" s="473"/>
      <c r="EMQ170" s="475"/>
      <c r="EMR170" s="254"/>
      <c r="EMS170" s="167"/>
      <c r="EMT170" s="43"/>
      <c r="EMU170" s="43"/>
      <c r="EMV170" s="43"/>
      <c r="EMW170" s="175"/>
      <c r="EMX170" s="473"/>
      <c r="EMY170" s="475"/>
      <c r="EMZ170" s="254"/>
      <c r="ENA170" s="167"/>
      <c r="ENB170" s="43"/>
      <c r="ENC170" s="43"/>
      <c r="END170" s="43"/>
      <c r="ENE170" s="175"/>
      <c r="ENF170" s="473"/>
      <c r="ENG170" s="475"/>
      <c r="ENH170" s="254"/>
      <c r="ENI170" s="167"/>
      <c r="ENJ170" s="43"/>
      <c r="ENK170" s="43"/>
      <c r="ENL170" s="43"/>
      <c r="ENM170" s="175"/>
      <c r="ENN170" s="473"/>
      <c r="ENO170" s="475"/>
      <c r="ENP170" s="254"/>
      <c r="ENQ170" s="167"/>
      <c r="ENR170" s="43"/>
      <c r="ENS170" s="43"/>
      <c r="ENT170" s="43"/>
      <c r="ENU170" s="175"/>
      <c r="ENV170" s="473"/>
      <c r="ENW170" s="475"/>
      <c r="ENX170" s="254"/>
      <c r="ENY170" s="167"/>
      <c r="ENZ170" s="43"/>
      <c r="EOA170" s="43"/>
      <c r="EOB170" s="43"/>
      <c r="EOC170" s="175"/>
      <c r="EOD170" s="473"/>
      <c r="EOE170" s="475"/>
      <c r="EOF170" s="254"/>
      <c r="EOG170" s="167"/>
      <c r="EOH170" s="43"/>
      <c r="EOI170" s="43"/>
      <c r="EOJ170" s="43"/>
      <c r="EOK170" s="175"/>
      <c r="EOL170" s="473"/>
      <c r="EOM170" s="475"/>
      <c r="EON170" s="254"/>
      <c r="EOO170" s="167"/>
      <c r="EOP170" s="43"/>
      <c r="EOQ170" s="43"/>
      <c r="EOR170" s="43"/>
      <c r="EOS170" s="175"/>
      <c r="EOT170" s="473"/>
      <c r="EOU170" s="475"/>
      <c r="EOV170" s="254"/>
      <c r="EOW170" s="167"/>
      <c r="EOX170" s="43"/>
      <c r="EOY170" s="43"/>
      <c r="EOZ170" s="43"/>
      <c r="EPA170" s="175"/>
      <c r="EPB170" s="473"/>
      <c r="EPC170" s="475"/>
      <c r="EPD170" s="254"/>
      <c r="EPE170" s="167"/>
      <c r="EPF170" s="43"/>
      <c r="EPG170" s="43"/>
      <c r="EPH170" s="43"/>
      <c r="EPI170" s="175"/>
      <c r="EPJ170" s="473"/>
      <c r="EPK170" s="475"/>
      <c r="EPL170" s="254"/>
      <c r="EPM170" s="167"/>
      <c r="EPN170" s="43"/>
      <c r="EPO170" s="43"/>
      <c r="EPP170" s="43"/>
      <c r="EPQ170" s="175"/>
      <c r="EPR170" s="473"/>
      <c r="EPS170" s="475"/>
      <c r="EPT170" s="254"/>
      <c r="EPU170" s="167"/>
      <c r="EPV170" s="43"/>
      <c r="EPW170" s="43"/>
      <c r="EPX170" s="43"/>
      <c r="EPY170" s="175"/>
      <c r="EPZ170" s="473"/>
      <c r="EQA170" s="475"/>
      <c r="EQB170" s="254"/>
      <c r="EQC170" s="167"/>
      <c r="EQD170" s="43"/>
      <c r="EQE170" s="43"/>
      <c r="EQF170" s="43"/>
      <c r="EQG170" s="175"/>
      <c r="EQH170" s="473"/>
      <c r="EQI170" s="475"/>
      <c r="EQJ170" s="254"/>
      <c r="EQK170" s="167"/>
      <c r="EQL170" s="43"/>
      <c r="EQM170" s="43"/>
      <c r="EQN170" s="43"/>
      <c r="EQO170" s="175"/>
      <c r="EQP170" s="473"/>
      <c r="EQQ170" s="475"/>
      <c r="EQR170" s="254"/>
      <c r="EQS170" s="167"/>
      <c r="EQT170" s="43"/>
      <c r="EQU170" s="43"/>
      <c r="EQV170" s="43"/>
      <c r="EQW170" s="175"/>
      <c r="EQX170" s="473"/>
      <c r="EQY170" s="475"/>
      <c r="EQZ170" s="254"/>
      <c r="ERA170" s="167"/>
      <c r="ERB170" s="43"/>
      <c r="ERC170" s="43"/>
      <c r="ERD170" s="43"/>
      <c r="ERE170" s="175"/>
      <c r="ERF170" s="473"/>
      <c r="ERG170" s="475"/>
      <c r="ERH170" s="254"/>
      <c r="ERI170" s="167"/>
      <c r="ERJ170" s="43"/>
      <c r="ERK170" s="43"/>
      <c r="ERL170" s="43"/>
      <c r="ERM170" s="175"/>
      <c r="ERN170" s="473"/>
      <c r="ERO170" s="475"/>
      <c r="ERP170" s="254"/>
      <c r="ERQ170" s="167"/>
      <c r="ERR170" s="43"/>
      <c r="ERS170" s="43"/>
      <c r="ERT170" s="43"/>
      <c r="ERU170" s="175"/>
      <c r="ERV170" s="473"/>
      <c r="ERW170" s="475"/>
      <c r="ERX170" s="254"/>
      <c r="ERY170" s="167"/>
      <c r="ERZ170" s="43"/>
      <c r="ESA170" s="43"/>
      <c r="ESB170" s="43"/>
      <c r="ESC170" s="175"/>
      <c r="ESD170" s="473"/>
      <c r="ESE170" s="475"/>
      <c r="ESF170" s="254"/>
      <c r="ESG170" s="167"/>
      <c r="ESH170" s="43"/>
      <c r="ESI170" s="43"/>
      <c r="ESJ170" s="43"/>
      <c r="ESK170" s="175"/>
      <c r="ESL170" s="473"/>
      <c r="ESM170" s="475"/>
      <c r="ESN170" s="254"/>
      <c r="ESO170" s="167"/>
      <c r="ESP170" s="43"/>
      <c r="ESQ170" s="43"/>
      <c r="ESR170" s="43"/>
      <c r="ESS170" s="175"/>
      <c r="EST170" s="473"/>
      <c r="ESU170" s="475"/>
      <c r="ESV170" s="254"/>
      <c r="ESW170" s="167"/>
      <c r="ESX170" s="43"/>
      <c r="ESY170" s="43"/>
      <c r="ESZ170" s="43"/>
      <c r="ETA170" s="175"/>
      <c r="ETB170" s="473"/>
      <c r="ETC170" s="475"/>
      <c r="ETD170" s="254"/>
      <c r="ETE170" s="167"/>
      <c r="ETF170" s="43"/>
      <c r="ETG170" s="43"/>
      <c r="ETH170" s="43"/>
      <c r="ETI170" s="175"/>
      <c r="ETJ170" s="473"/>
      <c r="ETK170" s="475"/>
      <c r="ETL170" s="254"/>
      <c r="ETM170" s="167"/>
      <c r="ETN170" s="43"/>
      <c r="ETO170" s="43"/>
      <c r="ETP170" s="43"/>
      <c r="ETQ170" s="175"/>
      <c r="ETR170" s="473"/>
      <c r="ETS170" s="475"/>
      <c r="ETT170" s="254"/>
      <c r="ETU170" s="167"/>
      <c r="ETV170" s="43"/>
      <c r="ETW170" s="43"/>
      <c r="ETX170" s="43"/>
      <c r="ETY170" s="175"/>
      <c r="ETZ170" s="473"/>
      <c r="EUA170" s="475"/>
      <c r="EUB170" s="254"/>
      <c r="EUC170" s="167"/>
      <c r="EUD170" s="43"/>
      <c r="EUE170" s="43"/>
      <c r="EUF170" s="43"/>
      <c r="EUG170" s="175"/>
      <c r="EUH170" s="473"/>
      <c r="EUI170" s="475"/>
      <c r="EUJ170" s="254"/>
      <c r="EUK170" s="167"/>
      <c r="EUL170" s="43"/>
      <c r="EUM170" s="43"/>
      <c r="EUN170" s="43"/>
      <c r="EUO170" s="175"/>
      <c r="EUP170" s="473"/>
      <c r="EUQ170" s="475"/>
      <c r="EUR170" s="254"/>
      <c r="EUS170" s="167"/>
      <c r="EUT170" s="43"/>
      <c r="EUU170" s="43"/>
      <c r="EUV170" s="43"/>
      <c r="EUW170" s="175"/>
      <c r="EUX170" s="473"/>
      <c r="EUY170" s="475"/>
      <c r="EUZ170" s="254"/>
      <c r="EVA170" s="167"/>
      <c r="EVB170" s="43"/>
      <c r="EVC170" s="43"/>
      <c r="EVD170" s="43"/>
      <c r="EVE170" s="175"/>
      <c r="EVF170" s="473"/>
      <c r="EVG170" s="475"/>
      <c r="EVH170" s="254"/>
      <c r="EVI170" s="167"/>
      <c r="EVJ170" s="43"/>
      <c r="EVK170" s="43"/>
      <c r="EVL170" s="43"/>
      <c r="EVM170" s="175"/>
      <c r="EVN170" s="473"/>
      <c r="EVO170" s="475"/>
      <c r="EVP170" s="254"/>
      <c r="EVQ170" s="167"/>
      <c r="EVR170" s="43"/>
      <c r="EVS170" s="43"/>
      <c r="EVT170" s="43"/>
      <c r="EVU170" s="175"/>
      <c r="EVV170" s="473"/>
      <c r="EVW170" s="475"/>
      <c r="EVX170" s="254"/>
      <c r="EVY170" s="167"/>
      <c r="EVZ170" s="43"/>
      <c r="EWA170" s="43"/>
      <c r="EWB170" s="43"/>
      <c r="EWC170" s="175"/>
      <c r="EWD170" s="473"/>
      <c r="EWE170" s="475"/>
      <c r="EWF170" s="254"/>
      <c r="EWG170" s="167"/>
      <c r="EWH170" s="43"/>
      <c r="EWI170" s="43"/>
      <c r="EWJ170" s="43"/>
      <c r="EWK170" s="175"/>
      <c r="EWL170" s="473"/>
      <c r="EWM170" s="475"/>
      <c r="EWN170" s="254"/>
      <c r="EWO170" s="167"/>
      <c r="EWP170" s="43"/>
      <c r="EWQ170" s="43"/>
      <c r="EWR170" s="43"/>
      <c r="EWS170" s="175"/>
      <c r="EWT170" s="473"/>
      <c r="EWU170" s="475"/>
      <c r="EWV170" s="254"/>
      <c r="EWW170" s="167"/>
      <c r="EWX170" s="43"/>
      <c r="EWY170" s="43"/>
      <c r="EWZ170" s="43"/>
      <c r="EXA170" s="175"/>
      <c r="EXB170" s="473"/>
      <c r="EXC170" s="475"/>
      <c r="EXD170" s="254"/>
      <c r="EXE170" s="167"/>
      <c r="EXF170" s="43"/>
      <c r="EXG170" s="43"/>
      <c r="EXH170" s="43"/>
      <c r="EXI170" s="175"/>
      <c r="EXJ170" s="473"/>
      <c r="EXK170" s="475"/>
      <c r="EXL170" s="254"/>
      <c r="EXM170" s="167"/>
      <c r="EXN170" s="43"/>
      <c r="EXO170" s="43"/>
      <c r="EXP170" s="43"/>
      <c r="EXQ170" s="175"/>
      <c r="EXR170" s="473"/>
      <c r="EXS170" s="475"/>
      <c r="EXT170" s="254"/>
      <c r="EXU170" s="167"/>
      <c r="EXV170" s="43"/>
      <c r="EXW170" s="43"/>
      <c r="EXX170" s="43"/>
      <c r="EXY170" s="175"/>
      <c r="EXZ170" s="473"/>
      <c r="EYA170" s="475"/>
      <c r="EYB170" s="254"/>
      <c r="EYC170" s="167"/>
      <c r="EYD170" s="43"/>
      <c r="EYE170" s="43"/>
      <c r="EYF170" s="43"/>
      <c r="EYG170" s="175"/>
      <c r="EYH170" s="473"/>
      <c r="EYI170" s="475"/>
      <c r="EYJ170" s="254"/>
      <c r="EYK170" s="167"/>
      <c r="EYL170" s="43"/>
      <c r="EYM170" s="43"/>
      <c r="EYN170" s="43"/>
      <c r="EYO170" s="175"/>
      <c r="EYP170" s="473"/>
      <c r="EYQ170" s="475"/>
      <c r="EYR170" s="254"/>
      <c r="EYS170" s="167"/>
      <c r="EYT170" s="43"/>
      <c r="EYU170" s="43"/>
      <c r="EYV170" s="43"/>
      <c r="EYW170" s="175"/>
      <c r="EYX170" s="473"/>
      <c r="EYY170" s="475"/>
      <c r="EYZ170" s="254"/>
      <c r="EZA170" s="167"/>
      <c r="EZB170" s="43"/>
      <c r="EZC170" s="43"/>
      <c r="EZD170" s="43"/>
      <c r="EZE170" s="175"/>
      <c r="EZF170" s="473"/>
      <c r="EZG170" s="475"/>
      <c r="EZH170" s="254"/>
      <c r="EZI170" s="167"/>
      <c r="EZJ170" s="43"/>
      <c r="EZK170" s="43"/>
      <c r="EZL170" s="43"/>
      <c r="EZM170" s="175"/>
      <c r="EZN170" s="473"/>
      <c r="EZO170" s="475"/>
      <c r="EZP170" s="254"/>
      <c r="EZQ170" s="167"/>
      <c r="EZR170" s="43"/>
      <c r="EZS170" s="43"/>
      <c r="EZT170" s="43"/>
      <c r="EZU170" s="175"/>
      <c r="EZV170" s="473"/>
      <c r="EZW170" s="475"/>
      <c r="EZX170" s="254"/>
      <c r="EZY170" s="167"/>
      <c r="EZZ170" s="43"/>
      <c r="FAA170" s="43"/>
      <c r="FAB170" s="43"/>
      <c r="FAC170" s="175"/>
      <c r="FAD170" s="473"/>
      <c r="FAE170" s="475"/>
      <c r="FAF170" s="254"/>
      <c r="FAG170" s="167"/>
      <c r="FAH170" s="43"/>
      <c r="FAI170" s="43"/>
      <c r="FAJ170" s="43"/>
      <c r="FAK170" s="175"/>
      <c r="FAL170" s="473"/>
      <c r="FAM170" s="475"/>
      <c r="FAN170" s="254"/>
      <c r="FAO170" s="167"/>
      <c r="FAP170" s="43"/>
      <c r="FAQ170" s="43"/>
      <c r="FAR170" s="43"/>
      <c r="FAS170" s="175"/>
      <c r="FAT170" s="473"/>
      <c r="FAU170" s="475"/>
      <c r="FAV170" s="254"/>
      <c r="FAW170" s="167"/>
      <c r="FAX170" s="43"/>
      <c r="FAY170" s="43"/>
      <c r="FAZ170" s="43"/>
      <c r="FBA170" s="175"/>
      <c r="FBB170" s="473"/>
      <c r="FBC170" s="475"/>
      <c r="FBD170" s="254"/>
      <c r="FBE170" s="167"/>
      <c r="FBF170" s="43"/>
      <c r="FBG170" s="43"/>
      <c r="FBH170" s="43"/>
      <c r="FBI170" s="175"/>
      <c r="FBJ170" s="473"/>
      <c r="FBK170" s="475"/>
      <c r="FBL170" s="254"/>
      <c r="FBM170" s="167"/>
      <c r="FBN170" s="43"/>
      <c r="FBO170" s="43"/>
      <c r="FBP170" s="43"/>
      <c r="FBQ170" s="175"/>
      <c r="FBR170" s="473"/>
      <c r="FBS170" s="475"/>
      <c r="FBT170" s="254"/>
      <c r="FBU170" s="167"/>
      <c r="FBV170" s="43"/>
      <c r="FBW170" s="43"/>
      <c r="FBX170" s="43"/>
      <c r="FBY170" s="175"/>
      <c r="FBZ170" s="473"/>
      <c r="FCA170" s="475"/>
      <c r="FCB170" s="254"/>
      <c r="FCC170" s="167"/>
      <c r="FCD170" s="43"/>
      <c r="FCE170" s="43"/>
      <c r="FCF170" s="43"/>
      <c r="FCG170" s="175"/>
      <c r="FCH170" s="473"/>
      <c r="FCI170" s="475"/>
      <c r="FCJ170" s="254"/>
      <c r="FCK170" s="167"/>
      <c r="FCL170" s="43"/>
      <c r="FCM170" s="43"/>
      <c r="FCN170" s="43"/>
      <c r="FCO170" s="175"/>
      <c r="FCP170" s="473"/>
      <c r="FCQ170" s="475"/>
      <c r="FCR170" s="254"/>
      <c r="FCS170" s="167"/>
      <c r="FCT170" s="43"/>
      <c r="FCU170" s="43"/>
      <c r="FCV170" s="43"/>
      <c r="FCW170" s="175"/>
      <c r="FCX170" s="473"/>
      <c r="FCY170" s="475"/>
      <c r="FCZ170" s="254"/>
      <c r="FDA170" s="167"/>
      <c r="FDB170" s="43"/>
      <c r="FDC170" s="43"/>
      <c r="FDD170" s="43"/>
      <c r="FDE170" s="175"/>
      <c r="FDF170" s="473"/>
      <c r="FDG170" s="475"/>
      <c r="FDH170" s="254"/>
      <c r="FDI170" s="167"/>
      <c r="FDJ170" s="43"/>
      <c r="FDK170" s="43"/>
      <c r="FDL170" s="43"/>
      <c r="FDM170" s="175"/>
      <c r="FDN170" s="473"/>
      <c r="FDO170" s="475"/>
      <c r="FDP170" s="254"/>
      <c r="FDQ170" s="167"/>
      <c r="FDR170" s="43"/>
      <c r="FDS170" s="43"/>
      <c r="FDT170" s="43"/>
      <c r="FDU170" s="175"/>
      <c r="FDV170" s="473"/>
      <c r="FDW170" s="475"/>
      <c r="FDX170" s="254"/>
      <c r="FDY170" s="167"/>
      <c r="FDZ170" s="43"/>
      <c r="FEA170" s="43"/>
      <c r="FEB170" s="43"/>
      <c r="FEC170" s="175"/>
      <c r="FED170" s="473"/>
      <c r="FEE170" s="475"/>
      <c r="FEF170" s="254"/>
      <c r="FEG170" s="167"/>
      <c r="FEH170" s="43"/>
      <c r="FEI170" s="43"/>
      <c r="FEJ170" s="43"/>
      <c r="FEK170" s="175"/>
      <c r="FEL170" s="473"/>
      <c r="FEM170" s="475"/>
      <c r="FEN170" s="254"/>
      <c r="FEO170" s="167"/>
      <c r="FEP170" s="43"/>
      <c r="FEQ170" s="43"/>
      <c r="FER170" s="43"/>
      <c r="FES170" s="175"/>
      <c r="FET170" s="473"/>
      <c r="FEU170" s="475"/>
      <c r="FEV170" s="254"/>
      <c r="FEW170" s="167"/>
      <c r="FEX170" s="43"/>
      <c r="FEY170" s="43"/>
      <c r="FEZ170" s="43"/>
      <c r="FFA170" s="175"/>
      <c r="FFB170" s="473"/>
      <c r="FFC170" s="475"/>
      <c r="FFD170" s="254"/>
      <c r="FFE170" s="167"/>
      <c r="FFF170" s="43"/>
      <c r="FFG170" s="43"/>
      <c r="FFH170" s="43"/>
      <c r="FFI170" s="175"/>
      <c r="FFJ170" s="473"/>
      <c r="FFK170" s="475"/>
      <c r="FFL170" s="254"/>
      <c r="FFM170" s="167"/>
      <c r="FFN170" s="43"/>
      <c r="FFO170" s="43"/>
      <c r="FFP170" s="43"/>
      <c r="FFQ170" s="175"/>
      <c r="FFR170" s="473"/>
      <c r="FFS170" s="475"/>
      <c r="FFT170" s="254"/>
      <c r="FFU170" s="167"/>
      <c r="FFV170" s="43"/>
      <c r="FFW170" s="43"/>
      <c r="FFX170" s="43"/>
      <c r="FFY170" s="175"/>
      <c r="FFZ170" s="473"/>
      <c r="FGA170" s="475"/>
      <c r="FGB170" s="254"/>
      <c r="FGC170" s="167"/>
      <c r="FGD170" s="43"/>
      <c r="FGE170" s="43"/>
      <c r="FGF170" s="43"/>
      <c r="FGG170" s="175"/>
      <c r="FGH170" s="473"/>
      <c r="FGI170" s="475"/>
      <c r="FGJ170" s="254"/>
      <c r="FGK170" s="167"/>
      <c r="FGL170" s="43"/>
      <c r="FGM170" s="43"/>
      <c r="FGN170" s="43"/>
      <c r="FGO170" s="175"/>
      <c r="FGP170" s="473"/>
      <c r="FGQ170" s="475"/>
      <c r="FGR170" s="254"/>
      <c r="FGS170" s="167"/>
      <c r="FGT170" s="43"/>
      <c r="FGU170" s="43"/>
      <c r="FGV170" s="43"/>
      <c r="FGW170" s="175"/>
      <c r="FGX170" s="473"/>
      <c r="FGY170" s="475"/>
      <c r="FGZ170" s="254"/>
      <c r="FHA170" s="167"/>
      <c r="FHB170" s="43"/>
      <c r="FHC170" s="43"/>
      <c r="FHD170" s="43"/>
      <c r="FHE170" s="175"/>
      <c r="FHF170" s="473"/>
      <c r="FHG170" s="475"/>
      <c r="FHH170" s="254"/>
      <c r="FHI170" s="167"/>
      <c r="FHJ170" s="43"/>
      <c r="FHK170" s="43"/>
      <c r="FHL170" s="43"/>
      <c r="FHM170" s="175"/>
      <c r="FHN170" s="473"/>
      <c r="FHO170" s="475"/>
      <c r="FHP170" s="254"/>
      <c r="FHQ170" s="167"/>
      <c r="FHR170" s="43"/>
      <c r="FHS170" s="43"/>
      <c r="FHT170" s="43"/>
      <c r="FHU170" s="175"/>
      <c r="FHV170" s="473"/>
      <c r="FHW170" s="475"/>
      <c r="FHX170" s="254"/>
      <c r="FHY170" s="167"/>
      <c r="FHZ170" s="43"/>
      <c r="FIA170" s="43"/>
      <c r="FIB170" s="43"/>
      <c r="FIC170" s="175"/>
      <c r="FID170" s="473"/>
      <c r="FIE170" s="475"/>
      <c r="FIF170" s="254"/>
      <c r="FIG170" s="167"/>
      <c r="FIH170" s="43"/>
      <c r="FII170" s="43"/>
      <c r="FIJ170" s="43"/>
      <c r="FIK170" s="175"/>
      <c r="FIL170" s="473"/>
      <c r="FIM170" s="475"/>
      <c r="FIN170" s="254"/>
      <c r="FIO170" s="167"/>
      <c r="FIP170" s="43"/>
      <c r="FIQ170" s="43"/>
      <c r="FIR170" s="43"/>
      <c r="FIS170" s="175"/>
      <c r="FIT170" s="473"/>
      <c r="FIU170" s="475"/>
      <c r="FIV170" s="254"/>
      <c r="FIW170" s="167"/>
      <c r="FIX170" s="43"/>
      <c r="FIY170" s="43"/>
      <c r="FIZ170" s="43"/>
      <c r="FJA170" s="175"/>
      <c r="FJB170" s="473"/>
      <c r="FJC170" s="475"/>
      <c r="FJD170" s="254"/>
      <c r="FJE170" s="167"/>
      <c r="FJF170" s="43"/>
      <c r="FJG170" s="43"/>
      <c r="FJH170" s="43"/>
      <c r="FJI170" s="175"/>
      <c r="FJJ170" s="473"/>
      <c r="FJK170" s="475"/>
      <c r="FJL170" s="254"/>
      <c r="FJM170" s="167"/>
      <c r="FJN170" s="43"/>
      <c r="FJO170" s="43"/>
      <c r="FJP170" s="43"/>
      <c r="FJQ170" s="175"/>
      <c r="FJR170" s="473"/>
      <c r="FJS170" s="475"/>
      <c r="FJT170" s="254"/>
      <c r="FJU170" s="167"/>
      <c r="FJV170" s="43"/>
      <c r="FJW170" s="43"/>
      <c r="FJX170" s="43"/>
      <c r="FJY170" s="175"/>
      <c r="FJZ170" s="473"/>
      <c r="FKA170" s="475"/>
      <c r="FKB170" s="254"/>
      <c r="FKC170" s="167"/>
      <c r="FKD170" s="43"/>
      <c r="FKE170" s="43"/>
      <c r="FKF170" s="43"/>
      <c r="FKG170" s="175"/>
      <c r="FKH170" s="473"/>
      <c r="FKI170" s="475"/>
      <c r="FKJ170" s="254"/>
      <c r="FKK170" s="167"/>
      <c r="FKL170" s="43"/>
      <c r="FKM170" s="43"/>
      <c r="FKN170" s="43"/>
      <c r="FKO170" s="175"/>
      <c r="FKP170" s="473"/>
      <c r="FKQ170" s="475"/>
      <c r="FKR170" s="254"/>
      <c r="FKS170" s="167"/>
      <c r="FKT170" s="43"/>
      <c r="FKU170" s="43"/>
      <c r="FKV170" s="43"/>
      <c r="FKW170" s="175"/>
      <c r="FKX170" s="473"/>
      <c r="FKY170" s="475"/>
      <c r="FKZ170" s="254"/>
      <c r="FLA170" s="167"/>
      <c r="FLB170" s="43"/>
      <c r="FLC170" s="43"/>
      <c r="FLD170" s="43"/>
      <c r="FLE170" s="175"/>
      <c r="FLF170" s="473"/>
      <c r="FLG170" s="475"/>
      <c r="FLH170" s="254"/>
      <c r="FLI170" s="167"/>
      <c r="FLJ170" s="43"/>
      <c r="FLK170" s="43"/>
      <c r="FLL170" s="43"/>
      <c r="FLM170" s="175"/>
      <c r="FLN170" s="473"/>
      <c r="FLO170" s="475"/>
      <c r="FLP170" s="254"/>
      <c r="FLQ170" s="167"/>
      <c r="FLR170" s="43"/>
      <c r="FLS170" s="43"/>
      <c r="FLT170" s="43"/>
      <c r="FLU170" s="175"/>
      <c r="FLV170" s="473"/>
      <c r="FLW170" s="475"/>
      <c r="FLX170" s="254"/>
      <c r="FLY170" s="167"/>
      <c r="FLZ170" s="43"/>
      <c r="FMA170" s="43"/>
      <c r="FMB170" s="43"/>
      <c r="FMC170" s="175"/>
      <c r="FMD170" s="473"/>
      <c r="FME170" s="475"/>
      <c r="FMF170" s="254"/>
      <c r="FMG170" s="167"/>
      <c r="FMH170" s="43"/>
      <c r="FMI170" s="43"/>
      <c r="FMJ170" s="43"/>
      <c r="FMK170" s="175"/>
      <c r="FML170" s="473"/>
      <c r="FMM170" s="475"/>
      <c r="FMN170" s="254"/>
      <c r="FMO170" s="167"/>
      <c r="FMP170" s="43"/>
      <c r="FMQ170" s="43"/>
      <c r="FMR170" s="43"/>
      <c r="FMS170" s="175"/>
      <c r="FMT170" s="473"/>
      <c r="FMU170" s="475"/>
      <c r="FMV170" s="254"/>
      <c r="FMW170" s="167"/>
      <c r="FMX170" s="43"/>
      <c r="FMY170" s="43"/>
      <c r="FMZ170" s="43"/>
      <c r="FNA170" s="175"/>
      <c r="FNB170" s="473"/>
      <c r="FNC170" s="475"/>
      <c r="FND170" s="254"/>
      <c r="FNE170" s="167"/>
      <c r="FNF170" s="43"/>
      <c r="FNG170" s="43"/>
      <c r="FNH170" s="43"/>
      <c r="FNI170" s="175"/>
      <c r="FNJ170" s="473"/>
      <c r="FNK170" s="475"/>
      <c r="FNL170" s="254"/>
      <c r="FNM170" s="167"/>
      <c r="FNN170" s="43"/>
      <c r="FNO170" s="43"/>
      <c r="FNP170" s="43"/>
      <c r="FNQ170" s="175"/>
      <c r="FNR170" s="473"/>
      <c r="FNS170" s="475"/>
      <c r="FNT170" s="254"/>
      <c r="FNU170" s="167"/>
      <c r="FNV170" s="43"/>
      <c r="FNW170" s="43"/>
      <c r="FNX170" s="43"/>
      <c r="FNY170" s="175"/>
      <c r="FNZ170" s="473"/>
      <c r="FOA170" s="475"/>
      <c r="FOB170" s="254"/>
      <c r="FOC170" s="167"/>
      <c r="FOD170" s="43"/>
      <c r="FOE170" s="43"/>
      <c r="FOF170" s="43"/>
      <c r="FOG170" s="175"/>
      <c r="FOH170" s="473"/>
      <c r="FOI170" s="475"/>
      <c r="FOJ170" s="254"/>
      <c r="FOK170" s="167"/>
      <c r="FOL170" s="43"/>
      <c r="FOM170" s="43"/>
      <c r="FON170" s="43"/>
      <c r="FOO170" s="175"/>
      <c r="FOP170" s="473"/>
      <c r="FOQ170" s="475"/>
      <c r="FOR170" s="254"/>
      <c r="FOS170" s="167"/>
      <c r="FOT170" s="43"/>
      <c r="FOU170" s="43"/>
      <c r="FOV170" s="43"/>
      <c r="FOW170" s="175"/>
      <c r="FOX170" s="473"/>
      <c r="FOY170" s="475"/>
      <c r="FOZ170" s="254"/>
      <c r="FPA170" s="167"/>
      <c r="FPB170" s="43"/>
      <c r="FPC170" s="43"/>
      <c r="FPD170" s="43"/>
      <c r="FPE170" s="175"/>
      <c r="FPF170" s="473"/>
      <c r="FPG170" s="475"/>
      <c r="FPH170" s="254"/>
      <c r="FPI170" s="167"/>
      <c r="FPJ170" s="43"/>
      <c r="FPK170" s="43"/>
      <c r="FPL170" s="43"/>
      <c r="FPM170" s="175"/>
      <c r="FPN170" s="473"/>
      <c r="FPO170" s="475"/>
      <c r="FPP170" s="254"/>
      <c r="FPQ170" s="167"/>
      <c r="FPR170" s="43"/>
      <c r="FPS170" s="43"/>
      <c r="FPT170" s="43"/>
      <c r="FPU170" s="175"/>
      <c r="FPV170" s="473"/>
      <c r="FPW170" s="475"/>
      <c r="FPX170" s="254"/>
      <c r="FPY170" s="167"/>
      <c r="FPZ170" s="43"/>
      <c r="FQA170" s="43"/>
      <c r="FQB170" s="43"/>
      <c r="FQC170" s="175"/>
      <c r="FQD170" s="473"/>
      <c r="FQE170" s="475"/>
      <c r="FQF170" s="254"/>
      <c r="FQG170" s="167"/>
      <c r="FQH170" s="43"/>
      <c r="FQI170" s="43"/>
      <c r="FQJ170" s="43"/>
      <c r="FQK170" s="175"/>
      <c r="FQL170" s="473"/>
      <c r="FQM170" s="475"/>
      <c r="FQN170" s="254"/>
      <c r="FQO170" s="167"/>
      <c r="FQP170" s="43"/>
      <c r="FQQ170" s="43"/>
      <c r="FQR170" s="43"/>
      <c r="FQS170" s="175"/>
      <c r="FQT170" s="473"/>
      <c r="FQU170" s="475"/>
      <c r="FQV170" s="254"/>
      <c r="FQW170" s="167"/>
      <c r="FQX170" s="43"/>
      <c r="FQY170" s="43"/>
      <c r="FQZ170" s="43"/>
      <c r="FRA170" s="175"/>
      <c r="FRB170" s="473"/>
      <c r="FRC170" s="475"/>
      <c r="FRD170" s="254"/>
      <c r="FRE170" s="167"/>
      <c r="FRF170" s="43"/>
      <c r="FRG170" s="43"/>
      <c r="FRH170" s="43"/>
      <c r="FRI170" s="175"/>
      <c r="FRJ170" s="473"/>
      <c r="FRK170" s="475"/>
      <c r="FRL170" s="254"/>
      <c r="FRM170" s="167"/>
      <c r="FRN170" s="43"/>
      <c r="FRO170" s="43"/>
      <c r="FRP170" s="43"/>
      <c r="FRQ170" s="175"/>
      <c r="FRR170" s="473"/>
      <c r="FRS170" s="475"/>
      <c r="FRT170" s="254"/>
      <c r="FRU170" s="167"/>
      <c r="FRV170" s="43"/>
      <c r="FRW170" s="43"/>
      <c r="FRX170" s="43"/>
      <c r="FRY170" s="175"/>
      <c r="FRZ170" s="473"/>
      <c r="FSA170" s="475"/>
      <c r="FSB170" s="254"/>
      <c r="FSC170" s="167"/>
      <c r="FSD170" s="43"/>
      <c r="FSE170" s="43"/>
      <c r="FSF170" s="43"/>
      <c r="FSG170" s="175"/>
      <c r="FSH170" s="473"/>
      <c r="FSI170" s="475"/>
      <c r="FSJ170" s="254"/>
      <c r="FSK170" s="167"/>
      <c r="FSL170" s="43"/>
      <c r="FSM170" s="43"/>
      <c r="FSN170" s="43"/>
      <c r="FSO170" s="175"/>
      <c r="FSP170" s="473"/>
      <c r="FSQ170" s="475"/>
      <c r="FSR170" s="254"/>
      <c r="FSS170" s="167"/>
      <c r="FST170" s="43"/>
      <c r="FSU170" s="43"/>
      <c r="FSV170" s="43"/>
      <c r="FSW170" s="175"/>
      <c r="FSX170" s="473"/>
      <c r="FSY170" s="475"/>
      <c r="FSZ170" s="254"/>
      <c r="FTA170" s="167"/>
      <c r="FTB170" s="43"/>
      <c r="FTC170" s="43"/>
      <c r="FTD170" s="43"/>
      <c r="FTE170" s="175"/>
      <c r="FTF170" s="473"/>
      <c r="FTG170" s="475"/>
      <c r="FTH170" s="254"/>
      <c r="FTI170" s="167"/>
      <c r="FTJ170" s="43"/>
      <c r="FTK170" s="43"/>
      <c r="FTL170" s="43"/>
      <c r="FTM170" s="175"/>
      <c r="FTN170" s="473"/>
      <c r="FTO170" s="475"/>
      <c r="FTP170" s="254"/>
      <c r="FTQ170" s="167"/>
      <c r="FTR170" s="43"/>
      <c r="FTS170" s="43"/>
      <c r="FTT170" s="43"/>
      <c r="FTU170" s="175"/>
      <c r="FTV170" s="473"/>
      <c r="FTW170" s="475"/>
      <c r="FTX170" s="254"/>
      <c r="FTY170" s="167"/>
      <c r="FTZ170" s="43"/>
      <c r="FUA170" s="43"/>
      <c r="FUB170" s="43"/>
      <c r="FUC170" s="175"/>
      <c r="FUD170" s="473"/>
      <c r="FUE170" s="475"/>
      <c r="FUF170" s="254"/>
      <c r="FUG170" s="167"/>
      <c r="FUH170" s="43"/>
      <c r="FUI170" s="43"/>
      <c r="FUJ170" s="43"/>
      <c r="FUK170" s="175"/>
      <c r="FUL170" s="473"/>
      <c r="FUM170" s="475"/>
      <c r="FUN170" s="254"/>
      <c r="FUO170" s="167"/>
      <c r="FUP170" s="43"/>
      <c r="FUQ170" s="43"/>
      <c r="FUR170" s="43"/>
      <c r="FUS170" s="175"/>
      <c r="FUT170" s="473"/>
      <c r="FUU170" s="475"/>
      <c r="FUV170" s="254"/>
      <c r="FUW170" s="167"/>
      <c r="FUX170" s="43"/>
      <c r="FUY170" s="43"/>
      <c r="FUZ170" s="43"/>
      <c r="FVA170" s="175"/>
      <c r="FVB170" s="473"/>
      <c r="FVC170" s="475"/>
      <c r="FVD170" s="254"/>
      <c r="FVE170" s="167"/>
      <c r="FVF170" s="43"/>
      <c r="FVG170" s="43"/>
      <c r="FVH170" s="43"/>
      <c r="FVI170" s="175"/>
      <c r="FVJ170" s="473"/>
      <c r="FVK170" s="475"/>
      <c r="FVL170" s="254"/>
      <c r="FVM170" s="167"/>
      <c r="FVN170" s="43"/>
      <c r="FVO170" s="43"/>
      <c r="FVP170" s="43"/>
      <c r="FVQ170" s="175"/>
      <c r="FVR170" s="473"/>
      <c r="FVS170" s="475"/>
      <c r="FVT170" s="254"/>
      <c r="FVU170" s="167"/>
      <c r="FVV170" s="43"/>
      <c r="FVW170" s="43"/>
      <c r="FVX170" s="43"/>
      <c r="FVY170" s="175"/>
      <c r="FVZ170" s="473"/>
      <c r="FWA170" s="475"/>
      <c r="FWB170" s="254"/>
      <c r="FWC170" s="167"/>
      <c r="FWD170" s="43"/>
      <c r="FWE170" s="43"/>
      <c r="FWF170" s="43"/>
      <c r="FWG170" s="175"/>
      <c r="FWH170" s="473"/>
      <c r="FWI170" s="475"/>
      <c r="FWJ170" s="254"/>
      <c r="FWK170" s="167"/>
      <c r="FWL170" s="43"/>
      <c r="FWM170" s="43"/>
      <c r="FWN170" s="43"/>
      <c r="FWO170" s="175"/>
      <c r="FWP170" s="473"/>
      <c r="FWQ170" s="475"/>
      <c r="FWR170" s="254"/>
      <c r="FWS170" s="167"/>
      <c r="FWT170" s="43"/>
      <c r="FWU170" s="43"/>
      <c r="FWV170" s="43"/>
      <c r="FWW170" s="175"/>
      <c r="FWX170" s="473"/>
      <c r="FWY170" s="475"/>
      <c r="FWZ170" s="254"/>
      <c r="FXA170" s="167"/>
      <c r="FXB170" s="43"/>
      <c r="FXC170" s="43"/>
      <c r="FXD170" s="43"/>
      <c r="FXE170" s="175"/>
      <c r="FXF170" s="473"/>
      <c r="FXG170" s="475"/>
      <c r="FXH170" s="254"/>
      <c r="FXI170" s="167"/>
      <c r="FXJ170" s="43"/>
      <c r="FXK170" s="43"/>
      <c r="FXL170" s="43"/>
      <c r="FXM170" s="175"/>
      <c r="FXN170" s="473"/>
      <c r="FXO170" s="475"/>
      <c r="FXP170" s="254"/>
      <c r="FXQ170" s="167"/>
      <c r="FXR170" s="43"/>
      <c r="FXS170" s="43"/>
      <c r="FXT170" s="43"/>
      <c r="FXU170" s="175"/>
      <c r="FXV170" s="473"/>
      <c r="FXW170" s="475"/>
      <c r="FXX170" s="254"/>
      <c r="FXY170" s="167"/>
      <c r="FXZ170" s="43"/>
      <c r="FYA170" s="43"/>
      <c r="FYB170" s="43"/>
      <c r="FYC170" s="175"/>
      <c r="FYD170" s="473"/>
      <c r="FYE170" s="475"/>
      <c r="FYF170" s="254"/>
      <c r="FYG170" s="167"/>
      <c r="FYH170" s="43"/>
      <c r="FYI170" s="43"/>
      <c r="FYJ170" s="43"/>
      <c r="FYK170" s="175"/>
      <c r="FYL170" s="473"/>
      <c r="FYM170" s="475"/>
      <c r="FYN170" s="254"/>
      <c r="FYO170" s="167"/>
      <c r="FYP170" s="43"/>
      <c r="FYQ170" s="43"/>
      <c r="FYR170" s="43"/>
      <c r="FYS170" s="175"/>
      <c r="FYT170" s="473"/>
      <c r="FYU170" s="475"/>
      <c r="FYV170" s="254"/>
      <c r="FYW170" s="167"/>
      <c r="FYX170" s="43"/>
      <c r="FYY170" s="43"/>
      <c r="FYZ170" s="43"/>
      <c r="FZA170" s="175"/>
      <c r="FZB170" s="473"/>
      <c r="FZC170" s="475"/>
      <c r="FZD170" s="254"/>
      <c r="FZE170" s="167"/>
      <c r="FZF170" s="43"/>
      <c r="FZG170" s="43"/>
      <c r="FZH170" s="43"/>
      <c r="FZI170" s="175"/>
      <c r="FZJ170" s="473"/>
      <c r="FZK170" s="475"/>
      <c r="FZL170" s="254"/>
      <c r="FZM170" s="167"/>
      <c r="FZN170" s="43"/>
      <c r="FZO170" s="43"/>
      <c r="FZP170" s="43"/>
      <c r="FZQ170" s="175"/>
      <c r="FZR170" s="473"/>
      <c r="FZS170" s="475"/>
      <c r="FZT170" s="254"/>
      <c r="FZU170" s="167"/>
      <c r="FZV170" s="43"/>
      <c r="FZW170" s="43"/>
      <c r="FZX170" s="43"/>
      <c r="FZY170" s="175"/>
      <c r="FZZ170" s="473"/>
      <c r="GAA170" s="475"/>
      <c r="GAB170" s="254"/>
      <c r="GAC170" s="167"/>
      <c r="GAD170" s="43"/>
      <c r="GAE170" s="43"/>
      <c r="GAF170" s="43"/>
      <c r="GAG170" s="175"/>
      <c r="GAH170" s="473"/>
      <c r="GAI170" s="475"/>
      <c r="GAJ170" s="254"/>
      <c r="GAK170" s="167"/>
      <c r="GAL170" s="43"/>
      <c r="GAM170" s="43"/>
      <c r="GAN170" s="43"/>
      <c r="GAO170" s="175"/>
      <c r="GAP170" s="473"/>
      <c r="GAQ170" s="475"/>
      <c r="GAR170" s="254"/>
      <c r="GAS170" s="167"/>
      <c r="GAT170" s="43"/>
      <c r="GAU170" s="43"/>
      <c r="GAV170" s="43"/>
      <c r="GAW170" s="175"/>
      <c r="GAX170" s="473"/>
      <c r="GAY170" s="475"/>
      <c r="GAZ170" s="254"/>
      <c r="GBA170" s="167"/>
      <c r="GBB170" s="43"/>
      <c r="GBC170" s="43"/>
      <c r="GBD170" s="43"/>
      <c r="GBE170" s="175"/>
      <c r="GBF170" s="473"/>
      <c r="GBG170" s="475"/>
      <c r="GBH170" s="254"/>
      <c r="GBI170" s="167"/>
      <c r="GBJ170" s="43"/>
      <c r="GBK170" s="43"/>
      <c r="GBL170" s="43"/>
      <c r="GBM170" s="175"/>
      <c r="GBN170" s="473"/>
      <c r="GBO170" s="475"/>
      <c r="GBP170" s="254"/>
      <c r="GBQ170" s="167"/>
      <c r="GBR170" s="43"/>
      <c r="GBS170" s="43"/>
      <c r="GBT170" s="43"/>
      <c r="GBU170" s="175"/>
      <c r="GBV170" s="473"/>
      <c r="GBW170" s="475"/>
      <c r="GBX170" s="254"/>
      <c r="GBY170" s="167"/>
      <c r="GBZ170" s="43"/>
      <c r="GCA170" s="43"/>
      <c r="GCB170" s="43"/>
      <c r="GCC170" s="175"/>
      <c r="GCD170" s="473"/>
      <c r="GCE170" s="475"/>
      <c r="GCF170" s="254"/>
      <c r="GCG170" s="167"/>
      <c r="GCH170" s="43"/>
      <c r="GCI170" s="43"/>
      <c r="GCJ170" s="43"/>
      <c r="GCK170" s="175"/>
      <c r="GCL170" s="473"/>
      <c r="GCM170" s="475"/>
      <c r="GCN170" s="254"/>
      <c r="GCO170" s="167"/>
      <c r="GCP170" s="43"/>
      <c r="GCQ170" s="43"/>
      <c r="GCR170" s="43"/>
      <c r="GCS170" s="175"/>
      <c r="GCT170" s="473"/>
      <c r="GCU170" s="475"/>
      <c r="GCV170" s="254"/>
      <c r="GCW170" s="167"/>
      <c r="GCX170" s="43"/>
      <c r="GCY170" s="43"/>
      <c r="GCZ170" s="43"/>
      <c r="GDA170" s="175"/>
      <c r="GDB170" s="473"/>
      <c r="GDC170" s="475"/>
      <c r="GDD170" s="254"/>
      <c r="GDE170" s="167"/>
      <c r="GDF170" s="43"/>
      <c r="GDG170" s="43"/>
      <c r="GDH170" s="43"/>
      <c r="GDI170" s="175"/>
      <c r="GDJ170" s="473"/>
      <c r="GDK170" s="475"/>
      <c r="GDL170" s="254"/>
      <c r="GDM170" s="167"/>
      <c r="GDN170" s="43"/>
      <c r="GDO170" s="43"/>
      <c r="GDP170" s="43"/>
      <c r="GDQ170" s="175"/>
      <c r="GDR170" s="473"/>
      <c r="GDS170" s="475"/>
      <c r="GDT170" s="254"/>
      <c r="GDU170" s="167"/>
      <c r="GDV170" s="43"/>
      <c r="GDW170" s="43"/>
      <c r="GDX170" s="43"/>
      <c r="GDY170" s="175"/>
      <c r="GDZ170" s="473"/>
      <c r="GEA170" s="475"/>
      <c r="GEB170" s="254"/>
      <c r="GEC170" s="167"/>
      <c r="GED170" s="43"/>
      <c r="GEE170" s="43"/>
      <c r="GEF170" s="43"/>
      <c r="GEG170" s="175"/>
      <c r="GEH170" s="473"/>
      <c r="GEI170" s="475"/>
      <c r="GEJ170" s="254"/>
      <c r="GEK170" s="167"/>
      <c r="GEL170" s="43"/>
      <c r="GEM170" s="43"/>
      <c r="GEN170" s="43"/>
      <c r="GEO170" s="175"/>
      <c r="GEP170" s="473"/>
      <c r="GEQ170" s="475"/>
      <c r="GER170" s="254"/>
      <c r="GES170" s="167"/>
      <c r="GET170" s="43"/>
      <c r="GEU170" s="43"/>
      <c r="GEV170" s="43"/>
      <c r="GEW170" s="175"/>
      <c r="GEX170" s="473"/>
      <c r="GEY170" s="475"/>
      <c r="GEZ170" s="254"/>
      <c r="GFA170" s="167"/>
      <c r="GFB170" s="43"/>
      <c r="GFC170" s="43"/>
      <c r="GFD170" s="43"/>
      <c r="GFE170" s="175"/>
      <c r="GFF170" s="473"/>
      <c r="GFG170" s="475"/>
      <c r="GFH170" s="254"/>
      <c r="GFI170" s="167"/>
      <c r="GFJ170" s="43"/>
      <c r="GFK170" s="43"/>
      <c r="GFL170" s="43"/>
      <c r="GFM170" s="175"/>
      <c r="GFN170" s="473"/>
      <c r="GFO170" s="475"/>
      <c r="GFP170" s="254"/>
      <c r="GFQ170" s="167"/>
      <c r="GFR170" s="43"/>
      <c r="GFS170" s="43"/>
      <c r="GFT170" s="43"/>
      <c r="GFU170" s="175"/>
      <c r="GFV170" s="473"/>
      <c r="GFW170" s="475"/>
      <c r="GFX170" s="254"/>
      <c r="GFY170" s="167"/>
      <c r="GFZ170" s="43"/>
      <c r="GGA170" s="43"/>
      <c r="GGB170" s="43"/>
      <c r="GGC170" s="175"/>
      <c r="GGD170" s="473"/>
      <c r="GGE170" s="475"/>
      <c r="GGF170" s="254"/>
      <c r="GGG170" s="167"/>
      <c r="GGH170" s="43"/>
      <c r="GGI170" s="43"/>
      <c r="GGJ170" s="43"/>
      <c r="GGK170" s="175"/>
      <c r="GGL170" s="473"/>
      <c r="GGM170" s="475"/>
      <c r="GGN170" s="254"/>
      <c r="GGO170" s="167"/>
      <c r="GGP170" s="43"/>
      <c r="GGQ170" s="43"/>
      <c r="GGR170" s="43"/>
      <c r="GGS170" s="175"/>
      <c r="GGT170" s="473"/>
      <c r="GGU170" s="475"/>
      <c r="GGV170" s="254"/>
      <c r="GGW170" s="167"/>
      <c r="GGX170" s="43"/>
      <c r="GGY170" s="43"/>
      <c r="GGZ170" s="43"/>
      <c r="GHA170" s="175"/>
      <c r="GHB170" s="473"/>
      <c r="GHC170" s="475"/>
      <c r="GHD170" s="254"/>
      <c r="GHE170" s="167"/>
      <c r="GHF170" s="43"/>
      <c r="GHG170" s="43"/>
      <c r="GHH170" s="43"/>
      <c r="GHI170" s="175"/>
      <c r="GHJ170" s="473"/>
      <c r="GHK170" s="475"/>
      <c r="GHL170" s="254"/>
      <c r="GHM170" s="167"/>
      <c r="GHN170" s="43"/>
      <c r="GHO170" s="43"/>
      <c r="GHP170" s="43"/>
      <c r="GHQ170" s="175"/>
      <c r="GHR170" s="473"/>
      <c r="GHS170" s="475"/>
      <c r="GHT170" s="254"/>
      <c r="GHU170" s="167"/>
      <c r="GHV170" s="43"/>
      <c r="GHW170" s="43"/>
      <c r="GHX170" s="43"/>
      <c r="GHY170" s="175"/>
      <c r="GHZ170" s="473"/>
      <c r="GIA170" s="475"/>
      <c r="GIB170" s="254"/>
      <c r="GIC170" s="167"/>
      <c r="GID170" s="43"/>
      <c r="GIE170" s="43"/>
      <c r="GIF170" s="43"/>
      <c r="GIG170" s="175"/>
      <c r="GIH170" s="473"/>
      <c r="GII170" s="475"/>
      <c r="GIJ170" s="254"/>
      <c r="GIK170" s="167"/>
      <c r="GIL170" s="43"/>
      <c r="GIM170" s="43"/>
      <c r="GIN170" s="43"/>
      <c r="GIO170" s="175"/>
      <c r="GIP170" s="473"/>
      <c r="GIQ170" s="475"/>
      <c r="GIR170" s="254"/>
      <c r="GIS170" s="167"/>
      <c r="GIT170" s="43"/>
      <c r="GIU170" s="43"/>
      <c r="GIV170" s="43"/>
      <c r="GIW170" s="175"/>
      <c r="GIX170" s="473"/>
      <c r="GIY170" s="475"/>
      <c r="GIZ170" s="254"/>
      <c r="GJA170" s="167"/>
      <c r="GJB170" s="43"/>
      <c r="GJC170" s="43"/>
      <c r="GJD170" s="43"/>
      <c r="GJE170" s="175"/>
      <c r="GJF170" s="473"/>
      <c r="GJG170" s="475"/>
      <c r="GJH170" s="254"/>
      <c r="GJI170" s="167"/>
      <c r="GJJ170" s="43"/>
      <c r="GJK170" s="43"/>
      <c r="GJL170" s="43"/>
      <c r="GJM170" s="175"/>
      <c r="GJN170" s="473"/>
      <c r="GJO170" s="475"/>
      <c r="GJP170" s="254"/>
      <c r="GJQ170" s="167"/>
      <c r="GJR170" s="43"/>
      <c r="GJS170" s="43"/>
      <c r="GJT170" s="43"/>
      <c r="GJU170" s="175"/>
      <c r="GJV170" s="473"/>
      <c r="GJW170" s="475"/>
      <c r="GJX170" s="254"/>
      <c r="GJY170" s="167"/>
      <c r="GJZ170" s="43"/>
      <c r="GKA170" s="43"/>
      <c r="GKB170" s="43"/>
      <c r="GKC170" s="175"/>
      <c r="GKD170" s="473"/>
      <c r="GKE170" s="475"/>
      <c r="GKF170" s="254"/>
      <c r="GKG170" s="167"/>
      <c r="GKH170" s="43"/>
      <c r="GKI170" s="43"/>
      <c r="GKJ170" s="43"/>
      <c r="GKK170" s="175"/>
      <c r="GKL170" s="473"/>
      <c r="GKM170" s="475"/>
      <c r="GKN170" s="254"/>
      <c r="GKO170" s="167"/>
      <c r="GKP170" s="43"/>
      <c r="GKQ170" s="43"/>
      <c r="GKR170" s="43"/>
      <c r="GKS170" s="175"/>
      <c r="GKT170" s="473"/>
      <c r="GKU170" s="475"/>
      <c r="GKV170" s="254"/>
      <c r="GKW170" s="167"/>
      <c r="GKX170" s="43"/>
      <c r="GKY170" s="43"/>
      <c r="GKZ170" s="43"/>
      <c r="GLA170" s="175"/>
      <c r="GLB170" s="473"/>
      <c r="GLC170" s="475"/>
      <c r="GLD170" s="254"/>
      <c r="GLE170" s="167"/>
      <c r="GLF170" s="43"/>
      <c r="GLG170" s="43"/>
      <c r="GLH170" s="43"/>
      <c r="GLI170" s="175"/>
      <c r="GLJ170" s="473"/>
      <c r="GLK170" s="475"/>
      <c r="GLL170" s="254"/>
      <c r="GLM170" s="167"/>
      <c r="GLN170" s="43"/>
      <c r="GLO170" s="43"/>
      <c r="GLP170" s="43"/>
      <c r="GLQ170" s="175"/>
      <c r="GLR170" s="473"/>
      <c r="GLS170" s="475"/>
      <c r="GLT170" s="254"/>
      <c r="GLU170" s="167"/>
      <c r="GLV170" s="43"/>
      <c r="GLW170" s="43"/>
      <c r="GLX170" s="43"/>
      <c r="GLY170" s="175"/>
      <c r="GLZ170" s="473"/>
      <c r="GMA170" s="475"/>
      <c r="GMB170" s="254"/>
      <c r="GMC170" s="167"/>
      <c r="GMD170" s="43"/>
      <c r="GME170" s="43"/>
      <c r="GMF170" s="43"/>
      <c r="GMG170" s="175"/>
      <c r="GMH170" s="473"/>
      <c r="GMI170" s="475"/>
      <c r="GMJ170" s="254"/>
      <c r="GMK170" s="167"/>
      <c r="GML170" s="43"/>
      <c r="GMM170" s="43"/>
      <c r="GMN170" s="43"/>
      <c r="GMO170" s="175"/>
      <c r="GMP170" s="473"/>
      <c r="GMQ170" s="475"/>
      <c r="GMR170" s="254"/>
      <c r="GMS170" s="167"/>
      <c r="GMT170" s="43"/>
      <c r="GMU170" s="43"/>
      <c r="GMV170" s="43"/>
      <c r="GMW170" s="175"/>
      <c r="GMX170" s="473"/>
      <c r="GMY170" s="475"/>
      <c r="GMZ170" s="254"/>
      <c r="GNA170" s="167"/>
      <c r="GNB170" s="43"/>
      <c r="GNC170" s="43"/>
      <c r="GND170" s="43"/>
      <c r="GNE170" s="175"/>
      <c r="GNF170" s="473"/>
      <c r="GNG170" s="475"/>
      <c r="GNH170" s="254"/>
      <c r="GNI170" s="167"/>
      <c r="GNJ170" s="43"/>
      <c r="GNK170" s="43"/>
      <c r="GNL170" s="43"/>
      <c r="GNM170" s="175"/>
      <c r="GNN170" s="473"/>
      <c r="GNO170" s="475"/>
      <c r="GNP170" s="254"/>
      <c r="GNQ170" s="167"/>
      <c r="GNR170" s="43"/>
      <c r="GNS170" s="43"/>
      <c r="GNT170" s="43"/>
      <c r="GNU170" s="175"/>
      <c r="GNV170" s="473"/>
      <c r="GNW170" s="475"/>
      <c r="GNX170" s="254"/>
      <c r="GNY170" s="167"/>
      <c r="GNZ170" s="43"/>
      <c r="GOA170" s="43"/>
      <c r="GOB170" s="43"/>
      <c r="GOC170" s="175"/>
      <c r="GOD170" s="473"/>
      <c r="GOE170" s="475"/>
      <c r="GOF170" s="254"/>
      <c r="GOG170" s="167"/>
      <c r="GOH170" s="43"/>
      <c r="GOI170" s="43"/>
      <c r="GOJ170" s="43"/>
      <c r="GOK170" s="175"/>
      <c r="GOL170" s="473"/>
      <c r="GOM170" s="475"/>
      <c r="GON170" s="254"/>
      <c r="GOO170" s="167"/>
      <c r="GOP170" s="43"/>
      <c r="GOQ170" s="43"/>
      <c r="GOR170" s="43"/>
      <c r="GOS170" s="175"/>
      <c r="GOT170" s="473"/>
      <c r="GOU170" s="475"/>
      <c r="GOV170" s="254"/>
      <c r="GOW170" s="167"/>
      <c r="GOX170" s="43"/>
      <c r="GOY170" s="43"/>
      <c r="GOZ170" s="43"/>
      <c r="GPA170" s="175"/>
      <c r="GPB170" s="473"/>
      <c r="GPC170" s="475"/>
      <c r="GPD170" s="254"/>
      <c r="GPE170" s="167"/>
      <c r="GPF170" s="43"/>
      <c r="GPG170" s="43"/>
      <c r="GPH170" s="43"/>
      <c r="GPI170" s="175"/>
      <c r="GPJ170" s="473"/>
      <c r="GPK170" s="475"/>
      <c r="GPL170" s="254"/>
      <c r="GPM170" s="167"/>
      <c r="GPN170" s="43"/>
      <c r="GPO170" s="43"/>
      <c r="GPP170" s="43"/>
      <c r="GPQ170" s="175"/>
      <c r="GPR170" s="473"/>
      <c r="GPS170" s="475"/>
      <c r="GPT170" s="254"/>
      <c r="GPU170" s="167"/>
      <c r="GPV170" s="43"/>
      <c r="GPW170" s="43"/>
      <c r="GPX170" s="43"/>
      <c r="GPY170" s="175"/>
      <c r="GPZ170" s="473"/>
      <c r="GQA170" s="475"/>
      <c r="GQB170" s="254"/>
      <c r="GQC170" s="167"/>
      <c r="GQD170" s="43"/>
      <c r="GQE170" s="43"/>
      <c r="GQF170" s="43"/>
      <c r="GQG170" s="175"/>
      <c r="GQH170" s="473"/>
      <c r="GQI170" s="475"/>
      <c r="GQJ170" s="254"/>
      <c r="GQK170" s="167"/>
      <c r="GQL170" s="43"/>
      <c r="GQM170" s="43"/>
      <c r="GQN170" s="43"/>
      <c r="GQO170" s="175"/>
      <c r="GQP170" s="473"/>
      <c r="GQQ170" s="475"/>
      <c r="GQR170" s="254"/>
      <c r="GQS170" s="167"/>
      <c r="GQT170" s="43"/>
      <c r="GQU170" s="43"/>
      <c r="GQV170" s="43"/>
      <c r="GQW170" s="175"/>
      <c r="GQX170" s="473"/>
      <c r="GQY170" s="475"/>
      <c r="GQZ170" s="254"/>
      <c r="GRA170" s="167"/>
      <c r="GRB170" s="43"/>
      <c r="GRC170" s="43"/>
      <c r="GRD170" s="43"/>
      <c r="GRE170" s="175"/>
      <c r="GRF170" s="473"/>
      <c r="GRG170" s="475"/>
      <c r="GRH170" s="254"/>
      <c r="GRI170" s="167"/>
      <c r="GRJ170" s="43"/>
      <c r="GRK170" s="43"/>
      <c r="GRL170" s="43"/>
      <c r="GRM170" s="175"/>
      <c r="GRN170" s="473"/>
      <c r="GRO170" s="475"/>
      <c r="GRP170" s="254"/>
      <c r="GRQ170" s="167"/>
      <c r="GRR170" s="43"/>
      <c r="GRS170" s="43"/>
      <c r="GRT170" s="43"/>
      <c r="GRU170" s="175"/>
      <c r="GRV170" s="473"/>
      <c r="GRW170" s="475"/>
      <c r="GRX170" s="254"/>
      <c r="GRY170" s="167"/>
      <c r="GRZ170" s="43"/>
      <c r="GSA170" s="43"/>
      <c r="GSB170" s="43"/>
      <c r="GSC170" s="175"/>
      <c r="GSD170" s="473"/>
      <c r="GSE170" s="475"/>
      <c r="GSF170" s="254"/>
      <c r="GSG170" s="167"/>
      <c r="GSH170" s="43"/>
      <c r="GSI170" s="43"/>
      <c r="GSJ170" s="43"/>
      <c r="GSK170" s="175"/>
      <c r="GSL170" s="473"/>
      <c r="GSM170" s="475"/>
      <c r="GSN170" s="254"/>
      <c r="GSO170" s="167"/>
      <c r="GSP170" s="43"/>
      <c r="GSQ170" s="43"/>
      <c r="GSR170" s="43"/>
      <c r="GSS170" s="175"/>
      <c r="GST170" s="473"/>
      <c r="GSU170" s="475"/>
      <c r="GSV170" s="254"/>
      <c r="GSW170" s="167"/>
      <c r="GSX170" s="43"/>
      <c r="GSY170" s="43"/>
      <c r="GSZ170" s="43"/>
      <c r="GTA170" s="175"/>
      <c r="GTB170" s="473"/>
      <c r="GTC170" s="475"/>
      <c r="GTD170" s="254"/>
      <c r="GTE170" s="167"/>
      <c r="GTF170" s="43"/>
      <c r="GTG170" s="43"/>
      <c r="GTH170" s="43"/>
      <c r="GTI170" s="175"/>
      <c r="GTJ170" s="473"/>
      <c r="GTK170" s="475"/>
      <c r="GTL170" s="254"/>
      <c r="GTM170" s="167"/>
      <c r="GTN170" s="43"/>
      <c r="GTO170" s="43"/>
      <c r="GTP170" s="43"/>
      <c r="GTQ170" s="175"/>
      <c r="GTR170" s="473"/>
      <c r="GTS170" s="475"/>
      <c r="GTT170" s="254"/>
      <c r="GTU170" s="167"/>
      <c r="GTV170" s="43"/>
      <c r="GTW170" s="43"/>
      <c r="GTX170" s="43"/>
      <c r="GTY170" s="175"/>
      <c r="GTZ170" s="473"/>
      <c r="GUA170" s="475"/>
      <c r="GUB170" s="254"/>
      <c r="GUC170" s="167"/>
      <c r="GUD170" s="43"/>
      <c r="GUE170" s="43"/>
      <c r="GUF170" s="43"/>
      <c r="GUG170" s="175"/>
      <c r="GUH170" s="473"/>
      <c r="GUI170" s="475"/>
      <c r="GUJ170" s="254"/>
      <c r="GUK170" s="167"/>
      <c r="GUL170" s="43"/>
      <c r="GUM170" s="43"/>
      <c r="GUN170" s="43"/>
      <c r="GUO170" s="175"/>
      <c r="GUP170" s="473"/>
      <c r="GUQ170" s="475"/>
      <c r="GUR170" s="254"/>
      <c r="GUS170" s="167"/>
      <c r="GUT170" s="43"/>
      <c r="GUU170" s="43"/>
      <c r="GUV170" s="43"/>
      <c r="GUW170" s="175"/>
      <c r="GUX170" s="473"/>
      <c r="GUY170" s="475"/>
      <c r="GUZ170" s="254"/>
      <c r="GVA170" s="167"/>
      <c r="GVB170" s="43"/>
      <c r="GVC170" s="43"/>
      <c r="GVD170" s="43"/>
      <c r="GVE170" s="175"/>
      <c r="GVF170" s="473"/>
      <c r="GVG170" s="475"/>
      <c r="GVH170" s="254"/>
      <c r="GVI170" s="167"/>
      <c r="GVJ170" s="43"/>
      <c r="GVK170" s="43"/>
      <c r="GVL170" s="43"/>
      <c r="GVM170" s="175"/>
      <c r="GVN170" s="473"/>
      <c r="GVO170" s="475"/>
      <c r="GVP170" s="254"/>
      <c r="GVQ170" s="167"/>
      <c r="GVR170" s="43"/>
      <c r="GVS170" s="43"/>
      <c r="GVT170" s="43"/>
      <c r="GVU170" s="175"/>
      <c r="GVV170" s="473"/>
      <c r="GVW170" s="475"/>
      <c r="GVX170" s="254"/>
      <c r="GVY170" s="167"/>
      <c r="GVZ170" s="43"/>
      <c r="GWA170" s="43"/>
      <c r="GWB170" s="43"/>
      <c r="GWC170" s="175"/>
      <c r="GWD170" s="473"/>
      <c r="GWE170" s="475"/>
      <c r="GWF170" s="254"/>
      <c r="GWG170" s="167"/>
      <c r="GWH170" s="43"/>
      <c r="GWI170" s="43"/>
      <c r="GWJ170" s="43"/>
      <c r="GWK170" s="175"/>
      <c r="GWL170" s="473"/>
      <c r="GWM170" s="475"/>
      <c r="GWN170" s="254"/>
      <c r="GWO170" s="167"/>
      <c r="GWP170" s="43"/>
      <c r="GWQ170" s="43"/>
      <c r="GWR170" s="43"/>
      <c r="GWS170" s="175"/>
      <c r="GWT170" s="473"/>
      <c r="GWU170" s="475"/>
      <c r="GWV170" s="254"/>
      <c r="GWW170" s="167"/>
      <c r="GWX170" s="43"/>
      <c r="GWY170" s="43"/>
      <c r="GWZ170" s="43"/>
      <c r="GXA170" s="175"/>
      <c r="GXB170" s="473"/>
      <c r="GXC170" s="475"/>
      <c r="GXD170" s="254"/>
      <c r="GXE170" s="167"/>
      <c r="GXF170" s="43"/>
      <c r="GXG170" s="43"/>
      <c r="GXH170" s="43"/>
      <c r="GXI170" s="175"/>
      <c r="GXJ170" s="473"/>
      <c r="GXK170" s="475"/>
      <c r="GXL170" s="254"/>
      <c r="GXM170" s="167"/>
      <c r="GXN170" s="43"/>
      <c r="GXO170" s="43"/>
      <c r="GXP170" s="43"/>
      <c r="GXQ170" s="175"/>
      <c r="GXR170" s="473"/>
      <c r="GXS170" s="475"/>
      <c r="GXT170" s="254"/>
      <c r="GXU170" s="167"/>
      <c r="GXV170" s="43"/>
      <c r="GXW170" s="43"/>
      <c r="GXX170" s="43"/>
      <c r="GXY170" s="175"/>
      <c r="GXZ170" s="473"/>
      <c r="GYA170" s="475"/>
      <c r="GYB170" s="254"/>
      <c r="GYC170" s="167"/>
      <c r="GYD170" s="43"/>
      <c r="GYE170" s="43"/>
      <c r="GYF170" s="43"/>
      <c r="GYG170" s="175"/>
      <c r="GYH170" s="473"/>
      <c r="GYI170" s="475"/>
      <c r="GYJ170" s="254"/>
      <c r="GYK170" s="167"/>
      <c r="GYL170" s="43"/>
      <c r="GYM170" s="43"/>
      <c r="GYN170" s="43"/>
      <c r="GYO170" s="175"/>
      <c r="GYP170" s="473"/>
      <c r="GYQ170" s="475"/>
      <c r="GYR170" s="254"/>
      <c r="GYS170" s="167"/>
      <c r="GYT170" s="43"/>
      <c r="GYU170" s="43"/>
      <c r="GYV170" s="43"/>
      <c r="GYW170" s="175"/>
      <c r="GYX170" s="473"/>
      <c r="GYY170" s="475"/>
      <c r="GYZ170" s="254"/>
      <c r="GZA170" s="167"/>
      <c r="GZB170" s="43"/>
      <c r="GZC170" s="43"/>
      <c r="GZD170" s="43"/>
      <c r="GZE170" s="175"/>
      <c r="GZF170" s="473"/>
      <c r="GZG170" s="475"/>
      <c r="GZH170" s="254"/>
      <c r="GZI170" s="167"/>
      <c r="GZJ170" s="43"/>
      <c r="GZK170" s="43"/>
      <c r="GZL170" s="43"/>
      <c r="GZM170" s="175"/>
      <c r="GZN170" s="473"/>
      <c r="GZO170" s="475"/>
      <c r="GZP170" s="254"/>
      <c r="GZQ170" s="167"/>
      <c r="GZR170" s="43"/>
      <c r="GZS170" s="43"/>
      <c r="GZT170" s="43"/>
      <c r="GZU170" s="175"/>
      <c r="GZV170" s="473"/>
      <c r="GZW170" s="475"/>
      <c r="GZX170" s="254"/>
      <c r="GZY170" s="167"/>
      <c r="GZZ170" s="43"/>
      <c r="HAA170" s="43"/>
      <c r="HAB170" s="43"/>
      <c r="HAC170" s="175"/>
      <c r="HAD170" s="473"/>
      <c r="HAE170" s="475"/>
      <c r="HAF170" s="254"/>
      <c r="HAG170" s="167"/>
      <c r="HAH170" s="43"/>
      <c r="HAI170" s="43"/>
      <c r="HAJ170" s="43"/>
      <c r="HAK170" s="175"/>
      <c r="HAL170" s="473"/>
      <c r="HAM170" s="475"/>
      <c r="HAN170" s="254"/>
      <c r="HAO170" s="167"/>
      <c r="HAP170" s="43"/>
      <c r="HAQ170" s="43"/>
      <c r="HAR170" s="43"/>
      <c r="HAS170" s="175"/>
      <c r="HAT170" s="473"/>
      <c r="HAU170" s="475"/>
      <c r="HAV170" s="254"/>
      <c r="HAW170" s="167"/>
      <c r="HAX170" s="43"/>
      <c r="HAY170" s="43"/>
      <c r="HAZ170" s="43"/>
      <c r="HBA170" s="175"/>
      <c r="HBB170" s="473"/>
      <c r="HBC170" s="475"/>
      <c r="HBD170" s="254"/>
      <c r="HBE170" s="167"/>
      <c r="HBF170" s="43"/>
      <c r="HBG170" s="43"/>
      <c r="HBH170" s="43"/>
      <c r="HBI170" s="175"/>
      <c r="HBJ170" s="473"/>
      <c r="HBK170" s="475"/>
      <c r="HBL170" s="254"/>
      <c r="HBM170" s="167"/>
      <c r="HBN170" s="43"/>
      <c r="HBO170" s="43"/>
      <c r="HBP170" s="43"/>
      <c r="HBQ170" s="175"/>
      <c r="HBR170" s="473"/>
      <c r="HBS170" s="475"/>
      <c r="HBT170" s="254"/>
      <c r="HBU170" s="167"/>
      <c r="HBV170" s="43"/>
      <c r="HBW170" s="43"/>
      <c r="HBX170" s="43"/>
      <c r="HBY170" s="175"/>
      <c r="HBZ170" s="473"/>
      <c r="HCA170" s="475"/>
      <c r="HCB170" s="254"/>
      <c r="HCC170" s="167"/>
      <c r="HCD170" s="43"/>
      <c r="HCE170" s="43"/>
      <c r="HCF170" s="43"/>
      <c r="HCG170" s="175"/>
      <c r="HCH170" s="473"/>
      <c r="HCI170" s="475"/>
      <c r="HCJ170" s="254"/>
      <c r="HCK170" s="167"/>
      <c r="HCL170" s="43"/>
      <c r="HCM170" s="43"/>
      <c r="HCN170" s="43"/>
      <c r="HCO170" s="175"/>
      <c r="HCP170" s="473"/>
      <c r="HCQ170" s="475"/>
      <c r="HCR170" s="254"/>
      <c r="HCS170" s="167"/>
      <c r="HCT170" s="43"/>
      <c r="HCU170" s="43"/>
      <c r="HCV170" s="43"/>
      <c r="HCW170" s="175"/>
      <c r="HCX170" s="473"/>
      <c r="HCY170" s="475"/>
      <c r="HCZ170" s="254"/>
      <c r="HDA170" s="167"/>
      <c r="HDB170" s="43"/>
      <c r="HDC170" s="43"/>
      <c r="HDD170" s="43"/>
      <c r="HDE170" s="175"/>
      <c r="HDF170" s="473"/>
      <c r="HDG170" s="475"/>
      <c r="HDH170" s="254"/>
      <c r="HDI170" s="167"/>
      <c r="HDJ170" s="43"/>
      <c r="HDK170" s="43"/>
      <c r="HDL170" s="43"/>
      <c r="HDM170" s="175"/>
      <c r="HDN170" s="473"/>
      <c r="HDO170" s="475"/>
      <c r="HDP170" s="254"/>
      <c r="HDQ170" s="167"/>
      <c r="HDR170" s="43"/>
      <c r="HDS170" s="43"/>
      <c r="HDT170" s="43"/>
      <c r="HDU170" s="175"/>
      <c r="HDV170" s="473"/>
      <c r="HDW170" s="475"/>
      <c r="HDX170" s="254"/>
      <c r="HDY170" s="167"/>
      <c r="HDZ170" s="43"/>
      <c r="HEA170" s="43"/>
      <c r="HEB170" s="43"/>
      <c r="HEC170" s="175"/>
      <c r="HED170" s="473"/>
      <c r="HEE170" s="475"/>
      <c r="HEF170" s="254"/>
      <c r="HEG170" s="167"/>
      <c r="HEH170" s="43"/>
      <c r="HEI170" s="43"/>
      <c r="HEJ170" s="43"/>
      <c r="HEK170" s="175"/>
      <c r="HEL170" s="473"/>
      <c r="HEM170" s="475"/>
      <c r="HEN170" s="254"/>
      <c r="HEO170" s="167"/>
      <c r="HEP170" s="43"/>
      <c r="HEQ170" s="43"/>
      <c r="HER170" s="43"/>
      <c r="HES170" s="175"/>
      <c r="HET170" s="473"/>
      <c r="HEU170" s="475"/>
      <c r="HEV170" s="254"/>
      <c r="HEW170" s="167"/>
      <c r="HEX170" s="43"/>
      <c r="HEY170" s="43"/>
      <c r="HEZ170" s="43"/>
      <c r="HFA170" s="175"/>
      <c r="HFB170" s="473"/>
      <c r="HFC170" s="475"/>
      <c r="HFD170" s="254"/>
      <c r="HFE170" s="167"/>
      <c r="HFF170" s="43"/>
      <c r="HFG170" s="43"/>
      <c r="HFH170" s="43"/>
      <c r="HFI170" s="175"/>
      <c r="HFJ170" s="473"/>
      <c r="HFK170" s="475"/>
      <c r="HFL170" s="254"/>
      <c r="HFM170" s="167"/>
      <c r="HFN170" s="43"/>
      <c r="HFO170" s="43"/>
      <c r="HFP170" s="43"/>
      <c r="HFQ170" s="175"/>
      <c r="HFR170" s="473"/>
      <c r="HFS170" s="475"/>
      <c r="HFT170" s="254"/>
      <c r="HFU170" s="167"/>
      <c r="HFV170" s="43"/>
      <c r="HFW170" s="43"/>
      <c r="HFX170" s="43"/>
      <c r="HFY170" s="175"/>
      <c r="HFZ170" s="473"/>
      <c r="HGA170" s="475"/>
      <c r="HGB170" s="254"/>
      <c r="HGC170" s="167"/>
      <c r="HGD170" s="43"/>
      <c r="HGE170" s="43"/>
      <c r="HGF170" s="43"/>
      <c r="HGG170" s="175"/>
      <c r="HGH170" s="473"/>
      <c r="HGI170" s="475"/>
      <c r="HGJ170" s="254"/>
      <c r="HGK170" s="167"/>
      <c r="HGL170" s="43"/>
      <c r="HGM170" s="43"/>
      <c r="HGN170" s="43"/>
      <c r="HGO170" s="175"/>
      <c r="HGP170" s="473"/>
      <c r="HGQ170" s="475"/>
      <c r="HGR170" s="254"/>
      <c r="HGS170" s="167"/>
      <c r="HGT170" s="43"/>
      <c r="HGU170" s="43"/>
      <c r="HGV170" s="43"/>
      <c r="HGW170" s="175"/>
      <c r="HGX170" s="473"/>
      <c r="HGY170" s="475"/>
      <c r="HGZ170" s="254"/>
      <c r="HHA170" s="167"/>
      <c r="HHB170" s="43"/>
      <c r="HHC170" s="43"/>
      <c r="HHD170" s="43"/>
      <c r="HHE170" s="175"/>
      <c r="HHF170" s="473"/>
      <c r="HHG170" s="475"/>
      <c r="HHH170" s="254"/>
      <c r="HHI170" s="167"/>
      <c r="HHJ170" s="43"/>
      <c r="HHK170" s="43"/>
      <c r="HHL170" s="43"/>
      <c r="HHM170" s="175"/>
      <c r="HHN170" s="473"/>
      <c r="HHO170" s="475"/>
      <c r="HHP170" s="254"/>
      <c r="HHQ170" s="167"/>
      <c r="HHR170" s="43"/>
      <c r="HHS170" s="43"/>
      <c r="HHT170" s="43"/>
      <c r="HHU170" s="175"/>
      <c r="HHV170" s="473"/>
      <c r="HHW170" s="475"/>
      <c r="HHX170" s="254"/>
      <c r="HHY170" s="167"/>
      <c r="HHZ170" s="43"/>
      <c r="HIA170" s="43"/>
      <c r="HIB170" s="43"/>
      <c r="HIC170" s="175"/>
      <c r="HID170" s="473"/>
      <c r="HIE170" s="475"/>
      <c r="HIF170" s="254"/>
      <c r="HIG170" s="167"/>
      <c r="HIH170" s="43"/>
      <c r="HII170" s="43"/>
      <c r="HIJ170" s="43"/>
      <c r="HIK170" s="175"/>
      <c r="HIL170" s="473"/>
      <c r="HIM170" s="475"/>
      <c r="HIN170" s="254"/>
      <c r="HIO170" s="167"/>
      <c r="HIP170" s="43"/>
      <c r="HIQ170" s="43"/>
      <c r="HIR170" s="43"/>
      <c r="HIS170" s="175"/>
      <c r="HIT170" s="473"/>
      <c r="HIU170" s="475"/>
      <c r="HIV170" s="254"/>
      <c r="HIW170" s="167"/>
      <c r="HIX170" s="43"/>
      <c r="HIY170" s="43"/>
      <c r="HIZ170" s="43"/>
      <c r="HJA170" s="175"/>
      <c r="HJB170" s="473"/>
      <c r="HJC170" s="475"/>
      <c r="HJD170" s="254"/>
      <c r="HJE170" s="167"/>
      <c r="HJF170" s="43"/>
      <c r="HJG170" s="43"/>
      <c r="HJH170" s="43"/>
      <c r="HJI170" s="175"/>
      <c r="HJJ170" s="473"/>
      <c r="HJK170" s="475"/>
      <c r="HJL170" s="254"/>
      <c r="HJM170" s="167"/>
      <c r="HJN170" s="43"/>
      <c r="HJO170" s="43"/>
      <c r="HJP170" s="43"/>
      <c r="HJQ170" s="175"/>
      <c r="HJR170" s="473"/>
      <c r="HJS170" s="475"/>
      <c r="HJT170" s="254"/>
      <c r="HJU170" s="167"/>
      <c r="HJV170" s="43"/>
      <c r="HJW170" s="43"/>
      <c r="HJX170" s="43"/>
      <c r="HJY170" s="175"/>
      <c r="HJZ170" s="473"/>
      <c r="HKA170" s="475"/>
      <c r="HKB170" s="254"/>
      <c r="HKC170" s="167"/>
      <c r="HKD170" s="43"/>
      <c r="HKE170" s="43"/>
      <c r="HKF170" s="43"/>
      <c r="HKG170" s="175"/>
      <c r="HKH170" s="473"/>
      <c r="HKI170" s="475"/>
      <c r="HKJ170" s="254"/>
      <c r="HKK170" s="167"/>
      <c r="HKL170" s="43"/>
      <c r="HKM170" s="43"/>
      <c r="HKN170" s="43"/>
      <c r="HKO170" s="175"/>
      <c r="HKP170" s="473"/>
      <c r="HKQ170" s="475"/>
      <c r="HKR170" s="254"/>
      <c r="HKS170" s="167"/>
      <c r="HKT170" s="43"/>
      <c r="HKU170" s="43"/>
      <c r="HKV170" s="43"/>
      <c r="HKW170" s="175"/>
      <c r="HKX170" s="473"/>
      <c r="HKY170" s="475"/>
      <c r="HKZ170" s="254"/>
      <c r="HLA170" s="167"/>
      <c r="HLB170" s="43"/>
      <c r="HLC170" s="43"/>
      <c r="HLD170" s="43"/>
      <c r="HLE170" s="175"/>
      <c r="HLF170" s="473"/>
      <c r="HLG170" s="475"/>
      <c r="HLH170" s="254"/>
      <c r="HLI170" s="167"/>
      <c r="HLJ170" s="43"/>
      <c r="HLK170" s="43"/>
      <c r="HLL170" s="43"/>
      <c r="HLM170" s="175"/>
      <c r="HLN170" s="473"/>
      <c r="HLO170" s="475"/>
      <c r="HLP170" s="254"/>
      <c r="HLQ170" s="167"/>
      <c r="HLR170" s="43"/>
      <c r="HLS170" s="43"/>
      <c r="HLT170" s="43"/>
      <c r="HLU170" s="175"/>
      <c r="HLV170" s="473"/>
      <c r="HLW170" s="475"/>
      <c r="HLX170" s="254"/>
      <c r="HLY170" s="167"/>
      <c r="HLZ170" s="43"/>
      <c r="HMA170" s="43"/>
      <c r="HMB170" s="43"/>
      <c r="HMC170" s="175"/>
      <c r="HMD170" s="473"/>
      <c r="HME170" s="475"/>
      <c r="HMF170" s="254"/>
      <c r="HMG170" s="167"/>
      <c r="HMH170" s="43"/>
      <c r="HMI170" s="43"/>
      <c r="HMJ170" s="43"/>
      <c r="HMK170" s="175"/>
      <c r="HML170" s="473"/>
      <c r="HMM170" s="475"/>
      <c r="HMN170" s="254"/>
      <c r="HMO170" s="167"/>
      <c r="HMP170" s="43"/>
      <c r="HMQ170" s="43"/>
      <c r="HMR170" s="43"/>
      <c r="HMS170" s="175"/>
      <c r="HMT170" s="473"/>
      <c r="HMU170" s="475"/>
      <c r="HMV170" s="254"/>
      <c r="HMW170" s="167"/>
      <c r="HMX170" s="43"/>
      <c r="HMY170" s="43"/>
      <c r="HMZ170" s="43"/>
      <c r="HNA170" s="175"/>
      <c r="HNB170" s="473"/>
      <c r="HNC170" s="475"/>
      <c r="HND170" s="254"/>
      <c r="HNE170" s="167"/>
      <c r="HNF170" s="43"/>
      <c r="HNG170" s="43"/>
      <c r="HNH170" s="43"/>
      <c r="HNI170" s="175"/>
      <c r="HNJ170" s="473"/>
      <c r="HNK170" s="475"/>
      <c r="HNL170" s="254"/>
      <c r="HNM170" s="167"/>
      <c r="HNN170" s="43"/>
      <c r="HNO170" s="43"/>
      <c r="HNP170" s="43"/>
      <c r="HNQ170" s="175"/>
      <c r="HNR170" s="473"/>
      <c r="HNS170" s="475"/>
      <c r="HNT170" s="254"/>
      <c r="HNU170" s="167"/>
      <c r="HNV170" s="43"/>
      <c r="HNW170" s="43"/>
      <c r="HNX170" s="43"/>
      <c r="HNY170" s="175"/>
      <c r="HNZ170" s="473"/>
      <c r="HOA170" s="475"/>
      <c r="HOB170" s="254"/>
      <c r="HOC170" s="167"/>
      <c r="HOD170" s="43"/>
      <c r="HOE170" s="43"/>
      <c r="HOF170" s="43"/>
      <c r="HOG170" s="175"/>
      <c r="HOH170" s="473"/>
      <c r="HOI170" s="475"/>
      <c r="HOJ170" s="254"/>
      <c r="HOK170" s="167"/>
      <c r="HOL170" s="43"/>
      <c r="HOM170" s="43"/>
      <c r="HON170" s="43"/>
      <c r="HOO170" s="175"/>
      <c r="HOP170" s="473"/>
      <c r="HOQ170" s="475"/>
      <c r="HOR170" s="254"/>
      <c r="HOS170" s="167"/>
      <c r="HOT170" s="43"/>
      <c r="HOU170" s="43"/>
      <c r="HOV170" s="43"/>
      <c r="HOW170" s="175"/>
      <c r="HOX170" s="473"/>
      <c r="HOY170" s="475"/>
      <c r="HOZ170" s="254"/>
      <c r="HPA170" s="167"/>
      <c r="HPB170" s="43"/>
      <c r="HPC170" s="43"/>
      <c r="HPD170" s="43"/>
      <c r="HPE170" s="175"/>
      <c r="HPF170" s="473"/>
      <c r="HPG170" s="475"/>
      <c r="HPH170" s="254"/>
      <c r="HPI170" s="167"/>
      <c r="HPJ170" s="43"/>
      <c r="HPK170" s="43"/>
      <c r="HPL170" s="43"/>
      <c r="HPM170" s="175"/>
      <c r="HPN170" s="473"/>
      <c r="HPO170" s="475"/>
      <c r="HPP170" s="254"/>
      <c r="HPQ170" s="167"/>
      <c r="HPR170" s="43"/>
      <c r="HPS170" s="43"/>
      <c r="HPT170" s="43"/>
      <c r="HPU170" s="175"/>
      <c r="HPV170" s="473"/>
      <c r="HPW170" s="475"/>
      <c r="HPX170" s="254"/>
      <c r="HPY170" s="167"/>
      <c r="HPZ170" s="43"/>
      <c r="HQA170" s="43"/>
      <c r="HQB170" s="43"/>
      <c r="HQC170" s="175"/>
      <c r="HQD170" s="473"/>
      <c r="HQE170" s="475"/>
      <c r="HQF170" s="254"/>
      <c r="HQG170" s="167"/>
      <c r="HQH170" s="43"/>
      <c r="HQI170" s="43"/>
      <c r="HQJ170" s="43"/>
      <c r="HQK170" s="175"/>
      <c r="HQL170" s="473"/>
      <c r="HQM170" s="475"/>
      <c r="HQN170" s="254"/>
      <c r="HQO170" s="167"/>
      <c r="HQP170" s="43"/>
      <c r="HQQ170" s="43"/>
      <c r="HQR170" s="43"/>
      <c r="HQS170" s="175"/>
      <c r="HQT170" s="473"/>
      <c r="HQU170" s="475"/>
      <c r="HQV170" s="254"/>
      <c r="HQW170" s="167"/>
      <c r="HQX170" s="43"/>
      <c r="HQY170" s="43"/>
      <c r="HQZ170" s="43"/>
      <c r="HRA170" s="175"/>
      <c r="HRB170" s="473"/>
      <c r="HRC170" s="475"/>
      <c r="HRD170" s="254"/>
      <c r="HRE170" s="167"/>
      <c r="HRF170" s="43"/>
      <c r="HRG170" s="43"/>
      <c r="HRH170" s="43"/>
      <c r="HRI170" s="175"/>
      <c r="HRJ170" s="473"/>
      <c r="HRK170" s="475"/>
      <c r="HRL170" s="254"/>
      <c r="HRM170" s="167"/>
      <c r="HRN170" s="43"/>
      <c r="HRO170" s="43"/>
      <c r="HRP170" s="43"/>
      <c r="HRQ170" s="175"/>
      <c r="HRR170" s="473"/>
      <c r="HRS170" s="475"/>
      <c r="HRT170" s="254"/>
      <c r="HRU170" s="167"/>
      <c r="HRV170" s="43"/>
      <c r="HRW170" s="43"/>
      <c r="HRX170" s="43"/>
      <c r="HRY170" s="175"/>
      <c r="HRZ170" s="473"/>
      <c r="HSA170" s="475"/>
      <c r="HSB170" s="254"/>
      <c r="HSC170" s="167"/>
      <c r="HSD170" s="43"/>
      <c r="HSE170" s="43"/>
      <c r="HSF170" s="43"/>
      <c r="HSG170" s="175"/>
      <c r="HSH170" s="473"/>
      <c r="HSI170" s="475"/>
      <c r="HSJ170" s="254"/>
      <c r="HSK170" s="167"/>
      <c r="HSL170" s="43"/>
      <c r="HSM170" s="43"/>
      <c r="HSN170" s="43"/>
      <c r="HSO170" s="175"/>
      <c r="HSP170" s="473"/>
      <c r="HSQ170" s="475"/>
      <c r="HSR170" s="254"/>
      <c r="HSS170" s="167"/>
      <c r="HST170" s="43"/>
      <c r="HSU170" s="43"/>
      <c r="HSV170" s="43"/>
      <c r="HSW170" s="175"/>
      <c r="HSX170" s="473"/>
      <c r="HSY170" s="475"/>
      <c r="HSZ170" s="254"/>
      <c r="HTA170" s="167"/>
      <c r="HTB170" s="43"/>
      <c r="HTC170" s="43"/>
      <c r="HTD170" s="43"/>
      <c r="HTE170" s="175"/>
      <c r="HTF170" s="473"/>
      <c r="HTG170" s="475"/>
      <c r="HTH170" s="254"/>
      <c r="HTI170" s="167"/>
      <c r="HTJ170" s="43"/>
      <c r="HTK170" s="43"/>
      <c r="HTL170" s="43"/>
      <c r="HTM170" s="175"/>
      <c r="HTN170" s="473"/>
      <c r="HTO170" s="475"/>
      <c r="HTP170" s="254"/>
      <c r="HTQ170" s="167"/>
      <c r="HTR170" s="43"/>
      <c r="HTS170" s="43"/>
      <c r="HTT170" s="43"/>
      <c r="HTU170" s="175"/>
      <c r="HTV170" s="473"/>
      <c r="HTW170" s="475"/>
      <c r="HTX170" s="254"/>
      <c r="HTY170" s="167"/>
      <c r="HTZ170" s="43"/>
      <c r="HUA170" s="43"/>
      <c r="HUB170" s="43"/>
      <c r="HUC170" s="175"/>
      <c r="HUD170" s="473"/>
      <c r="HUE170" s="475"/>
      <c r="HUF170" s="254"/>
      <c r="HUG170" s="167"/>
      <c r="HUH170" s="43"/>
      <c r="HUI170" s="43"/>
      <c r="HUJ170" s="43"/>
      <c r="HUK170" s="175"/>
      <c r="HUL170" s="473"/>
      <c r="HUM170" s="475"/>
      <c r="HUN170" s="254"/>
      <c r="HUO170" s="167"/>
      <c r="HUP170" s="43"/>
      <c r="HUQ170" s="43"/>
      <c r="HUR170" s="43"/>
      <c r="HUS170" s="175"/>
      <c r="HUT170" s="473"/>
      <c r="HUU170" s="475"/>
      <c r="HUV170" s="254"/>
      <c r="HUW170" s="167"/>
      <c r="HUX170" s="43"/>
      <c r="HUY170" s="43"/>
      <c r="HUZ170" s="43"/>
      <c r="HVA170" s="175"/>
      <c r="HVB170" s="473"/>
      <c r="HVC170" s="475"/>
      <c r="HVD170" s="254"/>
      <c r="HVE170" s="167"/>
      <c r="HVF170" s="43"/>
      <c r="HVG170" s="43"/>
      <c r="HVH170" s="43"/>
      <c r="HVI170" s="175"/>
      <c r="HVJ170" s="473"/>
      <c r="HVK170" s="475"/>
      <c r="HVL170" s="254"/>
      <c r="HVM170" s="167"/>
      <c r="HVN170" s="43"/>
      <c r="HVO170" s="43"/>
      <c r="HVP170" s="43"/>
      <c r="HVQ170" s="175"/>
      <c r="HVR170" s="473"/>
      <c r="HVS170" s="475"/>
      <c r="HVT170" s="254"/>
      <c r="HVU170" s="167"/>
      <c r="HVV170" s="43"/>
      <c r="HVW170" s="43"/>
      <c r="HVX170" s="43"/>
      <c r="HVY170" s="175"/>
      <c r="HVZ170" s="473"/>
      <c r="HWA170" s="475"/>
      <c r="HWB170" s="254"/>
      <c r="HWC170" s="167"/>
      <c r="HWD170" s="43"/>
      <c r="HWE170" s="43"/>
      <c r="HWF170" s="43"/>
      <c r="HWG170" s="175"/>
      <c r="HWH170" s="473"/>
      <c r="HWI170" s="475"/>
      <c r="HWJ170" s="254"/>
      <c r="HWK170" s="167"/>
      <c r="HWL170" s="43"/>
      <c r="HWM170" s="43"/>
      <c r="HWN170" s="43"/>
      <c r="HWO170" s="175"/>
      <c r="HWP170" s="473"/>
      <c r="HWQ170" s="475"/>
      <c r="HWR170" s="254"/>
      <c r="HWS170" s="167"/>
      <c r="HWT170" s="43"/>
      <c r="HWU170" s="43"/>
      <c r="HWV170" s="43"/>
      <c r="HWW170" s="175"/>
      <c r="HWX170" s="473"/>
      <c r="HWY170" s="475"/>
      <c r="HWZ170" s="254"/>
      <c r="HXA170" s="167"/>
      <c r="HXB170" s="43"/>
      <c r="HXC170" s="43"/>
      <c r="HXD170" s="43"/>
      <c r="HXE170" s="175"/>
      <c r="HXF170" s="473"/>
      <c r="HXG170" s="475"/>
      <c r="HXH170" s="254"/>
      <c r="HXI170" s="167"/>
      <c r="HXJ170" s="43"/>
      <c r="HXK170" s="43"/>
      <c r="HXL170" s="43"/>
      <c r="HXM170" s="175"/>
      <c r="HXN170" s="473"/>
      <c r="HXO170" s="475"/>
      <c r="HXP170" s="254"/>
      <c r="HXQ170" s="167"/>
      <c r="HXR170" s="43"/>
      <c r="HXS170" s="43"/>
      <c r="HXT170" s="43"/>
      <c r="HXU170" s="175"/>
      <c r="HXV170" s="473"/>
      <c r="HXW170" s="475"/>
      <c r="HXX170" s="254"/>
      <c r="HXY170" s="167"/>
      <c r="HXZ170" s="43"/>
      <c r="HYA170" s="43"/>
      <c r="HYB170" s="43"/>
      <c r="HYC170" s="175"/>
      <c r="HYD170" s="473"/>
      <c r="HYE170" s="475"/>
      <c r="HYF170" s="254"/>
      <c r="HYG170" s="167"/>
      <c r="HYH170" s="43"/>
      <c r="HYI170" s="43"/>
      <c r="HYJ170" s="43"/>
      <c r="HYK170" s="175"/>
      <c r="HYL170" s="473"/>
      <c r="HYM170" s="475"/>
      <c r="HYN170" s="254"/>
      <c r="HYO170" s="167"/>
      <c r="HYP170" s="43"/>
      <c r="HYQ170" s="43"/>
      <c r="HYR170" s="43"/>
      <c r="HYS170" s="175"/>
      <c r="HYT170" s="473"/>
      <c r="HYU170" s="475"/>
      <c r="HYV170" s="254"/>
      <c r="HYW170" s="167"/>
      <c r="HYX170" s="43"/>
      <c r="HYY170" s="43"/>
      <c r="HYZ170" s="43"/>
      <c r="HZA170" s="175"/>
      <c r="HZB170" s="473"/>
      <c r="HZC170" s="475"/>
      <c r="HZD170" s="254"/>
      <c r="HZE170" s="167"/>
      <c r="HZF170" s="43"/>
      <c r="HZG170" s="43"/>
      <c r="HZH170" s="43"/>
      <c r="HZI170" s="175"/>
      <c r="HZJ170" s="473"/>
      <c r="HZK170" s="475"/>
      <c r="HZL170" s="254"/>
      <c r="HZM170" s="167"/>
      <c r="HZN170" s="43"/>
      <c r="HZO170" s="43"/>
      <c r="HZP170" s="43"/>
      <c r="HZQ170" s="175"/>
      <c r="HZR170" s="473"/>
      <c r="HZS170" s="475"/>
      <c r="HZT170" s="254"/>
      <c r="HZU170" s="167"/>
      <c r="HZV170" s="43"/>
      <c r="HZW170" s="43"/>
      <c r="HZX170" s="43"/>
      <c r="HZY170" s="175"/>
      <c r="HZZ170" s="473"/>
      <c r="IAA170" s="475"/>
      <c r="IAB170" s="254"/>
      <c r="IAC170" s="167"/>
      <c r="IAD170" s="43"/>
      <c r="IAE170" s="43"/>
      <c r="IAF170" s="43"/>
      <c r="IAG170" s="175"/>
      <c r="IAH170" s="473"/>
      <c r="IAI170" s="475"/>
      <c r="IAJ170" s="254"/>
      <c r="IAK170" s="167"/>
      <c r="IAL170" s="43"/>
      <c r="IAM170" s="43"/>
      <c r="IAN170" s="43"/>
      <c r="IAO170" s="175"/>
      <c r="IAP170" s="473"/>
      <c r="IAQ170" s="475"/>
      <c r="IAR170" s="254"/>
      <c r="IAS170" s="167"/>
      <c r="IAT170" s="43"/>
      <c r="IAU170" s="43"/>
      <c r="IAV170" s="43"/>
      <c r="IAW170" s="175"/>
      <c r="IAX170" s="473"/>
      <c r="IAY170" s="475"/>
      <c r="IAZ170" s="254"/>
      <c r="IBA170" s="167"/>
      <c r="IBB170" s="43"/>
      <c r="IBC170" s="43"/>
      <c r="IBD170" s="43"/>
      <c r="IBE170" s="175"/>
      <c r="IBF170" s="473"/>
      <c r="IBG170" s="475"/>
      <c r="IBH170" s="254"/>
      <c r="IBI170" s="167"/>
      <c r="IBJ170" s="43"/>
      <c r="IBK170" s="43"/>
      <c r="IBL170" s="43"/>
      <c r="IBM170" s="175"/>
      <c r="IBN170" s="473"/>
      <c r="IBO170" s="475"/>
      <c r="IBP170" s="254"/>
      <c r="IBQ170" s="167"/>
      <c r="IBR170" s="43"/>
      <c r="IBS170" s="43"/>
      <c r="IBT170" s="43"/>
      <c r="IBU170" s="175"/>
      <c r="IBV170" s="473"/>
      <c r="IBW170" s="475"/>
      <c r="IBX170" s="254"/>
      <c r="IBY170" s="167"/>
      <c r="IBZ170" s="43"/>
      <c r="ICA170" s="43"/>
      <c r="ICB170" s="43"/>
      <c r="ICC170" s="175"/>
      <c r="ICD170" s="473"/>
      <c r="ICE170" s="475"/>
      <c r="ICF170" s="254"/>
      <c r="ICG170" s="167"/>
      <c r="ICH170" s="43"/>
      <c r="ICI170" s="43"/>
      <c r="ICJ170" s="43"/>
      <c r="ICK170" s="175"/>
      <c r="ICL170" s="473"/>
      <c r="ICM170" s="475"/>
      <c r="ICN170" s="254"/>
      <c r="ICO170" s="167"/>
      <c r="ICP170" s="43"/>
      <c r="ICQ170" s="43"/>
      <c r="ICR170" s="43"/>
      <c r="ICS170" s="175"/>
      <c r="ICT170" s="473"/>
      <c r="ICU170" s="475"/>
      <c r="ICV170" s="254"/>
      <c r="ICW170" s="167"/>
      <c r="ICX170" s="43"/>
      <c r="ICY170" s="43"/>
      <c r="ICZ170" s="43"/>
      <c r="IDA170" s="175"/>
      <c r="IDB170" s="473"/>
      <c r="IDC170" s="475"/>
      <c r="IDD170" s="254"/>
      <c r="IDE170" s="167"/>
      <c r="IDF170" s="43"/>
      <c r="IDG170" s="43"/>
      <c r="IDH170" s="43"/>
      <c r="IDI170" s="175"/>
      <c r="IDJ170" s="473"/>
      <c r="IDK170" s="475"/>
      <c r="IDL170" s="254"/>
      <c r="IDM170" s="167"/>
      <c r="IDN170" s="43"/>
      <c r="IDO170" s="43"/>
      <c r="IDP170" s="43"/>
      <c r="IDQ170" s="175"/>
      <c r="IDR170" s="473"/>
      <c r="IDS170" s="475"/>
      <c r="IDT170" s="254"/>
      <c r="IDU170" s="167"/>
      <c r="IDV170" s="43"/>
      <c r="IDW170" s="43"/>
      <c r="IDX170" s="43"/>
      <c r="IDY170" s="175"/>
      <c r="IDZ170" s="473"/>
      <c r="IEA170" s="475"/>
      <c r="IEB170" s="254"/>
      <c r="IEC170" s="167"/>
      <c r="IED170" s="43"/>
      <c r="IEE170" s="43"/>
      <c r="IEF170" s="43"/>
      <c r="IEG170" s="175"/>
      <c r="IEH170" s="473"/>
      <c r="IEI170" s="475"/>
      <c r="IEJ170" s="254"/>
      <c r="IEK170" s="167"/>
      <c r="IEL170" s="43"/>
      <c r="IEM170" s="43"/>
      <c r="IEN170" s="43"/>
      <c r="IEO170" s="175"/>
      <c r="IEP170" s="473"/>
      <c r="IEQ170" s="475"/>
      <c r="IER170" s="254"/>
      <c r="IES170" s="167"/>
      <c r="IET170" s="43"/>
      <c r="IEU170" s="43"/>
      <c r="IEV170" s="43"/>
      <c r="IEW170" s="175"/>
      <c r="IEX170" s="473"/>
      <c r="IEY170" s="475"/>
      <c r="IEZ170" s="254"/>
      <c r="IFA170" s="167"/>
      <c r="IFB170" s="43"/>
      <c r="IFC170" s="43"/>
      <c r="IFD170" s="43"/>
      <c r="IFE170" s="175"/>
      <c r="IFF170" s="473"/>
      <c r="IFG170" s="475"/>
      <c r="IFH170" s="254"/>
      <c r="IFI170" s="167"/>
      <c r="IFJ170" s="43"/>
      <c r="IFK170" s="43"/>
      <c r="IFL170" s="43"/>
      <c r="IFM170" s="175"/>
      <c r="IFN170" s="473"/>
      <c r="IFO170" s="475"/>
      <c r="IFP170" s="254"/>
      <c r="IFQ170" s="167"/>
      <c r="IFR170" s="43"/>
      <c r="IFS170" s="43"/>
      <c r="IFT170" s="43"/>
      <c r="IFU170" s="175"/>
      <c r="IFV170" s="473"/>
      <c r="IFW170" s="475"/>
      <c r="IFX170" s="254"/>
      <c r="IFY170" s="167"/>
      <c r="IFZ170" s="43"/>
      <c r="IGA170" s="43"/>
      <c r="IGB170" s="43"/>
      <c r="IGC170" s="175"/>
      <c r="IGD170" s="473"/>
      <c r="IGE170" s="475"/>
      <c r="IGF170" s="254"/>
      <c r="IGG170" s="167"/>
      <c r="IGH170" s="43"/>
      <c r="IGI170" s="43"/>
      <c r="IGJ170" s="43"/>
      <c r="IGK170" s="175"/>
      <c r="IGL170" s="473"/>
      <c r="IGM170" s="475"/>
      <c r="IGN170" s="254"/>
      <c r="IGO170" s="167"/>
      <c r="IGP170" s="43"/>
      <c r="IGQ170" s="43"/>
      <c r="IGR170" s="43"/>
      <c r="IGS170" s="175"/>
      <c r="IGT170" s="473"/>
      <c r="IGU170" s="475"/>
      <c r="IGV170" s="254"/>
      <c r="IGW170" s="167"/>
      <c r="IGX170" s="43"/>
      <c r="IGY170" s="43"/>
      <c r="IGZ170" s="43"/>
      <c r="IHA170" s="175"/>
      <c r="IHB170" s="473"/>
      <c r="IHC170" s="475"/>
      <c r="IHD170" s="254"/>
      <c r="IHE170" s="167"/>
      <c r="IHF170" s="43"/>
      <c r="IHG170" s="43"/>
      <c r="IHH170" s="43"/>
      <c r="IHI170" s="175"/>
      <c r="IHJ170" s="473"/>
      <c r="IHK170" s="475"/>
      <c r="IHL170" s="254"/>
      <c r="IHM170" s="167"/>
      <c r="IHN170" s="43"/>
      <c r="IHO170" s="43"/>
      <c r="IHP170" s="43"/>
      <c r="IHQ170" s="175"/>
      <c r="IHR170" s="473"/>
      <c r="IHS170" s="475"/>
      <c r="IHT170" s="254"/>
      <c r="IHU170" s="167"/>
      <c r="IHV170" s="43"/>
      <c r="IHW170" s="43"/>
      <c r="IHX170" s="43"/>
      <c r="IHY170" s="175"/>
      <c r="IHZ170" s="473"/>
      <c r="IIA170" s="475"/>
      <c r="IIB170" s="254"/>
      <c r="IIC170" s="167"/>
      <c r="IID170" s="43"/>
      <c r="IIE170" s="43"/>
      <c r="IIF170" s="43"/>
      <c r="IIG170" s="175"/>
      <c r="IIH170" s="473"/>
      <c r="III170" s="475"/>
      <c r="IIJ170" s="254"/>
      <c r="IIK170" s="167"/>
      <c r="IIL170" s="43"/>
      <c r="IIM170" s="43"/>
      <c r="IIN170" s="43"/>
      <c r="IIO170" s="175"/>
      <c r="IIP170" s="473"/>
      <c r="IIQ170" s="475"/>
      <c r="IIR170" s="254"/>
      <c r="IIS170" s="167"/>
      <c r="IIT170" s="43"/>
      <c r="IIU170" s="43"/>
      <c r="IIV170" s="43"/>
      <c r="IIW170" s="175"/>
      <c r="IIX170" s="473"/>
      <c r="IIY170" s="475"/>
      <c r="IIZ170" s="254"/>
      <c r="IJA170" s="167"/>
      <c r="IJB170" s="43"/>
      <c r="IJC170" s="43"/>
      <c r="IJD170" s="43"/>
      <c r="IJE170" s="175"/>
      <c r="IJF170" s="473"/>
      <c r="IJG170" s="475"/>
      <c r="IJH170" s="254"/>
      <c r="IJI170" s="167"/>
      <c r="IJJ170" s="43"/>
      <c r="IJK170" s="43"/>
      <c r="IJL170" s="43"/>
      <c r="IJM170" s="175"/>
      <c r="IJN170" s="473"/>
      <c r="IJO170" s="475"/>
      <c r="IJP170" s="254"/>
      <c r="IJQ170" s="167"/>
      <c r="IJR170" s="43"/>
      <c r="IJS170" s="43"/>
      <c r="IJT170" s="43"/>
      <c r="IJU170" s="175"/>
      <c r="IJV170" s="473"/>
      <c r="IJW170" s="475"/>
      <c r="IJX170" s="254"/>
      <c r="IJY170" s="167"/>
      <c r="IJZ170" s="43"/>
      <c r="IKA170" s="43"/>
      <c r="IKB170" s="43"/>
      <c r="IKC170" s="175"/>
      <c r="IKD170" s="473"/>
      <c r="IKE170" s="475"/>
      <c r="IKF170" s="254"/>
      <c r="IKG170" s="167"/>
      <c r="IKH170" s="43"/>
      <c r="IKI170" s="43"/>
      <c r="IKJ170" s="43"/>
      <c r="IKK170" s="175"/>
      <c r="IKL170" s="473"/>
      <c r="IKM170" s="475"/>
      <c r="IKN170" s="254"/>
      <c r="IKO170" s="167"/>
      <c r="IKP170" s="43"/>
      <c r="IKQ170" s="43"/>
      <c r="IKR170" s="43"/>
      <c r="IKS170" s="175"/>
      <c r="IKT170" s="473"/>
      <c r="IKU170" s="475"/>
      <c r="IKV170" s="254"/>
      <c r="IKW170" s="167"/>
      <c r="IKX170" s="43"/>
      <c r="IKY170" s="43"/>
      <c r="IKZ170" s="43"/>
      <c r="ILA170" s="175"/>
      <c r="ILB170" s="473"/>
      <c r="ILC170" s="475"/>
      <c r="ILD170" s="254"/>
      <c r="ILE170" s="167"/>
      <c r="ILF170" s="43"/>
      <c r="ILG170" s="43"/>
      <c r="ILH170" s="43"/>
      <c r="ILI170" s="175"/>
      <c r="ILJ170" s="473"/>
      <c r="ILK170" s="475"/>
      <c r="ILL170" s="254"/>
      <c r="ILM170" s="167"/>
      <c r="ILN170" s="43"/>
      <c r="ILO170" s="43"/>
      <c r="ILP170" s="43"/>
      <c r="ILQ170" s="175"/>
      <c r="ILR170" s="473"/>
      <c r="ILS170" s="475"/>
      <c r="ILT170" s="254"/>
      <c r="ILU170" s="167"/>
      <c r="ILV170" s="43"/>
      <c r="ILW170" s="43"/>
      <c r="ILX170" s="43"/>
      <c r="ILY170" s="175"/>
      <c r="ILZ170" s="473"/>
      <c r="IMA170" s="475"/>
      <c r="IMB170" s="254"/>
      <c r="IMC170" s="167"/>
      <c r="IMD170" s="43"/>
      <c r="IME170" s="43"/>
      <c r="IMF170" s="43"/>
      <c r="IMG170" s="175"/>
      <c r="IMH170" s="473"/>
      <c r="IMI170" s="475"/>
      <c r="IMJ170" s="254"/>
      <c r="IMK170" s="167"/>
      <c r="IML170" s="43"/>
      <c r="IMM170" s="43"/>
      <c r="IMN170" s="43"/>
      <c r="IMO170" s="175"/>
      <c r="IMP170" s="473"/>
      <c r="IMQ170" s="475"/>
      <c r="IMR170" s="254"/>
      <c r="IMS170" s="167"/>
      <c r="IMT170" s="43"/>
      <c r="IMU170" s="43"/>
      <c r="IMV170" s="43"/>
      <c r="IMW170" s="175"/>
      <c r="IMX170" s="473"/>
      <c r="IMY170" s="475"/>
      <c r="IMZ170" s="254"/>
      <c r="INA170" s="167"/>
      <c r="INB170" s="43"/>
      <c r="INC170" s="43"/>
      <c r="IND170" s="43"/>
      <c r="INE170" s="175"/>
      <c r="INF170" s="473"/>
      <c r="ING170" s="475"/>
      <c r="INH170" s="254"/>
      <c r="INI170" s="167"/>
      <c r="INJ170" s="43"/>
      <c r="INK170" s="43"/>
      <c r="INL170" s="43"/>
      <c r="INM170" s="175"/>
      <c r="INN170" s="473"/>
      <c r="INO170" s="475"/>
      <c r="INP170" s="254"/>
      <c r="INQ170" s="167"/>
      <c r="INR170" s="43"/>
      <c r="INS170" s="43"/>
      <c r="INT170" s="43"/>
      <c r="INU170" s="175"/>
      <c r="INV170" s="473"/>
      <c r="INW170" s="475"/>
      <c r="INX170" s="254"/>
      <c r="INY170" s="167"/>
      <c r="INZ170" s="43"/>
      <c r="IOA170" s="43"/>
      <c r="IOB170" s="43"/>
      <c r="IOC170" s="175"/>
      <c r="IOD170" s="473"/>
      <c r="IOE170" s="475"/>
      <c r="IOF170" s="254"/>
      <c r="IOG170" s="167"/>
      <c r="IOH170" s="43"/>
      <c r="IOI170" s="43"/>
      <c r="IOJ170" s="43"/>
      <c r="IOK170" s="175"/>
      <c r="IOL170" s="473"/>
      <c r="IOM170" s="475"/>
      <c r="ION170" s="254"/>
      <c r="IOO170" s="167"/>
      <c r="IOP170" s="43"/>
      <c r="IOQ170" s="43"/>
      <c r="IOR170" s="43"/>
      <c r="IOS170" s="175"/>
      <c r="IOT170" s="473"/>
      <c r="IOU170" s="475"/>
      <c r="IOV170" s="254"/>
      <c r="IOW170" s="167"/>
      <c r="IOX170" s="43"/>
      <c r="IOY170" s="43"/>
      <c r="IOZ170" s="43"/>
      <c r="IPA170" s="175"/>
      <c r="IPB170" s="473"/>
      <c r="IPC170" s="475"/>
      <c r="IPD170" s="254"/>
      <c r="IPE170" s="167"/>
      <c r="IPF170" s="43"/>
      <c r="IPG170" s="43"/>
      <c r="IPH170" s="43"/>
      <c r="IPI170" s="175"/>
      <c r="IPJ170" s="473"/>
      <c r="IPK170" s="475"/>
      <c r="IPL170" s="254"/>
      <c r="IPM170" s="167"/>
      <c r="IPN170" s="43"/>
      <c r="IPO170" s="43"/>
      <c r="IPP170" s="43"/>
      <c r="IPQ170" s="175"/>
      <c r="IPR170" s="473"/>
      <c r="IPS170" s="475"/>
      <c r="IPT170" s="254"/>
      <c r="IPU170" s="167"/>
      <c r="IPV170" s="43"/>
      <c r="IPW170" s="43"/>
      <c r="IPX170" s="43"/>
      <c r="IPY170" s="175"/>
      <c r="IPZ170" s="473"/>
      <c r="IQA170" s="475"/>
      <c r="IQB170" s="254"/>
      <c r="IQC170" s="167"/>
      <c r="IQD170" s="43"/>
      <c r="IQE170" s="43"/>
      <c r="IQF170" s="43"/>
      <c r="IQG170" s="175"/>
      <c r="IQH170" s="473"/>
      <c r="IQI170" s="475"/>
      <c r="IQJ170" s="254"/>
      <c r="IQK170" s="167"/>
      <c r="IQL170" s="43"/>
      <c r="IQM170" s="43"/>
      <c r="IQN170" s="43"/>
      <c r="IQO170" s="175"/>
      <c r="IQP170" s="473"/>
      <c r="IQQ170" s="475"/>
      <c r="IQR170" s="254"/>
      <c r="IQS170" s="167"/>
      <c r="IQT170" s="43"/>
      <c r="IQU170" s="43"/>
      <c r="IQV170" s="43"/>
      <c r="IQW170" s="175"/>
      <c r="IQX170" s="473"/>
      <c r="IQY170" s="475"/>
      <c r="IQZ170" s="254"/>
      <c r="IRA170" s="167"/>
      <c r="IRB170" s="43"/>
      <c r="IRC170" s="43"/>
      <c r="IRD170" s="43"/>
      <c r="IRE170" s="175"/>
      <c r="IRF170" s="473"/>
      <c r="IRG170" s="475"/>
      <c r="IRH170" s="254"/>
      <c r="IRI170" s="167"/>
      <c r="IRJ170" s="43"/>
      <c r="IRK170" s="43"/>
      <c r="IRL170" s="43"/>
      <c r="IRM170" s="175"/>
      <c r="IRN170" s="473"/>
      <c r="IRO170" s="475"/>
      <c r="IRP170" s="254"/>
      <c r="IRQ170" s="167"/>
      <c r="IRR170" s="43"/>
      <c r="IRS170" s="43"/>
      <c r="IRT170" s="43"/>
      <c r="IRU170" s="175"/>
      <c r="IRV170" s="473"/>
      <c r="IRW170" s="475"/>
      <c r="IRX170" s="254"/>
      <c r="IRY170" s="167"/>
      <c r="IRZ170" s="43"/>
      <c r="ISA170" s="43"/>
      <c r="ISB170" s="43"/>
      <c r="ISC170" s="175"/>
      <c r="ISD170" s="473"/>
      <c r="ISE170" s="475"/>
      <c r="ISF170" s="254"/>
      <c r="ISG170" s="167"/>
      <c r="ISH170" s="43"/>
      <c r="ISI170" s="43"/>
      <c r="ISJ170" s="43"/>
      <c r="ISK170" s="175"/>
      <c r="ISL170" s="473"/>
      <c r="ISM170" s="475"/>
      <c r="ISN170" s="254"/>
      <c r="ISO170" s="167"/>
      <c r="ISP170" s="43"/>
      <c r="ISQ170" s="43"/>
      <c r="ISR170" s="43"/>
      <c r="ISS170" s="175"/>
      <c r="IST170" s="473"/>
      <c r="ISU170" s="475"/>
      <c r="ISV170" s="254"/>
      <c r="ISW170" s="167"/>
      <c r="ISX170" s="43"/>
      <c r="ISY170" s="43"/>
      <c r="ISZ170" s="43"/>
      <c r="ITA170" s="175"/>
      <c r="ITB170" s="473"/>
      <c r="ITC170" s="475"/>
      <c r="ITD170" s="254"/>
      <c r="ITE170" s="167"/>
      <c r="ITF170" s="43"/>
      <c r="ITG170" s="43"/>
      <c r="ITH170" s="43"/>
      <c r="ITI170" s="175"/>
      <c r="ITJ170" s="473"/>
      <c r="ITK170" s="475"/>
      <c r="ITL170" s="254"/>
      <c r="ITM170" s="167"/>
      <c r="ITN170" s="43"/>
      <c r="ITO170" s="43"/>
      <c r="ITP170" s="43"/>
      <c r="ITQ170" s="175"/>
      <c r="ITR170" s="473"/>
      <c r="ITS170" s="475"/>
      <c r="ITT170" s="254"/>
      <c r="ITU170" s="167"/>
      <c r="ITV170" s="43"/>
      <c r="ITW170" s="43"/>
      <c r="ITX170" s="43"/>
      <c r="ITY170" s="175"/>
      <c r="ITZ170" s="473"/>
      <c r="IUA170" s="475"/>
      <c r="IUB170" s="254"/>
      <c r="IUC170" s="167"/>
      <c r="IUD170" s="43"/>
      <c r="IUE170" s="43"/>
      <c r="IUF170" s="43"/>
      <c r="IUG170" s="175"/>
      <c r="IUH170" s="473"/>
      <c r="IUI170" s="475"/>
      <c r="IUJ170" s="254"/>
      <c r="IUK170" s="167"/>
      <c r="IUL170" s="43"/>
      <c r="IUM170" s="43"/>
      <c r="IUN170" s="43"/>
      <c r="IUO170" s="175"/>
      <c r="IUP170" s="473"/>
      <c r="IUQ170" s="475"/>
      <c r="IUR170" s="254"/>
      <c r="IUS170" s="167"/>
      <c r="IUT170" s="43"/>
      <c r="IUU170" s="43"/>
      <c r="IUV170" s="43"/>
      <c r="IUW170" s="175"/>
      <c r="IUX170" s="473"/>
      <c r="IUY170" s="475"/>
      <c r="IUZ170" s="254"/>
      <c r="IVA170" s="167"/>
      <c r="IVB170" s="43"/>
      <c r="IVC170" s="43"/>
      <c r="IVD170" s="43"/>
      <c r="IVE170" s="175"/>
      <c r="IVF170" s="473"/>
      <c r="IVG170" s="475"/>
      <c r="IVH170" s="254"/>
      <c r="IVI170" s="167"/>
      <c r="IVJ170" s="43"/>
      <c r="IVK170" s="43"/>
      <c r="IVL170" s="43"/>
      <c r="IVM170" s="175"/>
      <c r="IVN170" s="473"/>
      <c r="IVO170" s="475"/>
      <c r="IVP170" s="254"/>
      <c r="IVQ170" s="167"/>
      <c r="IVR170" s="43"/>
      <c r="IVS170" s="43"/>
      <c r="IVT170" s="43"/>
      <c r="IVU170" s="175"/>
      <c r="IVV170" s="473"/>
      <c r="IVW170" s="475"/>
      <c r="IVX170" s="254"/>
      <c r="IVY170" s="167"/>
      <c r="IVZ170" s="43"/>
      <c r="IWA170" s="43"/>
      <c r="IWB170" s="43"/>
      <c r="IWC170" s="175"/>
      <c r="IWD170" s="473"/>
      <c r="IWE170" s="475"/>
      <c r="IWF170" s="254"/>
      <c r="IWG170" s="167"/>
      <c r="IWH170" s="43"/>
      <c r="IWI170" s="43"/>
      <c r="IWJ170" s="43"/>
      <c r="IWK170" s="175"/>
      <c r="IWL170" s="473"/>
      <c r="IWM170" s="475"/>
      <c r="IWN170" s="254"/>
      <c r="IWO170" s="167"/>
      <c r="IWP170" s="43"/>
      <c r="IWQ170" s="43"/>
      <c r="IWR170" s="43"/>
      <c r="IWS170" s="175"/>
      <c r="IWT170" s="473"/>
      <c r="IWU170" s="475"/>
      <c r="IWV170" s="254"/>
      <c r="IWW170" s="167"/>
      <c r="IWX170" s="43"/>
      <c r="IWY170" s="43"/>
      <c r="IWZ170" s="43"/>
      <c r="IXA170" s="175"/>
      <c r="IXB170" s="473"/>
      <c r="IXC170" s="475"/>
      <c r="IXD170" s="254"/>
      <c r="IXE170" s="167"/>
      <c r="IXF170" s="43"/>
      <c r="IXG170" s="43"/>
      <c r="IXH170" s="43"/>
      <c r="IXI170" s="175"/>
      <c r="IXJ170" s="473"/>
      <c r="IXK170" s="475"/>
      <c r="IXL170" s="254"/>
      <c r="IXM170" s="167"/>
      <c r="IXN170" s="43"/>
      <c r="IXO170" s="43"/>
      <c r="IXP170" s="43"/>
      <c r="IXQ170" s="175"/>
      <c r="IXR170" s="473"/>
      <c r="IXS170" s="475"/>
      <c r="IXT170" s="254"/>
      <c r="IXU170" s="167"/>
      <c r="IXV170" s="43"/>
      <c r="IXW170" s="43"/>
      <c r="IXX170" s="43"/>
      <c r="IXY170" s="175"/>
      <c r="IXZ170" s="473"/>
      <c r="IYA170" s="475"/>
      <c r="IYB170" s="254"/>
      <c r="IYC170" s="167"/>
      <c r="IYD170" s="43"/>
      <c r="IYE170" s="43"/>
      <c r="IYF170" s="43"/>
      <c r="IYG170" s="175"/>
      <c r="IYH170" s="473"/>
      <c r="IYI170" s="475"/>
      <c r="IYJ170" s="254"/>
      <c r="IYK170" s="167"/>
      <c r="IYL170" s="43"/>
      <c r="IYM170" s="43"/>
      <c r="IYN170" s="43"/>
      <c r="IYO170" s="175"/>
      <c r="IYP170" s="473"/>
      <c r="IYQ170" s="475"/>
      <c r="IYR170" s="254"/>
      <c r="IYS170" s="167"/>
      <c r="IYT170" s="43"/>
      <c r="IYU170" s="43"/>
      <c r="IYV170" s="43"/>
      <c r="IYW170" s="175"/>
      <c r="IYX170" s="473"/>
      <c r="IYY170" s="475"/>
      <c r="IYZ170" s="254"/>
      <c r="IZA170" s="167"/>
      <c r="IZB170" s="43"/>
      <c r="IZC170" s="43"/>
      <c r="IZD170" s="43"/>
      <c r="IZE170" s="175"/>
      <c r="IZF170" s="473"/>
      <c r="IZG170" s="475"/>
      <c r="IZH170" s="254"/>
      <c r="IZI170" s="167"/>
      <c r="IZJ170" s="43"/>
      <c r="IZK170" s="43"/>
      <c r="IZL170" s="43"/>
      <c r="IZM170" s="175"/>
      <c r="IZN170" s="473"/>
      <c r="IZO170" s="475"/>
      <c r="IZP170" s="254"/>
      <c r="IZQ170" s="167"/>
      <c r="IZR170" s="43"/>
      <c r="IZS170" s="43"/>
      <c r="IZT170" s="43"/>
      <c r="IZU170" s="175"/>
      <c r="IZV170" s="473"/>
      <c r="IZW170" s="475"/>
      <c r="IZX170" s="254"/>
      <c r="IZY170" s="167"/>
      <c r="IZZ170" s="43"/>
      <c r="JAA170" s="43"/>
      <c r="JAB170" s="43"/>
      <c r="JAC170" s="175"/>
      <c r="JAD170" s="473"/>
      <c r="JAE170" s="475"/>
      <c r="JAF170" s="254"/>
      <c r="JAG170" s="167"/>
      <c r="JAH170" s="43"/>
      <c r="JAI170" s="43"/>
      <c r="JAJ170" s="43"/>
      <c r="JAK170" s="175"/>
      <c r="JAL170" s="473"/>
      <c r="JAM170" s="475"/>
      <c r="JAN170" s="254"/>
      <c r="JAO170" s="167"/>
      <c r="JAP170" s="43"/>
      <c r="JAQ170" s="43"/>
      <c r="JAR170" s="43"/>
      <c r="JAS170" s="175"/>
      <c r="JAT170" s="473"/>
      <c r="JAU170" s="475"/>
      <c r="JAV170" s="254"/>
      <c r="JAW170" s="167"/>
      <c r="JAX170" s="43"/>
      <c r="JAY170" s="43"/>
      <c r="JAZ170" s="43"/>
      <c r="JBA170" s="175"/>
      <c r="JBB170" s="473"/>
      <c r="JBC170" s="475"/>
      <c r="JBD170" s="254"/>
      <c r="JBE170" s="167"/>
      <c r="JBF170" s="43"/>
      <c r="JBG170" s="43"/>
      <c r="JBH170" s="43"/>
      <c r="JBI170" s="175"/>
      <c r="JBJ170" s="473"/>
      <c r="JBK170" s="475"/>
      <c r="JBL170" s="254"/>
      <c r="JBM170" s="167"/>
      <c r="JBN170" s="43"/>
      <c r="JBO170" s="43"/>
      <c r="JBP170" s="43"/>
      <c r="JBQ170" s="175"/>
      <c r="JBR170" s="473"/>
      <c r="JBS170" s="475"/>
      <c r="JBT170" s="254"/>
      <c r="JBU170" s="167"/>
      <c r="JBV170" s="43"/>
      <c r="JBW170" s="43"/>
      <c r="JBX170" s="43"/>
      <c r="JBY170" s="175"/>
      <c r="JBZ170" s="473"/>
      <c r="JCA170" s="475"/>
      <c r="JCB170" s="254"/>
      <c r="JCC170" s="167"/>
      <c r="JCD170" s="43"/>
      <c r="JCE170" s="43"/>
      <c r="JCF170" s="43"/>
      <c r="JCG170" s="175"/>
      <c r="JCH170" s="473"/>
      <c r="JCI170" s="475"/>
      <c r="JCJ170" s="254"/>
      <c r="JCK170" s="167"/>
      <c r="JCL170" s="43"/>
      <c r="JCM170" s="43"/>
      <c r="JCN170" s="43"/>
      <c r="JCO170" s="175"/>
      <c r="JCP170" s="473"/>
      <c r="JCQ170" s="475"/>
      <c r="JCR170" s="254"/>
      <c r="JCS170" s="167"/>
      <c r="JCT170" s="43"/>
      <c r="JCU170" s="43"/>
      <c r="JCV170" s="43"/>
      <c r="JCW170" s="175"/>
      <c r="JCX170" s="473"/>
      <c r="JCY170" s="475"/>
      <c r="JCZ170" s="254"/>
      <c r="JDA170" s="167"/>
      <c r="JDB170" s="43"/>
      <c r="JDC170" s="43"/>
      <c r="JDD170" s="43"/>
      <c r="JDE170" s="175"/>
      <c r="JDF170" s="473"/>
      <c r="JDG170" s="475"/>
      <c r="JDH170" s="254"/>
      <c r="JDI170" s="167"/>
      <c r="JDJ170" s="43"/>
      <c r="JDK170" s="43"/>
      <c r="JDL170" s="43"/>
      <c r="JDM170" s="175"/>
      <c r="JDN170" s="473"/>
      <c r="JDO170" s="475"/>
      <c r="JDP170" s="254"/>
      <c r="JDQ170" s="167"/>
      <c r="JDR170" s="43"/>
      <c r="JDS170" s="43"/>
      <c r="JDT170" s="43"/>
      <c r="JDU170" s="175"/>
      <c r="JDV170" s="473"/>
      <c r="JDW170" s="475"/>
      <c r="JDX170" s="254"/>
      <c r="JDY170" s="167"/>
      <c r="JDZ170" s="43"/>
      <c r="JEA170" s="43"/>
      <c r="JEB170" s="43"/>
      <c r="JEC170" s="175"/>
      <c r="JED170" s="473"/>
      <c r="JEE170" s="475"/>
      <c r="JEF170" s="254"/>
      <c r="JEG170" s="167"/>
      <c r="JEH170" s="43"/>
      <c r="JEI170" s="43"/>
      <c r="JEJ170" s="43"/>
      <c r="JEK170" s="175"/>
      <c r="JEL170" s="473"/>
      <c r="JEM170" s="475"/>
      <c r="JEN170" s="254"/>
      <c r="JEO170" s="167"/>
      <c r="JEP170" s="43"/>
      <c r="JEQ170" s="43"/>
      <c r="JER170" s="43"/>
      <c r="JES170" s="175"/>
      <c r="JET170" s="473"/>
      <c r="JEU170" s="475"/>
      <c r="JEV170" s="254"/>
      <c r="JEW170" s="167"/>
      <c r="JEX170" s="43"/>
      <c r="JEY170" s="43"/>
      <c r="JEZ170" s="43"/>
      <c r="JFA170" s="175"/>
      <c r="JFB170" s="473"/>
      <c r="JFC170" s="475"/>
      <c r="JFD170" s="254"/>
      <c r="JFE170" s="167"/>
      <c r="JFF170" s="43"/>
      <c r="JFG170" s="43"/>
      <c r="JFH170" s="43"/>
      <c r="JFI170" s="175"/>
      <c r="JFJ170" s="473"/>
      <c r="JFK170" s="475"/>
      <c r="JFL170" s="254"/>
      <c r="JFM170" s="167"/>
      <c r="JFN170" s="43"/>
      <c r="JFO170" s="43"/>
      <c r="JFP170" s="43"/>
      <c r="JFQ170" s="175"/>
      <c r="JFR170" s="473"/>
      <c r="JFS170" s="475"/>
      <c r="JFT170" s="254"/>
      <c r="JFU170" s="167"/>
      <c r="JFV170" s="43"/>
      <c r="JFW170" s="43"/>
      <c r="JFX170" s="43"/>
      <c r="JFY170" s="175"/>
      <c r="JFZ170" s="473"/>
      <c r="JGA170" s="475"/>
      <c r="JGB170" s="254"/>
      <c r="JGC170" s="167"/>
      <c r="JGD170" s="43"/>
      <c r="JGE170" s="43"/>
      <c r="JGF170" s="43"/>
      <c r="JGG170" s="175"/>
      <c r="JGH170" s="473"/>
      <c r="JGI170" s="475"/>
      <c r="JGJ170" s="254"/>
      <c r="JGK170" s="167"/>
      <c r="JGL170" s="43"/>
      <c r="JGM170" s="43"/>
      <c r="JGN170" s="43"/>
      <c r="JGO170" s="175"/>
      <c r="JGP170" s="473"/>
      <c r="JGQ170" s="475"/>
      <c r="JGR170" s="254"/>
      <c r="JGS170" s="167"/>
      <c r="JGT170" s="43"/>
      <c r="JGU170" s="43"/>
      <c r="JGV170" s="43"/>
      <c r="JGW170" s="175"/>
      <c r="JGX170" s="473"/>
      <c r="JGY170" s="475"/>
      <c r="JGZ170" s="254"/>
      <c r="JHA170" s="167"/>
      <c r="JHB170" s="43"/>
      <c r="JHC170" s="43"/>
      <c r="JHD170" s="43"/>
      <c r="JHE170" s="175"/>
      <c r="JHF170" s="473"/>
      <c r="JHG170" s="475"/>
      <c r="JHH170" s="254"/>
      <c r="JHI170" s="167"/>
      <c r="JHJ170" s="43"/>
      <c r="JHK170" s="43"/>
      <c r="JHL170" s="43"/>
      <c r="JHM170" s="175"/>
      <c r="JHN170" s="473"/>
      <c r="JHO170" s="475"/>
      <c r="JHP170" s="254"/>
      <c r="JHQ170" s="167"/>
      <c r="JHR170" s="43"/>
      <c r="JHS170" s="43"/>
      <c r="JHT170" s="43"/>
      <c r="JHU170" s="175"/>
      <c r="JHV170" s="473"/>
      <c r="JHW170" s="475"/>
      <c r="JHX170" s="254"/>
      <c r="JHY170" s="167"/>
      <c r="JHZ170" s="43"/>
      <c r="JIA170" s="43"/>
      <c r="JIB170" s="43"/>
      <c r="JIC170" s="175"/>
      <c r="JID170" s="473"/>
      <c r="JIE170" s="475"/>
      <c r="JIF170" s="254"/>
      <c r="JIG170" s="167"/>
      <c r="JIH170" s="43"/>
      <c r="JII170" s="43"/>
      <c r="JIJ170" s="43"/>
      <c r="JIK170" s="175"/>
      <c r="JIL170" s="473"/>
      <c r="JIM170" s="475"/>
      <c r="JIN170" s="254"/>
      <c r="JIO170" s="167"/>
      <c r="JIP170" s="43"/>
      <c r="JIQ170" s="43"/>
      <c r="JIR170" s="43"/>
      <c r="JIS170" s="175"/>
      <c r="JIT170" s="473"/>
      <c r="JIU170" s="475"/>
      <c r="JIV170" s="254"/>
      <c r="JIW170" s="167"/>
      <c r="JIX170" s="43"/>
      <c r="JIY170" s="43"/>
      <c r="JIZ170" s="43"/>
      <c r="JJA170" s="175"/>
      <c r="JJB170" s="473"/>
      <c r="JJC170" s="475"/>
      <c r="JJD170" s="254"/>
      <c r="JJE170" s="167"/>
      <c r="JJF170" s="43"/>
      <c r="JJG170" s="43"/>
      <c r="JJH170" s="43"/>
      <c r="JJI170" s="175"/>
      <c r="JJJ170" s="473"/>
      <c r="JJK170" s="475"/>
      <c r="JJL170" s="254"/>
      <c r="JJM170" s="167"/>
      <c r="JJN170" s="43"/>
      <c r="JJO170" s="43"/>
      <c r="JJP170" s="43"/>
      <c r="JJQ170" s="175"/>
      <c r="JJR170" s="473"/>
      <c r="JJS170" s="475"/>
      <c r="JJT170" s="254"/>
      <c r="JJU170" s="167"/>
      <c r="JJV170" s="43"/>
      <c r="JJW170" s="43"/>
      <c r="JJX170" s="43"/>
      <c r="JJY170" s="175"/>
      <c r="JJZ170" s="473"/>
      <c r="JKA170" s="475"/>
      <c r="JKB170" s="254"/>
      <c r="JKC170" s="167"/>
      <c r="JKD170" s="43"/>
      <c r="JKE170" s="43"/>
      <c r="JKF170" s="43"/>
      <c r="JKG170" s="175"/>
      <c r="JKH170" s="473"/>
      <c r="JKI170" s="475"/>
      <c r="JKJ170" s="254"/>
      <c r="JKK170" s="167"/>
      <c r="JKL170" s="43"/>
      <c r="JKM170" s="43"/>
      <c r="JKN170" s="43"/>
      <c r="JKO170" s="175"/>
      <c r="JKP170" s="473"/>
      <c r="JKQ170" s="475"/>
      <c r="JKR170" s="254"/>
      <c r="JKS170" s="167"/>
      <c r="JKT170" s="43"/>
      <c r="JKU170" s="43"/>
      <c r="JKV170" s="43"/>
      <c r="JKW170" s="175"/>
      <c r="JKX170" s="473"/>
      <c r="JKY170" s="475"/>
      <c r="JKZ170" s="254"/>
      <c r="JLA170" s="167"/>
      <c r="JLB170" s="43"/>
      <c r="JLC170" s="43"/>
      <c r="JLD170" s="43"/>
      <c r="JLE170" s="175"/>
      <c r="JLF170" s="473"/>
      <c r="JLG170" s="475"/>
      <c r="JLH170" s="254"/>
      <c r="JLI170" s="167"/>
      <c r="JLJ170" s="43"/>
      <c r="JLK170" s="43"/>
      <c r="JLL170" s="43"/>
      <c r="JLM170" s="175"/>
      <c r="JLN170" s="473"/>
      <c r="JLO170" s="475"/>
      <c r="JLP170" s="254"/>
      <c r="JLQ170" s="167"/>
      <c r="JLR170" s="43"/>
      <c r="JLS170" s="43"/>
      <c r="JLT170" s="43"/>
      <c r="JLU170" s="175"/>
      <c r="JLV170" s="473"/>
      <c r="JLW170" s="475"/>
      <c r="JLX170" s="254"/>
      <c r="JLY170" s="167"/>
      <c r="JLZ170" s="43"/>
      <c r="JMA170" s="43"/>
      <c r="JMB170" s="43"/>
      <c r="JMC170" s="175"/>
      <c r="JMD170" s="473"/>
      <c r="JME170" s="475"/>
      <c r="JMF170" s="254"/>
      <c r="JMG170" s="167"/>
      <c r="JMH170" s="43"/>
      <c r="JMI170" s="43"/>
      <c r="JMJ170" s="43"/>
      <c r="JMK170" s="175"/>
      <c r="JML170" s="473"/>
      <c r="JMM170" s="475"/>
      <c r="JMN170" s="254"/>
      <c r="JMO170" s="167"/>
      <c r="JMP170" s="43"/>
      <c r="JMQ170" s="43"/>
      <c r="JMR170" s="43"/>
      <c r="JMS170" s="175"/>
      <c r="JMT170" s="473"/>
      <c r="JMU170" s="475"/>
      <c r="JMV170" s="254"/>
      <c r="JMW170" s="167"/>
      <c r="JMX170" s="43"/>
      <c r="JMY170" s="43"/>
      <c r="JMZ170" s="43"/>
      <c r="JNA170" s="175"/>
      <c r="JNB170" s="473"/>
      <c r="JNC170" s="475"/>
      <c r="JND170" s="254"/>
      <c r="JNE170" s="167"/>
      <c r="JNF170" s="43"/>
      <c r="JNG170" s="43"/>
      <c r="JNH170" s="43"/>
      <c r="JNI170" s="175"/>
      <c r="JNJ170" s="473"/>
      <c r="JNK170" s="475"/>
      <c r="JNL170" s="254"/>
      <c r="JNM170" s="167"/>
      <c r="JNN170" s="43"/>
      <c r="JNO170" s="43"/>
      <c r="JNP170" s="43"/>
      <c r="JNQ170" s="175"/>
      <c r="JNR170" s="473"/>
      <c r="JNS170" s="475"/>
      <c r="JNT170" s="254"/>
      <c r="JNU170" s="167"/>
      <c r="JNV170" s="43"/>
      <c r="JNW170" s="43"/>
      <c r="JNX170" s="43"/>
      <c r="JNY170" s="175"/>
      <c r="JNZ170" s="473"/>
      <c r="JOA170" s="475"/>
      <c r="JOB170" s="254"/>
      <c r="JOC170" s="167"/>
      <c r="JOD170" s="43"/>
      <c r="JOE170" s="43"/>
      <c r="JOF170" s="43"/>
      <c r="JOG170" s="175"/>
      <c r="JOH170" s="473"/>
      <c r="JOI170" s="475"/>
      <c r="JOJ170" s="254"/>
      <c r="JOK170" s="167"/>
      <c r="JOL170" s="43"/>
      <c r="JOM170" s="43"/>
      <c r="JON170" s="43"/>
      <c r="JOO170" s="175"/>
      <c r="JOP170" s="473"/>
      <c r="JOQ170" s="475"/>
      <c r="JOR170" s="254"/>
      <c r="JOS170" s="167"/>
      <c r="JOT170" s="43"/>
      <c r="JOU170" s="43"/>
      <c r="JOV170" s="43"/>
      <c r="JOW170" s="175"/>
      <c r="JOX170" s="473"/>
      <c r="JOY170" s="475"/>
      <c r="JOZ170" s="254"/>
      <c r="JPA170" s="167"/>
      <c r="JPB170" s="43"/>
      <c r="JPC170" s="43"/>
      <c r="JPD170" s="43"/>
      <c r="JPE170" s="175"/>
      <c r="JPF170" s="473"/>
      <c r="JPG170" s="475"/>
      <c r="JPH170" s="254"/>
      <c r="JPI170" s="167"/>
      <c r="JPJ170" s="43"/>
      <c r="JPK170" s="43"/>
      <c r="JPL170" s="43"/>
      <c r="JPM170" s="175"/>
      <c r="JPN170" s="473"/>
      <c r="JPO170" s="475"/>
      <c r="JPP170" s="254"/>
      <c r="JPQ170" s="167"/>
      <c r="JPR170" s="43"/>
      <c r="JPS170" s="43"/>
      <c r="JPT170" s="43"/>
      <c r="JPU170" s="175"/>
      <c r="JPV170" s="473"/>
      <c r="JPW170" s="475"/>
      <c r="JPX170" s="254"/>
      <c r="JPY170" s="167"/>
      <c r="JPZ170" s="43"/>
      <c r="JQA170" s="43"/>
      <c r="JQB170" s="43"/>
      <c r="JQC170" s="175"/>
      <c r="JQD170" s="473"/>
      <c r="JQE170" s="475"/>
      <c r="JQF170" s="254"/>
      <c r="JQG170" s="167"/>
      <c r="JQH170" s="43"/>
      <c r="JQI170" s="43"/>
      <c r="JQJ170" s="43"/>
      <c r="JQK170" s="175"/>
      <c r="JQL170" s="473"/>
      <c r="JQM170" s="475"/>
      <c r="JQN170" s="254"/>
      <c r="JQO170" s="167"/>
      <c r="JQP170" s="43"/>
      <c r="JQQ170" s="43"/>
      <c r="JQR170" s="43"/>
      <c r="JQS170" s="175"/>
      <c r="JQT170" s="473"/>
      <c r="JQU170" s="475"/>
      <c r="JQV170" s="254"/>
      <c r="JQW170" s="167"/>
      <c r="JQX170" s="43"/>
      <c r="JQY170" s="43"/>
      <c r="JQZ170" s="43"/>
      <c r="JRA170" s="175"/>
      <c r="JRB170" s="473"/>
      <c r="JRC170" s="475"/>
      <c r="JRD170" s="254"/>
      <c r="JRE170" s="167"/>
      <c r="JRF170" s="43"/>
      <c r="JRG170" s="43"/>
      <c r="JRH170" s="43"/>
      <c r="JRI170" s="175"/>
      <c r="JRJ170" s="473"/>
      <c r="JRK170" s="475"/>
      <c r="JRL170" s="254"/>
      <c r="JRM170" s="167"/>
      <c r="JRN170" s="43"/>
      <c r="JRO170" s="43"/>
      <c r="JRP170" s="43"/>
      <c r="JRQ170" s="175"/>
      <c r="JRR170" s="473"/>
      <c r="JRS170" s="475"/>
      <c r="JRT170" s="254"/>
      <c r="JRU170" s="167"/>
      <c r="JRV170" s="43"/>
      <c r="JRW170" s="43"/>
      <c r="JRX170" s="43"/>
      <c r="JRY170" s="175"/>
      <c r="JRZ170" s="473"/>
      <c r="JSA170" s="475"/>
      <c r="JSB170" s="254"/>
      <c r="JSC170" s="167"/>
      <c r="JSD170" s="43"/>
      <c r="JSE170" s="43"/>
      <c r="JSF170" s="43"/>
      <c r="JSG170" s="175"/>
      <c r="JSH170" s="473"/>
      <c r="JSI170" s="475"/>
      <c r="JSJ170" s="254"/>
      <c r="JSK170" s="167"/>
      <c r="JSL170" s="43"/>
      <c r="JSM170" s="43"/>
      <c r="JSN170" s="43"/>
      <c r="JSO170" s="175"/>
      <c r="JSP170" s="473"/>
      <c r="JSQ170" s="475"/>
      <c r="JSR170" s="254"/>
      <c r="JSS170" s="167"/>
      <c r="JST170" s="43"/>
      <c r="JSU170" s="43"/>
      <c r="JSV170" s="43"/>
      <c r="JSW170" s="175"/>
      <c r="JSX170" s="473"/>
      <c r="JSY170" s="475"/>
      <c r="JSZ170" s="254"/>
      <c r="JTA170" s="167"/>
      <c r="JTB170" s="43"/>
      <c r="JTC170" s="43"/>
      <c r="JTD170" s="43"/>
      <c r="JTE170" s="175"/>
      <c r="JTF170" s="473"/>
      <c r="JTG170" s="475"/>
      <c r="JTH170" s="254"/>
      <c r="JTI170" s="167"/>
      <c r="JTJ170" s="43"/>
      <c r="JTK170" s="43"/>
      <c r="JTL170" s="43"/>
      <c r="JTM170" s="175"/>
      <c r="JTN170" s="473"/>
      <c r="JTO170" s="475"/>
      <c r="JTP170" s="254"/>
      <c r="JTQ170" s="167"/>
      <c r="JTR170" s="43"/>
      <c r="JTS170" s="43"/>
      <c r="JTT170" s="43"/>
      <c r="JTU170" s="175"/>
      <c r="JTV170" s="473"/>
      <c r="JTW170" s="475"/>
      <c r="JTX170" s="254"/>
      <c r="JTY170" s="167"/>
      <c r="JTZ170" s="43"/>
      <c r="JUA170" s="43"/>
      <c r="JUB170" s="43"/>
      <c r="JUC170" s="175"/>
      <c r="JUD170" s="473"/>
      <c r="JUE170" s="475"/>
      <c r="JUF170" s="254"/>
      <c r="JUG170" s="167"/>
      <c r="JUH170" s="43"/>
      <c r="JUI170" s="43"/>
      <c r="JUJ170" s="43"/>
      <c r="JUK170" s="175"/>
      <c r="JUL170" s="473"/>
      <c r="JUM170" s="475"/>
      <c r="JUN170" s="254"/>
      <c r="JUO170" s="167"/>
      <c r="JUP170" s="43"/>
      <c r="JUQ170" s="43"/>
      <c r="JUR170" s="43"/>
      <c r="JUS170" s="175"/>
      <c r="JUT170" s="473"/>
      <c r="JUU170" s="475"/>
      <c r="JUV170" s="254"/>
      <c r="JUW170" s="167"/>
      <c r="JUX170" s="43"/>
      <c r="JUY170" s="43"/>
      <c r="JUZ170" s="43"/>
      <c r="JVA170" s="175"/>
      <c r="JVB170" s="473"/>
      <c r="JVC170" s="475"/>
      <c r="JVD170" s="254"/>
      <c r="JVE170" s="167"/>
      <c r="JVF170" s="43"/>
      <c r="JVG170" s="43"/>
      <c r="JVH170" s="43"/>
      <c r="JVI170" s="175"/>
      <c r="JVJ170" s="473"/>
      <c r="JVK170" s="475"/>
      <c r="JVL170" s="254"/>
      <c r="JVM170" s="167"/>
      <c r="JVN170" s="43"/>
      <c r="JVO170" s="43"/>
      <c r="JVP170" s="43"/>
      <c r="JVQ170" s="175"/>
      <c r="JVR170" s="473"/>
      <c r="JVS170" s="475"/>
      <c r="JVT170" s="254"/>
      <c r="JVU170" s="167"/>
      <c r="JVV170" s="43"/>
      <c r="JVW170" s="43"/>
      <c r="JVX170" s="43"/>
      <c r="JVY170" s="175"/>
      <c r="JVZ170" s="473"/>
      <c r="JWA170" s="475"/>
      <c r="JWB170" s="254"/>
      <c r="JWC170" s="167"/>
      <c r="JWD170" s="43"/>
      <c r="JWE170" s="43"/>
      <c r="JWF170" s="43"/>
      <c r="JWG170" s="175"/>
      <c r="JWH170" s="473"/>
      <c r="JWI170" s="475"/>
      <c r="JWJ170" s="254"/>
      <c r="JWK170" s="167"/>
      <c r="JWL170" s="43"/>
      <c r="JWM170" s="43"/>
      <c r="JWN170" s="43"/>
      <c r="JWO170" s="175"/>
      <c r="JWP170" s="473"/>
      <c r="JWQ170" s="475"/>
      <c r="JWR170" s="254"/>
      <c r="JWS170" s="167"/>
      <c r="JWT170" s="43"/>
      <c r="JWU170" s="43"/>
      <c r="JWV170" s="43"/>
      <c r="JWW170" s="175"/>
      <c r="JWX170" s="473"/>
      <c r="JWY170" s="475"/>
      <c r="JWZ170" s="254"/>
      <c r="JXA170" s="167"/>
      <c r="JXB170" s="43"/>
      <c r="JXC170" s="43"/>
      <c r="JXD170" s="43"/>
      <c r="JXE170" s="175"/>
      <c r="JXF170" s="473"/>
      <c r="JXG170" s="475"/>
      <c r="JXH170" s="254"/>
      <c r="JXI170" s="167"/>
      <c r="JXJ170" s="43"/>
      <c r="JXK170" s="43"/>
      <c r="JXL170" s="43"/>
      <c r="JXM170" s="175"/>
      <c r="JXN170" s="473"/>
      <c r="JXO170" s="475"/>
      <c r="JXP170" s="254"/>
      <c r="JXQ170" s="167"/>
      <c r="JXR170" s="43"/>
      <c r="JXS170" s="43"/>
      <c r="JXT170" s="43"/>
      <c r="JXU170" s="175"/>
      <c r="JXV170" s="473"/>
      <c r="JXW170" s="475"/>
      <c r="JXX170" s="254"/>
      <c r="JXY170" s="167"/>
      <c r="JXZ170" s="43"/>
      <c r="JYA170" s="43"/>
      <c r="JYB170" s="43"/>
      <c r="JYC170" s="175"/>
      <c r="JYD170" s="473"/>
      <c r="JYE170" s="475"/>
      <c r="JYF170" s="254"/>
      <c r="JYG170" s="167"/>
      <c r="JYH170" s="43"/>
      <c r="JYI170" s="43"/>
      <c r="JYJ170" s="43"/>
      <c r="JYK170" s="175"/>
      <c r="JYL170" s="473"/>
      <c r="JYM170" s="475"/>
      <c r="JYN170" s="254"/>
      <c r="JYO170" s="167"/>
      <c r="JYP170" s="43"/>
      <c r="JYQ170" s="43"/>
      <c r="JYR170" s="43"/>
      <c r="JYS170" s="175"/>
      <c r="JYT170" s="473"/>
      <c r="JYU170" s="475"/>
      <c r="JYV170" s="254"/>
      <c r="JYW170" s="167"/>
      <c r="JYX170" s="43"/>
      <c r="JYY170" s="43"/>
      <c r="JYZ170" s="43"/>
      <c r="JZA170" s="175"/>
      <c r="JZB170" s="473"/>
      <c r="JZC170" s="475"/>
      <c r="JZD170" s="254"/>
      <c r="JZE170" s="167"/>
      <c r="JZF170" s="43"/>
      <c r="JZG170" s="43"/>
      <c r="JZH170" s="43"/>
      <c r="JZI170" s="175"/>
      <c r="JZJ170" s="473"/>
      <c r="JZK170" s="475"/>
      <c r="JZL170" s="254"/>
      <c r="JZM170" s="167"/>
      <c r="JZN170" s="43"/>
      <c r="JZO170" s="43"/>
      <c r="JZP170" s="43"/>
      <c r="JZQ170" s="175"/>
      <c r="JZR170" s="473"/>
      <c r="JZS170" s="475"/>
      <c r="JZT170" s="254"/>
      <c r="JZU170" s="167"/>
      <c r="JZV170" s="43"/>
      <c r="JZW170" s="43"/>
      <c r="JZX170" s="43"/>
      <c r="JZY170" s="175"/>
      <c r="JZZ170" s="473"/>
      <c r="KAA170" s="475"/>
      <c r="KAB170" s="254"/>
      <c r="KAC170" s="167"/>
      <c r="KAD170" s="43"/>
      <c r="KAE170" s="43"/>
      <c r="KAF170" s="43"/>
      <c r="KAG170" s="175"/>
      <c r="KAH170" s="473"/>
      <c r="KAI170" s="475"/>
      <c r="KAJ170" s="254"/>
      <c r="KAK170" s="167"/>
      <c r="KAL170" s="43"/>
      <c r="KAM170" s="43"/>
      <c r="KAN170" s="43"/>
      <c r="KAO170" s="175"/>
      <c r="KAP170" s="473"/>
      <c r="KAQ170" s="475"/>
      <c r="KAR170" s="254"/>
      <c r="KAS170" s="167"/>
      <c r="KAT170" s="43"/>
      <c r="KAU170" s="43"/>
      <c r="KAV170" s="43"/>
      <c r="KAW170" s="175"/>
      <c r="KAX170" s="473"/>
      <c r="KAY170" s="475"/>
      <c r="KAZ170" s="254"/>
      <c r="KBA170" s="167"/>
      <c r="KBB170" s="43"/>
      <c r="KBC170" s="43"/>
      <c r="KBD170" s="43"/>
      <c r="KBE170" s="175"/>
      <c r="KBF170" s="473"/>
      <c r="KBG170" s="475"/>
      <c r="KBH170" s="254"/>
      <c r="KBI170" s="167"/>
      <c r="KBJ170" s="43"/>
      <c r="KBK170" s="43"/>
      <c r="KBL170" s="43"/>
      <c r="KBM170" s="175"/>
      <c r="KBN170" s="473"/>
      <c r="KBO170" s="475"/>
      <c r="KBP170" s="254"/>
      <c r="KBQ170" s="167"/>
      <c r="KBR170" s="43"/>
      <c r="KBS170" s="43"/>
      <c r="KBT170" s="43"/>
      <c r="KBU170" s="175"/>
      <c r="KBV170" s="473"/>
      <c r="KBW170" s="475"/>
      <c r="KBX170" s="254"/>
      <c r="KBY170" s="167"/>
      <c r="KBZ170" s="43"/>
      <c r="KCA170" s="43"/>
      <c r="KCB170" s="43"/>
      <c r="KCC170" s="175"/>
      <c r="KCD170" s="473"/>
      <c r="KCE170" s="475"/>
      <c r="KCF170" s="254"/>
      <c r="KCG170" s="167"/>
      <c r="KCH170" s="43"/>
      <c r="KCI170" s="43"/>
      <c r="KCJ170" s="43"/>
      <c r="KCK170" s="175"/>
      <c r="KCL170" s="473"/>
      <c r="KCM170" s="475"/>
      <c r="KCN170" s="254"/>
      <c r="KCO170" s="167"/>
      <c r="KCP170" s="43"/>
      <c r="KCQ170" s="43"/>
      <c r="KCR170" s="43"/>
      <c r="KCS170" s="175"/>
      <c r="KCT170" s="473"/>
      <c r="KCU170" s="475"/>
      <c r="KCV170" s="254"/>
      <c r="KCW170" s="167"/>
      <c r="KCX170" s="43"/>
      <c r="KCY170" s="43"/>
      <c r="KCZ170" s="43"/>
      <c r="KDA170" s="175"/>
      <c r="KDB170" s="473"/>
      <c r="KDC170" s="475"/>
      <c r="KDD170" s="254"/>
      <c r="KDE170" s="167"/>
      <c r="KDF170" s="43"/>
      <c r="KDG170" s="43"/>
      <c r="KDH170" s="43"/>
      <c r="KDI170" s="175"/>
      <c r="KDJ170" s="473"/>
      <c r="KDK170" s="475"/>
      <c r="KDL170" s="254"/>
      <c r="KDM170" s="167"/>
      <c r="KDN170" s="43"/>
      <c r="KDO170" s="43"/>
      <c r="KDP170" s="43"/>
      <c r="KDQ170" s="175"/>
      <c r="KDR170" s="473"/>
      <c r="KDS170" s="475"/>
      <c r="KDT170" s="254"/>
      <c r="KDU170" s="167"/>
      <c r="KDV170" s="43"/>
      <c r="KDW170" s="43"/>
      <c r="KDX170" s="43"/>
      <c r="KDY170" s="175"/>
      <c r="KDZ170" s="473"/>
      <c r="KEA170" s="475"/>
      <c r="KEB170" s="254"/>
      <c r="KEC170" s="167"/>
      <c r="KED170" s="43"/>
      <c r="KEE170" s="43"/>
      <c r="KEF170" s="43"/>
      <c r="KEG170" s="175"/>
      <c r="KEH170" s="473"/>
      <c r="KEI170" s="475"/>
      <c r="KEJ170" s="254"/>
      <c r="KEK170" s="167"/>
      <c r="KEL170" s="43"/>
      <c r="KEM170" s="43"/>
      <c r="KEN170" s="43"/>
      <c r="KEO170" s="175"/>
      <c r="KEP170" s="473"/>
      <c r="KEQ170" s="475"/>
      <c r="KER170" s="254"/>
      <c r="KES170" s="167"/>
      <c r="KET170" s="43"/>
      <c r="KEU170" s="43"/>
      <c r="KEV170" s="43"/>
      <c r="KEW170" s="175"/>
      <c r="KEX170" s="473"/>
      <c r="KEY170" s="475"/>
      <c r="KEZ170" s="254"/>
      <c r="KFA170" s="167"/>
      <c r="KFB170" s="43"/>
      <c r="KFC170" s="43"/>
      <c r="KFD170" s="43"/>
      <c r="KFE170" s="175"/>
      <c r="KFF170" s="473"/>
      <c r="KFG170" s="475"/>
      <c r="KFH170" s="254"/>
      <c r="KFI170" s="167"/>
      <c r="KFJ170" s="43"/>
      <c r="KFK170" s="43"/>
      <c r="KFL170" s="43"/>
      <c r="KFM170" s="175"/>
      <c r="KFN170" s="473"/>
      <c r="KFO170" s="475"/>
      <c r="KFP170" s="254"/>
      <c r="KFQ170" s="167"/>
      <c r="KFR170" s="43"/>
      <c r="KFS170" s="43"/>
      <c r="KFT170" s="43"/>
      <c r="KFU170" s="175"/>
      <c r="KFV170" s="473"/>
      <c r="KFW170" s="475"/>
      <c r="KFX170" s="254"/>
      <c r="KFY170" s="167"/>
      <c r="KFZ170" s="43"/>
      <c r="KGA170" s="43"/>
      <c r="KGB170" s="43"/>
      <c r="KGC170" s="175"/>
      <c r="KGD170" s="473"/>
      <c r="KGE170" s="475"/>
      <c r="KGF170" s="254"/>
      <c r="KGG170" s="167"/>
      <c r="KGH170" s="43"/>
      <c r="KGI170" s="43"/>
      <c r="KGJ170" s="43"/>
      <c r="KGK170" s="175"/>
      <c r="KGL170" s="473"/>
      <c r="KGM170" s="475"/>
      <c r="KGN170" s="254"/>
      <c r="KGO170" s="167"/>
      <c r="KGP170" s="43"/>
      <c r="KGQ170" s="43"/>
      <c r="KGR170" s="43"/>
      <c r="KGS170" s="175"/>
      <c r="KGT170" s="473"/>
      <c r="KGU170" s="475"/>
      <c r="KGV170" s="254"/>
      <c r="KGW170" s="167"/>
      <c r="KGX170" s="43"/>
      <c r="KGY170" s="43"/>
      <c r="KGZ170" s="43"/>
      <c r="KHA170" s="175"/>
      <c r="KHB170" s="473"/>
      <c r="KHC170" s="475"/>
      <c r="KHD170" s="254"/>
      <c r="KHE170" s="167"/>
      <c r="KHF170" s="43"/>
      <c r="KHG170" s="43"/>
      <c r="KHH170" s="43"/>
      <c r="KHI170" s="175"/>
      <c r="KHJ170" s="473"/>
      <c r="KHK170" s="475"/>
      <c r="KHL170" s="254"/>
      <c r="KHM170" s="167"/>
      <c r="KHN170" s="43"/>
      <c r="KHO170" s="43"/>
      <c r="KHP170" s="43"/>
      <c r="KHQ170" s="175"/>
      <c r="KHR170" s="473"/>
      <c r="KHS170" s="475"/>
      <c r="KHT170" s="254"/>
      <c r="KHU170" s="167"/>
      <c r="KHV170" s="43"/>
      <c r="KHW170" s="43"/>
      <c r="KHX170" s="43"/>
      <c r="KHY170" s="175"/>
      <c r="KHZ170" s="473"/>
      <c r="KIA170" s="475"/>
      <c r="KIB170" s="254"/>
      <c r="KIC170" s="167"/>
      <c r="KID170" s="43"/>
      <c r="KIE170" s="43"/>
      <c r="KIF170" s="43"/>
      <c r="KIG170" s="175"/>
      <c r="KIH170" s="473"/>
      <c r="KII170" s="475"/>
      <c r="KIJ170" s="254"/>
      <c r="KIK170" s="167"/>
      <c r="KIL170" s="43"/>
      <c r="KIM170" s="43"/>
      <c r="KIN170" s="43"/>
      <c r="KIO170" s="175"/>
      <c r="KIP170" s="473"/>
      <c r="KIQ170" s="475"/>
      <c r="KIR170" s="254"/>
      <c r="KIS170" s="167"/>
      <c r="KIT170" s="43"/>
      <c r="KIU170" s="43"/>
      <c r="KIV170" s="43"/>
      <c r="KIW170" s="175"/>
      <c r="KIX170" s="473"/>
      <c r="KIY170" s="475"/>
      <c r="KIZ170" s="254"/>
      <c r="KJA170" s="167"/>
      <c r="KJB170" s="43"/>
      <c r="KJC170" s="43"/>
      <c r="KJD170" s="43"/>
      <c r="KJE170" s="175"/>
      <c r="KJF170" s="473"/>
      <c r="KJG170" s="475"/>
      <c r="KJH170" s="254"/>
      <c r="KJI170" s="167"/>
      <c r="KJJ170" s="43"/>
      <c r="KJK170" s="43"/>
      <c r="KJL170" s="43"/>
      <c r="KJM170" s="175"/>
      <c r="KJN170" s="473"/>
      <c r="KJO170" s="475"/>
      <c r="KJP170" s="254"/>
      <c r="KJQ170" s="167"/>
      <c r="KJR170" s="43"/>
      <c r="KJS170" s="43"/>
      <c r="KJT170" s="43"/>
      <c r="KJU170" s="175"/>
      <c r="KJV170" s="473"/>
      <c r="KJW170" s="475"/>
      <c r="KJX170" s="254"/>
      <c r="KJY170" s="167"/>
      <c r="KJZ170" s="43"/>
      <c r="KKA170" s="43"/>
      <c r="KKB170" s="43"/>
      <c r="KKC170" s="175"/>
      <c r="KKD170" s="473"/>
      <c r="KKE170" s="475"/>
      <c r="KKF170" s="254"/>
      <c r="KKG170" s="167"/>
      <c r="KKH170" s="43"/>
      <c r="KKI170" s="43"/>
      <c r="KKJ170" s="43"/>
      <c r="KKK170" s="175"/>
      <c r="KKL170" s="473"/>
      <c r="KKM170" s="475"/>
      <c r="KKN170" s="254"/>
      <c r="KKO170" s="167"/>
      <c r="KKP170" s="43"/>
      <c r="KKQ170" s="43"/>
      <c r="KKR170" s="43"/>
      <c r="KKS170" s="175"/>
      <c r="KKT170" s="473"/>
      <c r="KKU170" s="475"/>
      <c r="KKV170" s="254"/>
      <c r="KKW170" s="167"/>
      <c r="KKX170" s="43"/>
      <c r="KKY170" s="43"/>
      <c r="KKZ170" s="43"/>
      <c r="KLA170" s="175"/>
      <c r="KLB170" s="473"/>
      <c r="KLC170" s="475"/>
      <c r="KLD170" s="254"/>
      <c r="KLE170" s="167"/>
      <c r="KLF170" s="43"/>
      <c r="KLG170" s="43"/>
      <c r="KLH170" s="43"/>
      <c r="KLI170" s="175"/>
      <c r="KLJ170" s="473"/>
      <c r="KLK170" s="475"/>
      <c r="KLL170" s="254"/>
      <c r="KLM170" s="167"/>
      <c r="KLN170" s="43"/>
      <c r="KLO170" s="43"/>
      <c r="KLP170" s="43"/>
      <c r="KLQ170" s="175"/>
      <c r="KLR170" s="473"/>
      <c r="KLS170" s="475"/>
      <c r="KLT170" s="254"/>
      <c r="KLU170" s="167"/>
      <c r="KLV170" s="43"/>
      <c r="KLW170" s="43"/>
      <c r="KLX170" s="43"/>
      <c r="KLY170" s="175"/>
      <c r="KLZ170" s="473"/>
      <c r="KMA170" s="475"/>
      <c r="KMB170" s="254"/>
      <c r="KMC170" s="167"/>
      <c r="KMD170" s="43"/>
      <c r="KME170" s="43"/>
      <c r="KMF170" s="43"/>
      <c r="KMG170" s="175"/>
      <c r="KMH170" s="473"/>
      <c r="KMI170" s="475"/>
      <c r="KMJ170" s="254"/>
      <c r="KMK170" s="167"/>
      <c r="KML170" s="43"/>
      <c r="KMM170" s="43"/>
      <c r="KMN170" s="43"/>
      <c r="KMO170" s="175"/>
      <c r="KMP170" s="473"/>
      <c r="KMQ170" s="475"/>
      <c r="KMR170" s="254"/>
      <c r="KMS170" s="167"/>
      <c r="KMT170" s="43"/>
      <c r="KMU170" s="43"/>
      <c r="KMV170" s="43"/>
      <c r="KMW170" s="175"/>
      <c r="KMX170" s="473"/>
      <c r="KMY170" s="475"/>
      <c r="KMZ170" s="254"/>
      <c r="KNA170" s="167"/>
      <c r="KNB170" s="43"/>
      <c r="KNC170" s="43"/>
      <c r="KND170" s="43"/>
      <c r="KNE170" s="175"/>
      <c r="KNF170" s="473"/>
      <c r="KNG170" s="475"/>
      <c r="KNH170" s="254"/>
      <c r="KNI170" s="167"/>
      <c r="KNJ170" s="43"/>
      <c r="KNK170" s="43"/>
      <c r="KNL170" s="43"/>
      <c r="KNM170" s="175"/>
      <c r="KNN170" s="473"/>
      <c r="KNO170" s="475"/>
      <c r="KNP170" s="254"/>
      <c r="KNQ170" s="167"/>
      <c r="KNR170" s="43"/>
      <c r="KNS170" s="43"/>
      <c r="KNT170" s="43"/>
      <c r="KNU170" s="175"/>
      <c r="KNV170" s="473"/>
      <c r="KNW170" s="475"/>
      <c r="KNX170" s="254"/>
      <c r="KNY170" s="167"/>
      <c r="KNZ170" s="43"/>
      <c r="KOA170" s="43"/>
      <c r="KOB170" s="43"/>
      <c r="KOC170" s="175"/>
      <c r="KOD170" s="473"/>
      <c r="KOE170" s="475"/>
      <c r="KOF170" s="254"/>
      <c r="KOG170" s="167"/>
      <c r="KOH170" s="43"/>
      <c r="KOI170" s="43"/>
      <c r="KOJ170" s="43"/>
      <c r="KOK170" s="175"/>
      <c r="KOL170" s="473"/>
      <c r="KOM170" s="475"/>
      <c r="KON170" s="254"/>
      <c r="KOO170" s="167"/>
      <c r="KOP170" s="43"/>
      <c r="KOQ170" s="43"/>
      <c r="KOR170" s="43"/>
      <c r="KOS170" s="175"/>
      <c r="KOT170" s="473"/>
      <c r="KOU170" s="475"/>
      <c r="KOV170" s="254"/>
      <c r="KOW170" s="167"/>
      <c r="KOX170" s="43"/>
      <c r="KOY170" s="43"/>
      <c r="KOZ170" s="43"/>
      <c r="KPA170" s="175"/>
      <c r="KPB170" s="473"/>
      <c r="KPC170" s="475"/>
      <c r="KPD170" s="254"/>
      <c r="KPE170" s="167"/>
      <c r="KPF170" s="43"/>
      <c r="KPG170" s="43"/>
      <c r="KPH170" s="43"/>
      <c r="KPI170" s="175"/>
      <c r="KPJ170" s="473"/>
      <c r="KPK170" s="475"/>
      <c r="KPL170" s="254"/>
      <c r="KPM170" s="167"/>
      <c r="KPN170" s="43"/>
      <c r="KPO170" s="43"/>
      <c r="KPP170" s="43"/>
      <c r="KPQ170" s="175"/>
      <c r="KPR170" s="473"/>
      <c r="KPS170" s="475"/>
      <c r="KPT170" s="254"/>
      <c r="KPU170" s="167"/>
      <c r="KPV170" s="43"/>
      <c r="KPW170" s="43"/>
      <c r="KPX170" s="43"/>
      <c r="KPY170" s="175"/>
      <c r="KPZ170" s="473"/>
      <c r="KQA170" s="475"/>
      <c r="KQB170" s="254"/>
      <c r="KQC170" s="167"/>
      <c r="KQD170" s="43"/>
      <c r="KQE170" s="43"/>
      <c r="KQF170" s="43"/>
      <c r="KQG170" s="175"/>
      <c r="KQH170" s="473"/>
      <c r="KQI170" s="475"/>
      <c r="KQJ170" s="254"/>
      <c r="KQK170" s="167"/>
      <c r="KQL170" s="43"/>
      <c r="KQM170" s="43"/>
      <c r="KQN170" s="43"/>
      <c r="KQO170" s="175"/>
      <c r="KQP170" s="473"/>
      <c r="KQQ170" s="475"/>
      <c r="KQR170" s="254"/>
      <c r="KQS170" s="167"/>
      <c r="KQT170" s="43"/>
      <c r="KQU170" s="43"/>
      <c r="KQV170" s="43"/>
      <c r="KQW170" s="175"/>
      <c r="KQX170" s="473"/>
      <c r="KQY170" s="475"/>
      <c r="KQZ170" s="254"/>
      <c r="KRA170" s="167"/>
      <c r="KRB170" s="43"/>
      <c r="KRC170" s="43"/>
      <c r="KRD170" s="43"/>
      <c r="KRE170" s="175"/>
      <c r="KRF170" s="473"/>
      <c r="KRG170" s="475"/>
      <c r="KRH170" s="254"/>
      <c r="KRI170" s="167"/>
      <c r="KRJ170" s="43"/>
      <c r="KRK170" s="43"/>
      <c r="KRL170" s="43"/>
      <c r="KRM170" s="175"/>
      <c r="KRN170" s="473"/>
      <c r="KRO170" s="475"/>
      <c r="KRP170" s="254"/>
      <c r="KRQ170" s="167"/>
      <c r="KRR170" s="43"/>
      <c r="KRS170" s="43"/>
      <c r="KRT170" s="43"/>
      <c r="KRU170" s="175"/>
      <c r="KRV170" s="473"/>
      <c r="KRW170" s="475"/>
      <c r="KRX170" s="254"/>
      <c r="KRY170" s="167"/>
      <c r="KRZ170" s="43"/>
      <c r="KSA170" s="43"/>
      <c r="KSB170" s="43"/>
      <c r="KSC170" s="175"/>
      <c r="KSD170" s="473"/>
      <c r="KSE170" s="475"/>
      <c r="KSF170" s="254"/>
      <c r="KSG170" s="167"/>
      <c r="KSH170" s="43"/>
      <c r="KSI170" s="43"/>
      <c r="KSJ170" s="43"/>
      <c r="KSK170" s="175"/>
      <c r="KSL170" s="473"/>
      <c r="KSM170" s="475"/>
      <c r="KSN170" s="254"/>
      <c r="KSO170" s="167"/>
      <c r="KSP170" s="43"/>
      <c r="KSQ170" s="43"/>
      <c r="KSR170" s="43"/>
      <c r="KSS170" s="175"/>
      <c r="KST170" s="473"/>
      <c r="KSU170" s="475"/>
      <c r="KSV170" s="254"/>
      <c r="KSW170" s="167"/>
      <c r="KSX170" s="43"/>
      <c r="KSY170" s="43"/>
      <c r="KSZ170" s="43"/>
      <c r="KTA170" s="175"/>
      <c r="KTB170" s="473"/>
      <c r="KTC170" s="475"/>
      <c r="KTD170" s="254"/>
      <c r="KTE170" s="167"/>
      <c r="KTF170" s="43"/>
      <c r="KTG170" s="43"/>
      <c r="KTH170" s="43"/>
      <c r="KTI170" s="175"/>
      <c r="KTJ170" s="473"/>
      <c r="KTK170" s="475"/>
      <c r="KTL170" s="254"/>
      <c r="KTM170" s="167"/>
      <c r="KTN170" s="43"/>
      <c r="KTO170" s="43"/>
      <c r="KTP170" s="43"/>
      <c r="KTQ170" s="175"/>
      <c r="KTR170" s="473"/>
      <c r="KTS170" s="475"/>
      <c r="KTT170" s="254"/>
      <c r="KTU170" s="167"/>
      <c r="KTV170" s="43"/>
      <c r="KTW170" s="43"/>
      <c r="KTX170" s="43"/>
      <c r="KTY170" s="175"/>
      <c r="KTZ170" s="473"/>
      <c r="KUA170" s="475"/>
      <c r="KUB170" s="254"/>
      <c r="KUC170" s="167"/>
      <c r="KUD170" s="43"/>
      <c r="KUE170" s="43"/>
      <c r="KUF170" s="43"/>
      <c r="KUG170" s="175"/>
      <c r="KUH170" s="473"/>
      <c r="KUI170" s="475"/>
      <c r="KUJ170" s="254"/>
      <c r="KUK170" s="167"/>
      <c r="KUL170" s="43"/>
      <c r="KUM170" s="43"/>
      <c r="KUN170" s="43"/>
      <c r="KUO170" s="175"/>
      <c r="KUP170" s="473"/>
      <c r="KUQ170" s="475"/>
      <c r="KUR170" s="254"/>
      <c r="KUS170" s="167"/>
      <c r="KUT170" s="43"/>
      <c r="KUU170" s="43"/>
      <c r="KUV170" s="43"/>
      <c r="KUW170" s="175"/>
      <c r="KUX170" s="473"/>
      <c r="KUY170" s="475"/>
      <c r="KUZ170" s="254"/>
      <c r="KVA170" s="167"/>
      <c r="KVB170" s="43"/>
      <c r="KVC170" s="43"/>
      <c r="KVD170" s="43"/>
      <c r="KVE170" s="175"/>
      <c r="KVF170" s="473"/>
      <c r="KVG170" s="475"/>
      <c r="KVH170" s="254"/>
      <c r="KVI170" s="167"/>
      <c r="KVJ170" s="43"/>
      <c r="KVK170" s="43"/>
      <c r="KVL170" s="43"/>
      <c r="KVM170" s="175"/>
      <c r="KVN170" s="473"/>
      <c r="KVO170" s="475"/>
      <c r="KVP170" s="254"/>
      <c r="KVQ170" s="167"/>
      <c r="KVR170" s="43"/>
      <c r="KVS170" s="43"/>
      <c r="KVT170" s="43"/>
      <c r="KVU170" s="175"/>
      <c r="KVV170" s="473"/>
      <c r="KVW170" s="475"/>
      <c r="KVX170" s="254"/>
      <c r="KVY170" s="167"/>
      <c r="KVZ170" s="43"/>
      <c r="KWA170" s="43"/>
      <c r="KWB170" s="43"/>
      <c r="KWC170" s="175"/>
      <c r="KWD170" s="473"/>
      <c r="KWE170" s="475"/>
      <c r="KWF170" s="254"/>
      <c r="KWG170" s="167"/>
      <c r="KWH170" s="43"/>
      <c r="KWI170" s="43"/>
      <c r="KWJ170" s="43"/>
      <c r="KWK170" s="175"/>
      <c r="KWL170" s="473"/>
      <c r="KWM170" s="475"/>
      <c r="KWN170" s="254"/>
      <c r="KWO170" s="167"/>
      <c r="KWP170" s="43"/>
      <c r="KWQ170" s="43"/>
      <c r="KWR170" s="43"/>
      <c r="KWS170" s="175"/>
      <c r="KWT170" s="473"/>
      <c r="KWU170" s="475"/>
      <c r="KWV170" s="254"/>
      <c r="KWW170" s="167"/>
      <c r="KWX170" s="43"/>
      <c r="KWY170" s="43"/>
      <c r="KWZ170" s="43"/>
      <c r="KXA170" s="175"/>
      <c r="KXB170" s="473"/>
      <c r="KXC170" s="475"/>
      <c r="KXD170" s="254"/>
      <c r="KXE170" s="167"/>
      <c r="KXF170" s="43"/>
      <c r="KXG170" s="43"/>
      <c r="KXH170" s="43"/>
      <c r="KXI170" s="175"/>
      <c r="KXJ170" s="473"/>
      <c r="KXK170" s="475"/>
      <c r="KXL170" s="254"/>
      <c r="KXM170" s="167"/>
      <c r="KXN170" s="43"/>
      <c r="KXO170" s="43"/>
      <c r="KXP170" s="43"/>
      <c r="KXQ170" s="175"/>
      <c r="KXR170" s="473"/>
      <c r="KXS170" s="475"/>
      <c r="KXT170" s="254"/>
      <c r="KXU170" s="167"/>
      <c r="KXV170" s="43"/>
      <c r="KXW170" s="43"/>
      <c r="KXX170" s="43"/>
      <c r="KXY170" s="175"/>
      <c r="KXZ170" s="473"/>
      <c r="KYA170" s="475"/>
      <c r="KYB170" s="254"/>
      <c r="KYC170" s="167"/>
      <c r="KYD170" s="43"/>
      <c r="KYE170" s="43"/>
      <c r="KYF170" s="43"/>
      <c r="KYG170" s="175"/>
      <c r="KYH170" s="473"/>
      <c r="KYI170" s="475"/>
      <c r="KYJ170" s="254"/>
      <c r="KYK170" s="167"/>
      <c r="KYL170" s="43"/>
      <c r="KYM170" s="43"/>
      <c r="KYN170" s="43"/>
      <c r="KYO170" s="175"/>
      <c r="KYP170" s="473"/>
      <c r="KYQ170" s="475"/>
      <c r="KYR170" s="254"/>
      <c r="KYS170" s="167"/>
      <c r="KYT170" s="43"/>
      <c r="KYU170" s="43"/>
      <c r="KYV170" s="43"/>
      <c r="KYW170" s="175"/>
      <c r="KYX170" s="473"/>
      <c r="KYY170" s="475"/>
      <c r="KYZ170" s="254"/>
      <c r="KZA170" s="167"/>
      <c r="KZB170" s="43"/>
      <c r="KZC170" s="43"/>
      <c r="KZD170" s="43"/>
      <c r="KZE170" s="175"/>
      <c r="KZF170" s="473"/>
      <c r="KZG170" s="475"/>
      <c r="KZH170" s="254"/>
      <c r="KZI170" s="167"/>
      <c r="KZJ170" s="43"/>
      <c r="KZK170" s="43"/>
      <c r="KZL170" s="43"/>
      <c r="KZM170" s="175"/>
      <c r="KZN170" s="473"/>
      <c r="KZO170" s="475"/>
      <c r="KZP170" s="254"/>
      <c r="KZQ170" s="167"/>
      <c r="KZR170" s="43"/>
      <c r="KZS170" s="43"/>
      <c r="KZT170" s="43"/>
      <c r="KZU170" s="175"/>
      <c r="KZV170" s="473"/>
      <c r="KZW170" s="475"/>
      <c r="KZX170" s="254"/>
      <c r="KZY170" s="167"/>
      <c r="KZZ170" s="43"/>
      <c r="LAA170" s="43"/>
      <c r="LAB170" s="43"/>
      <c r="LAC170" s="175"/>
      <c r="LAD170" s="473"/>
      <c r="LAE170" s="475"/>
      <c r="LAF170" s="254"/>
      <c r="LAG170" s="167"/>
      <c r="LAH170" s="43"/>
      <c r="LAI170" s="43"/>
      <c r="LAJ170" s="43"/>
      <c r="LAK170" s="175"/>
      <c r="LAL170" s="473"/>
      <c r="LAM170" s="475"/>
      <c r="LAN170" s="254"/>
      <c r="LAO170" s="167"/>
      <c r="LAP170" s="43"/>
      <c r="LAQ170" s="43"/>
      <c r="LAR170" s="43"/>
      <c r="LAS170" s="175"/>
      <c r="LAT170" s="473"/>
      <c r="LAU170" s="475"/>
      <c r="LAV170" s="254"/>
      <c r="LAW170" s="167"/>
      <c r="LAX170" s="43"/>
      <c r="LAY170" s="43"/>
      <c r="LAZ170" s="43"/>
      <c r="LBA170" s="175"/>
      <c r="LBB170" s="473"/>
      <c r="LBC170" s="475"/>
      <c r="LBD170" s="254"/>
      <c r="LBE170" s="167"/>
      <c r="LBF170" s="43"/>
      <c r="LBG170" s="43"/>
      <c r="LBH170" s="43"/>
      <c r="LBI170" s="175"/>
      <c r="LBJ170" s="473"/>
      <c r="LBK170" s="475"/>
      <c r="LBL170" s="254"/>
      <c r="LBM170" s="167"/>
      <c r="LBN170" s="43"/>
      <c r="LBO170" s="43"/>
      <c r="LBP170" s="43"/>
      <c r="LBQ170" s="175"/>
      <c r="LBR170" s="473"/>
      <c r="LBS170" s="475"/>
      <c r="LBT170" s="254"/>
      <c r="LBU170" s="167"/>
      <c r="LBV170" s="43"/>
      <c r="LBW170" s="43"/>
      <c r="LBX170" s="43"/>
      <c r="LBY170" s="175"/>
      <c r="LBZ170" s="473"/>
      <c r="LCA170" s="475"/>
      <c r="LCB170" s="254"/>
      <c r="LCC170" s="167"/>
      <c r="LCD170" s="43"/>
      <c r="LCE170" s="43"/>
      <c r="LCF170" s="43"/>
      <c r="LCG170" s="175"/>
      <c r="LCH170" s="473"/>
      <c r="LCI170" s="475"/>
      <c r="LCJ170" s="254"/>
      <c r="LCK170" s="167"/>
      <c r="LCL170" s="43"/>
      <c r="LCM170" s="43"/>
      <c r="LCN170" s="43"/>
      <c r="LCO170" s="175"/>
      <c r="LCP170" s="473"/>
      <c r="LCQ170" s="475"/>
      <c r="LCR170" s="254"/>
      <c r="LCS170" s="167"/>
      <c r="LCT170" s="43"/>
      <c r="LCU170" s="43"/>
      <c r="LCV170" s="43"/>
      <c r="LCW170" s="175"/>
      <c r="LCX170" s="473"/>
      <c r="LCY170" s="475"/>
      <c r="LCZ170" s="254"/>
      <c r="LDA170" s="167"/>
      <c r="LDB170" s="43"/>
      <c r="LDC170" s="43"/>
      <c r="LDD170" s="43"/>
      <c r="LDE170" s="175"/>
      <c r="LDF170" s="473"/>
      <c r="LDG170" s="475"/>
      <c r="LDH170" s="254"/>
      <c r="LDI170" s="167"/>
      <c r="LDJ170" s="43"/>
      <c r="LDK170" s="43"/>
      <c r="LDL170" s="43"/>
      <c r="LDM170" s="175"/>
      <c r="LDN170" s="473"/>
      <c r="LDO170" s="475"/>
      <c r="LDP170" s="254"/>
      <c r="LDQ170" s="167"/>
      <c r="LDR170" s="43"/>
      <c r="LDS170" s="43"/>
      <c r="LDT170" s="43"/>
      <c r="LDU170" s="175"/>
      <c r="LDV170" s="473"/>
      <c r="LDW170" s="475"/>
      <c r="LDX170" s="254"/>
      <c r="LDY170" s="167"/>
      <c r="LDZ170" s="43"/>
      <c r="LEA170" s="43"/>
      <c r="LEB170" s="43"/>
      <c r="LEC170" s="175"/>
      <c r="LED170" s="473"/>
      <c r="LEE170" s="475"/>
      <c r="LEF170" s="254"/>
      <c r="LEG170" s="167"/>
      <c r="LEH170" s="43"/>
      <c r="LEI170" s="43"/>
      <c r="LEJ170" s="43"/>
      <c r="LEK170" s="175"/>
      <c r="LEL170" s="473"/>
      <c r="LEM170" s="475"/>
      <c r="LEN170" s="254"/>
      <c r="LEO170" s="167"/>
      <c r="LEP170" s="43"/>
      <c r="LEQ170" s="43"/>
      <c r="LER170" s="43"/>
      <c r="LES170" s="175"/>
      <c r="LET170" s="473"/>
      <c r="LEU170" s="475"/>
      <c r="LEV170" s="254"/>
      <c r="LEW170" s="167"/>
      <c r="LEX170" s="43"/>
      <c r="LEY170" s="43"/>
      <c r="LEZ170" s="43"/>
      <c r="LFA170" s="175"/>
      <c r="LFB170" s="473"/>
      <c r="LFC170" s="475"/>
      <c r="LFD170" s="254"/>
      <c r="LFE170" s="167"/>
      <c r="LFF170" s="43"/>
      <c r="LFG170" s="43"/>
      <c r="LFH170" s="43"/>
      <c r="LFI170" s="175"/>
      <c r="LFJ170" s="473"/>
      <c r="LFK170" s="475"/>
      <c r="LFL170" s="254"/>
      <c r="LFM170" s="167"/>
      <c r="LFN170" s="43"/>
      <c r="LFO170" s="43"/>
      <c r="LFP170" s="43"/>
      <c r="LFQ170" s="175"/>
      <c r="LFR170" s="473"/>
      <c r="LFS170" s="475"/>
      <c r="LFT170" s="254"/>
      <c r="LFU170" s="167"/>
      <c r="LFV170" s="43"/>
      <c r="LFW170" s="43"/>
      <c r="LFX170" s="43"/>
      <c r="LFY170" s="175"/>
      <c r="LFZ170" s="473"/>
      <c r="LGA170" s="475"/>
      <c r="LGB170" s="254"/>
      <c r="LGC170" s="167"/>
      <c r="LGD170" s="43"/>
      <c r="LGE170" s="43"/>
      <c r="LGF170" s="43"/>
      <c r="LGG170" s="175"/>
      <c r="LGH170" s="473"/>
      <c r="LGI170" s="475"/>
      <c r="LGJ170" s="254"/>
      <c r="LGK170" s="167"/>
      <c r="LGL170" s="43"/>
      <c r="LGM170" s="43"/>
      <c r="LGN170" s="43"/>
      <c r="LGO170" s="175"/>
      <c r="LGP170" s="473"/>
      <c r="LGQ170" s="475"/>
      <c r="LGR170" s="254"/>
      <c r="LGS170" s="167"/>
      <c r="LGT170" s="43"/>
      <c r="LGU170" s="43"/>
      <c r="LGV170" s="43"/>
      <c r="LGW170" s="175"/>
      <c r="LGX170" s="473"/>
      <c r="LGY170" s="475"/>
      <c r="LGZ170" s="254"/>
      <c r="LHA170" s="167"/>
      <c r="LHB170" s="43"/>
      <c r="LHC170" s="43"/>
      <c r="LHD170" s="43"/>
      <c r="LHE170" s="175"/>
      <c r="LHF170" s="473"/>
      <c r="LHG170" s="475"/>
      <c r="LHH170" s="254"/>
      <c r="LHI170" s="167"/>
      <c r="LHJ170" s="43"/>
      <c r="LHK170" s="43"/>
      <c r="LHL170" s="43"/>
      <c r="LHM170" s="175"/>
      <c r="LHN170" s="473"/>
      <c r="LHO170" s="475"/>
      <c r="LHP170" s="254"/>
      <c r="LHQ170" s="167"/>
      <c r="LHR170" s="43"/>
      <c r="LHS170" s="43"/>
      <c r="LHT170" s="43"/>
      <c r="LHU170" s="175"/>
      <c r="LHV170" s="473"/>
      <c r="LHW170" s="475"/>
      <c r="LHX170" s="254"/>
      <c r="LHY170" s="167"/>
      <c r="LHZ170" s="43"/>
      <c r="LIA170" s="43"/>
      <c r="LIB170" s="43"/>
      <c r="LIC170" s="175"/>
      <c r="LID170" s="473"/>
      <c r="LIE170" s="475"/>
      <c r="LIF170" s="254"/>
      <c r="LIG170" s="167"/>
      <c r="LIH170" s="43"/>
      <c r="LII170" s="43"/>
      <c r="LIJ170" s="43"/>
      <c r="LIK170" s="175"/>
      <c r="LIL170" s="473"/>
      <c r="LIM170" s="475"/>
      <c r="LIN170" s="254"/>
      <c r="LIO170" s="167"/>
      <c r="LIP170" s="43"/>
      <c r="LIQ170" s="43"/>
      <c r="LIR170" s="43"/>
      <c r="LIS170" s="175"/>
      <c r="LIT170" s="473"/>
      <c r="LIU170" s="475"/>
      <c r="LIV170" s="254"/>
      <c r="LIW170" s="167"/>
      <c r="LIX170" s="43"/>
      <c r="LIY170" s="43"/>
      <c r="LIZ170" s="43"/>
      <c r="LJA170" s="175"/>
      <c r="LJB170" s="473"/>
      <c r="LJC170" s="475"/>
      <c r="LJD170" s="254"/>
      <c r="LJE170" s="167"/>
      <c r="LJF170" s="43"/>
      <c r="LJG170" s="43"/>
      <c r="LJH170" s="43"/>
      <c r="LJI170" s="175"/>
      <c r="LJJ170" s="473"/>
      <c r="LJK170" s="475"/>
      <c r="LJL170" s="254"/>
      <c r="LJM170" s="167"/>
      <c r="LJN170" s="43"/>
      <c r="LJO170" s="43"/>
      <c r="LJP170" s="43"/>
      <c r="LJQ170" s="175"/>
      <c r="LJR170" s="473"/>
      <c r="LJS170" s="475"/>
      <c r="LJT170" s="254"/>
      <c r="LJU170" s="167"/>
      <c r="LJV170" s="43"/>
      <c r="LJW170" s="43"/>
      <c r="LJX170" s="43"/>
      <c r="LJY170" s="175"/>
      <c r="LJZ170" s="473"/>
      <c r="LKA170" s="475"/>
      <c r="LKB170" s="254"/>
      <c r="LKC170" s="167"/>
      <c r="LKD170" s="43"/>
      <c r="LKE170" s="43"/>
      <c r="LKF170" s="43"/>
      <c r="LKG170" s="175"/>
      <c r="LKH170" s="473"/>
      <c r="LKI170" s="475"/>
      <c r="LKJ170" s="254"/>
      <c r="LKK170" s="167"/>
      <c r="LKL170" s="43"/>
      <c r="LKM170" s="43"/>
      <c r="LKN170" s="43"/>
      <c r="LKO170" s="175"/>
      <c r="LKP170" s="473"/>
      <c r="LKQ170" s="475"/>
      <c r="LKR170" s="254"/>
      <c r="LKS170" s="167"/>
      <c r="LKT170" s="43"/>
      <c r="LKU170" s="43"/>
      <c r="LKV170" s="43"/>
      <c r="LKW170" s="175"/>
      <c r="LKX170" s="473"/>
      <c r="LKY170" s="475"/>
      <c r="LKZ170" s="254"/>
      <c r="LLA170" s="167"/>
      <c r="LLB170" s="43"/>
      <c r="LLC170" s="43"/>
      <c r="LLD170" s="43"/>
      <c r="LLE170" s="175"/>
      <c r="LLF170" s="473"/>
      <c r="LLG170" s="475"/>
      <c r="LLH170" s="254"/>
      <c r="LLI170" s="167"/>
      <c r="LLJ170" s="43"/>
      <c r="LLK170" s="43"/>
      <c r="LLL170" s="43"/>
      <c r="LLM170" s="175"/>
      <c r="LLN170" s="473"/>
      <c r="LLO170" s="475"/>
      <c r="LLP170" s="254"/>
      <c r="LLQ170" s="167"/>
      <c r="LLR170" s="43"/>
      <c r="LLS170" s="43"/>
      <c r="LLT170" s="43"/>
      <c r="LLU170" s="175"/>
      <c r="LLV170" s="473"/>
      <c r="LLW170" s="475"/>
      <c r="LLX170" s="254"/>
      <c r="LLY170" s="167"/>
      <c r="LLZ170" s="43"/>
      <c r="LMA170" s="43"/>
      <c r="LMB170" s="43"/>
      <c r="LMC170" s="175"/>
      <c r="LMD170" s="473"/>
      <c r="LME170" s="475"/>
      <c r="LMF170" s="254"/>
      <c r="LMG170" s="167"/>
      <c r="LMH170" s="43"/>
      <c r="LMI170" s="43"/>
      <c r="LMJ170" s="43"/>
      <c r="LMK170" s="175"/>
      <c r="LML170" s="473"/>
      <c r="LMM170" s="475"/>
      <c r="LMN170" s="254"/>
      <c r="LMO170" s="167"/>
      <c r="LMP170" s="43"/>
      <c r="LMQ170" s="43"/>
      <c r="LMR170" s="43"/>
      <c r="LMS170" s="175"/>
      <c r="LMT170" s="473"/>
      <c r="LMU170" s="475"/>
      <c r="LMV170" s="254"/>
      <c r="LMW170" s="167"/>
      <c r="LMX170" s="43"/>
      <c r="LMY170" s="43"/>
      <c r="LMZ170" s="43"/>
      <c r="LNA170" s="175"/>
      <c r="LNB170" s="473"/>
      <c r="LNC170" s="475"/>
      <c r="LND170" s="254"/>
      <c r="LNE170" s="167"/>
      <c r="LNF170" s="43"/>
      <c r="LNG170" s="43"/>
      <c r="LNH170" s="43"/>
      <c r="LNI170" s="175"/>
      <c r="LNJ170" s="473"/>
      <c r="LNK170" s="475"/>
      <c r="LNL170" s="254"/>
      <c r="LNM170" s="167"/>
      <c r="LNN170" s="43"/>
      <c r="LNO170" s="43"/>
      <c r="LNP170" s="43"/>
      <c r="LNQ170" s="175"/>
      <c r="LNR170" s="473"/>
      <c r="LNS170" s="475"/>
      <c r="LNT170" s="254"/>
      <c r="LNU170" s="167"/>
      <c r="LNV170" s="43"/>
      <c r="LNW170" s="43"/>
      <c r="LNX170" s="43"/>
      <c r="LNY170" s="175"/>
      <c r="LNZ170" s="473"/>
      <c r="LOA170" s="475"/>
      <c r="LOB170" s="254"/>
      <c r="LOC170" s="167"/>
      <c r="LOD170" s="43"/>
      <c r="LOE170" s="43"/>
      <c r="LOF170" s="43"/>
      <c r="LOG170" s="175"/>
      <c r="LOH170" s="473"/>
      <c r="LOI170" s="475"/>
      <c r="LOJ170" s="254"/>
      <c r="LOK170" s="167"/>
      <c r="LOL170" s="43"/>
      <c r="LOM170" s="43"/>
      <c r="LON170" s="43"/>
      <c r="LOO170" s="175"/>
      <c r="LOP170" s="473"/>
      <c r="LOQ170" s="475"/>
      <c r="LOR170" s="254"/>
      <c r="LOS170" s="167"/>
      <c r="LOT170" s="43"/>
      <c r="LOU170" s="43"/>
      <c r="LOV170" s="43"/>
      <c r="LOW170" s="175"/>
      <c r="LOX170" s="473"/>
      <c r="LOY170" s="475"/>
      <c r="LOZ170" s="254"/>
      <c r="LPA170" s="167"/>
      <c r="LPB170" s="43"/>
      <c r="LPC170" s="43"/>
      <c r="LPD170" s="43"/>
      <c r="LPE170" s="175"/>
      <c r="LPF170" s="473"/>
      <c r="LPG170" s="475"/>
      <c r="LPH170" s="254"/>
      <c r="LPI170" s="167"/>
      <c r="LPJ170" s="43"/>
      <c r="LPK170" s="43"/>
      <c r="LPL170" s="43"/>
      <c r="LPM170" s="175"/>
      <c r="LPN170" s="473"/>
      <c r="LPO170" s="475"/>
      <c r="LPP170" s="254"/>
      <c r="LPQ170" s="167"/>
      <c r="LPR170" s="43"/>
      <c r="LPS170" s="43"/>
      <c r="LPT170" s="43"/>
      <c r="LPU170" s="175"/>
      <c r="LPV170" s="473"/>
      <c r="LPW170" s="475"/>
      <c r="LPX170" s="254"/>
      <c r="LPY170" s="167"/>
      <c r="LPZ170" s="43"/>
      <c r="LQA170" s="43"/>
      <c r="LQB170" s="43"/>
      <c r="LQC170" s="175"/>
      <c r="LQD170" s="473"/>
      <c r="LQE170" s="475"/>
      <c r="LQF170" s="254"/>
      <c r="LQG170" s="167"/>
      <c r="LQH170" s="43"/>
      <c r="LQI170" s="43"/>
      <c r="LQJ170" s="43"/>
      <c r="LQK170" s="175"/>
      <c r="LQL170" s="473"/>
      <c r="LQM170" s="475"/>
      <c r="LQN170" s="254"/>
      <c r="LQO170" s="167"/>
      <c r="LQP170" s="43"/>
      <c r="LQQ170" s="43"/>
      <c r="LQR170" s="43"/>
      <c r="LQS170" s="175"/>
      <c r="LQT170" s="473"/>
      <c r="LQU170" s="475"/>
      <c r="LQV170" s="254"/>
      <c r="LQW170" s="167"/>
      <c r="LQX170" s="43"/>
      <c r="LQY170" s="43"/>
      <c r="LQZ170" s="43"/>
      <c r="LRA170" s="175"/>
      <c r="LRB170" s="473"/>
      <c r="LRC170" s="475"/>
      <c r="LRD170" s="254"/>
      <c r="LRE170" s="167"/>
      <c r="LRF170" s="43"/>
      <c r="LRG170" s="43"/>
      <c r="LRH170" s="43"/>
      <c r="LRI170" s="175"/>
      <c r="LRJ170" s="473"/>
      <c r="LRK170" s="475"/>
      <c r="LRL170" s="254"/>
      <c r="LRM170" s="167"/>
      <c r="LRN170" s="43"/>
      <c r="LRO170" s="43"/>
      <c r="LRP170" s="43"/>
      <c r="LRQ170" s="175"/>
      <c r="LRR170" s="473"/>
      <c r="LRS170" s="475"/>
      <c r="LRT170" s="254"/>
      <c r="LRU170" s="167"/>
      <c r="LRV170" s="43"/>
      <c r="LRW170" s="43"/>
      <c r="LRX170" s="43"/>
      <c r="LRY170" s="175"/>
      <c r="LRZ170" s="473"/>
      <c r="LSA170" s="475"/>
      <c r="LSB170" s="254"/>
      <c r="LSC170" s="167"/>
      <c r="LSD170" s="43"/>
      <c r="LSE170" s="43"/>
      <c r="LSF170" s="43"/>
      <c r="LSG170" s="175"/>
      <c r="LSH170" s="473"/>
      <c r="LSI170" s="475"/>
      <c r="LSJ170" s="254"/>
      <c r="LSK170" s="167"/>
      <c r="LSL170" s="43"/>
      <c r="LSM170" s="43"/>
      <c r="LSN170" s="43"/>
      <c r="LSO170" s="175"/>
      <c r="LSP170" s="473"/>
      <c r="LSQ170" s="475"/>
      <c r="LSR170" s="254"/>
      <c r="LSS170" s="167"/>
      <c r="LST170" s="43"/>
      <c r="LSU170" s="43"/>
      <c r="LSV170" s="43"/>
      <c r="LSW170" s="175"/>
      <c r="LSX170" s="473"/>
      <c r="LSY170" s="475"/>
      <c r="LSZ170" s="254"/>
      <c r="LTA170" s="167"/>
      <c r="LTB170" s="43"/>
      <c r="LTC170" s="43"/>
      <c r="LTD170" s="43"/>
      <c r="LTE170" s="175"/>
      <c r="LTF170" s="473"/>
      <c r="LTG170" s="475"/>
      <c r="LTH170" s="254"/>
      <c r="LTI170" s="167"/>
      <c r="LTJ170" s="43"/>
      <c r="LTK170" s="43"/>
      <c r="LTL170" s="43"/>
      <c r="LTM170" s="175"/>
      <c r="LTN170" s="473"/>
      <c r="LTO170" s="475"/>
      <c r="LTP170" s="254"/>
      <c r="LTQ170" s="167"/>
      <c r="LTR170" s="43"/>
      <c r="LTS170" s="43"/>
      <c r="LTT170" s="43"/>
      <c r="LTU170" s="175"/>
      <c r="LTV170" s="473"/>
      <c r="LTW170" s="475"/>
      <c r="LTX170" s="254"/>
      <c r="LTY170" s="167"/>
      <c r="LTZ170" s="43"/>
      <c r="LUA170" s="43"/>
      <c r="LUB170" s="43"/>
      <c r="LUC170" s="175"/>
      <c r="LUD170" s="473"/>
      <c r="LUE170" s="475"/>
      <c r="LUF170" s="254"/>
      <c r="LUG170" s="167"/>
      <c r="LUH170" s="43"/>
      <c r="LUI170" s="43"/>
      <c r="LUJ170" s="43"/>
      <c r="LUK170" s="175"/>
      <c r="LUL170" s="473"/>
      <c r="LUM170" s="475"/>
      <c r="LUN170" s="254"/>
      <c r="LUO170" s="167"/>
      <c r="LUP170" s="43"/>
      <c r="LUQ170" s="43"/>
      <c r="LUR170" s="43"/>
      <c r="LUS170" s="175"/>
      <c r="LUT170" s="473"/>
      <c r="LUU170" s="475"/>
      <c r="LUV170" s="254"/>
      <c r="LUW170" s="167"/>
      <c r="LUX170" s="43"/>
      <c r="LUY170" s="43"/>
      <c r="LUZ170" s="43"/>
      <c r="LVA170" s="175"/>
      <c r="LVB170" s="473"/>
      <c r="LVC170" s="475"/>
      <c r="LVD170" s="254"/>
      <c r="LVE170" s="167"/>
      <c r="LVF170" s="43"/>
      <c r="LVG170" s="43"/>
      <c r="LVH170" s="43"/>
      <c r="LVI170" s="175"/>
      <c r="LVJ170" s="473"/>
      <c r="LVK170" s="475"/>
      <c r="LVL170" s="254"/>
      <c r="LVM170" s="167"/>
      <c r="LVN170" s="43"/>
      <c r="LVO170" s="43"/>
      <c r="LVP170" s="43"/>
      <c r="LVQ170" s="175"/>
      <c r="LVR170" s="473"/>
      <c r="LVS170" s="475"/>
      <c r="LVT170" s="254"/>
      <c r="LVU170" s="167"/>
      <c r="LVV170" s="43"/>
      <c r="LVW170" s="43"/>
      <c r="LVX170" s="43"/>
      <c r="LVY170" s="175"/>
      <c r="LVZ170" s="473"/>
      <c r="LWA170" s="475"/>
      <c r="LWB170" s="254"/>
      <c r="LWC170" s="167"/>
      <c r="LWD170" s="43"/>
      <c r="LWE170" s="43"/>
      <c r="LWF170" s="43"/>
      <c r="LWG170" s="175"/>
      <c r="LWH170" s="473"/>
      <c r="LWI170" s="475"/>
      <c r="LWJ170" s="254"/>
      <c r="LWK170" s="167"/>
      <c r="LWL170" s="43"/>
      <c r="LWM170" s="43"/>
      <c r="LWN170" s="43"/>
      <c r="LWO170" s="175"/>
      <c r="LWP170" s="473"/>
      <c r="LWQ170" s="475"/>
      <c r="LWR170" s="254"/>
      <c r="LWS170" s="167"/>
      <c r="LWT170" s="43"/>
      <c r="LWU170" s="43"/>
      <c r="LWV170" s="43"/>
      <c r="LWW170" s="175"/>
      <c r="LWX170" s="473"/>
      <c r="LWY170" s="475"/>
      <c r="LWZ170" s="254"/>
      <c r="LXA170" s="167"/>
      <c r="LXB170" s="43"/>
      <c r="LXC170" s="43"/>
      <c r="LXD170" s="43"/>
      <c r="LXE170" s="175"/>
      <c r="LXF170" s="473"/>
      <c r="LXG170" s="475"/>
      <c r="LXH170" s="254"/>
      <c r="LXI170" s="167"/>
      <c r="LXJ170" s="43"/>
      <c r="LXK170" s="43"/>
      <c r="LXL170" s="43"/>
      <c r="LXM170" s="175"/>
      <c r="LXN170" s="473"/>
      <c r="LXO170" s="475"/>
      <c r="LXP170" s="254"/>
      <c r="LXQ170" s="167"/>
      <c r="LXR170" s="43"/>
      <c r="LXS170" s="43"/>
      <c r="LXT170" s="43"/>
      <c r="LXU170" s="175"/>
      <c r="LXV170" s="473"/>
      <c r="LXW170" s="475"/>
      <c r="LXX170" s="254"/>
      <c r="LXY170" s="167"/>
      <c r="LXZ170" s="43"/>
      <c r="LYA170" s="43"/>
      <c r="LYB170" s="43"/>
      <c r="LYC170" s="175"/>
      <c r="LYD170" s="473"/>
      <c r="LYE170" s="475"/>
      <c r="LYF170" s="254"/>
      <c r="LYG170" s="167"/>
      <c r="LYH170" s="43"/>
      <c r="LYI170" s="43"/>
      <c r="LYJ170" s="43"/>
      <c r="LYK170" s="175"/>
      <c r="LYL170" s="473"/>
      <c r="LYM170" s="475"/>
      <c r="LYN170" s="254"/>
      <c r="LYO170" s="167"/>
      <c r="LYP170" s="43"/>
      <c r="LYQ170" s="43"/>
      <c r="LYR170" s="43"/>
      <c r="LYS170" s="175"/>
      <c r="LYT170" s="473"/>
      <c r="LYU170" s="475"/>
      <c r="LYV170" s="254"/>
      <c r="LYW170" s="167"/>
      <c r="LYX170" s="43"/>
      <c r="LYY170" s="43"/>
      <c r="LYZ170" s="43"/>
      <c r="LZA170" s="175"/>
      <c r="LZB170" s="473"/>
      <c r="LZC170" s="475"/>
      <c r="LZD170" s="254"/>
      <c r="LZE170" s="167"/>
      <c r="LZF170" s="43"/>
      <c r="LZG170" s="43"/>
      <c r="LZH170" s="43"/>
      <c r="LZI170" s="175"/>
      <c r="LZJ170" s="473"/>
      <c r="LZK170" s="475"/>
      <c r="LZL170" s="254"/>
      <c r="LZM170" s="167"/>
      <c r="LZN170" s="43"/>
      <c r="LZO170" s="43"/>
      <c r="LZP170" s="43"/>
      <c r="LZQ170" s="175"/>
      <c r="LZR170" s="473"/>
      <c r="LZS170" s="475"/>
      <c r="LZT170" s="254"/>
      <c r="LZU170" s="167"/>
      <c r="LZV170" s="43"/>
      <c r="LZW170" s="43"/>
      <c r="LZX170" s="43"/>
      <c r="LZY170" s="175"/>
      <c r="LZZ170" s="473"/>
      <c r="MAA170" s="475"/>
      <c r="MAB170" s="254"/>
      <c r="MAC170" s="167"/>
      <c r="MAD170" s="43"/>
      <c r="MAE170" s="43"/>
      <c r="MAF170" s="43"/>
      <c r="MAG170" s="175"/>
      <c r="MAH170" s="473"/>
      <c r="MAI170" s="475"/>
      <c r="MAJ170" s="254"/>
      <c r="MAK170" s="167"/>
      <c r="MAL170" s="43"/>
      <c r="MAM170" s="43"/>
      <c r="MAN170" s="43"/>
      <c r="MAO170" s="175"/>
      <c r="MAP170" s="473"/>
      <c r="MAQ170" s="475"/>
      <c r="MAR170" s="254"/>
      <c r="MAS170" s="167"/>
      <c r="MAT170" s="43"/>
      <c r="MAU170" s="43"/>
      <c r="MAV170" s="43"/>
      <c r="MAW170" s="175"/>
      <c r="MAX170" s="473"/>
      <c r="MAY170" s="475"/>
      <c r="MAZ170" s="254"/>
      <c r="MBA170" s="167"/>
      <c r="MBB170" s="43"/>
      <c r="MBC170" s="43"/>
      <c r="MBD170" s="43"/>
      <c r="MBE170" s="175"/>
      <c r="MBF170" s="473"/>
      <c r="MBG170" s="475"/>
      <c r="MBH170" s="254"/>
      <c r="MBI170" s="167"/>
      <c r="MBJ170" s="43"/>
      <c r="MBK170" s="43"/>
      <c r="MBL170" s="43"/>
      <c r="MBM170" s="175"/>
      <c r="MBN170" s="473"/>
      <c r="MBO170" s="475"/>
      <c r="MBP170" s="254"/>
      <c r="MBQ170" s="167"/>
      <c r="MBR170" s="43"/>
      <c r="MBS170" s="43"/>
      <c r="MBT170" s="43"/>
      <c r="MBU170" s="175"/>
      <c r="MBV170" s="473"/>
      <c r="MBW170" s="475"/>
      <c r="MBX170" s="254"/>
      <c r="MBY170" s="167"/>
      <c r="MBZ170" s="43"/>
      <c r="MCA170" s="43"/>
      <c r="MCB170" s="43"/>
      <c r="MCC170" s="175"/>
      <c r="MCD170" s="473"/>
      <c r="MCE170" s="475"/>
      <c r="MCF170" s="254"/>
      <c r="MCG170" s="167"/>
      <c r="MCH170" s="43"/>
      <c r="MCI170" s="43"/>
      <c r="MCJ170" s="43"/>
      <c r="MCK170" s="175"/>
      <c r="MCL170" s="473"/>
      <c r="MCM170" s="475"/>
      <c r="MCN170" s="254"/>
      <c r="MCO170" s="167"/>
      <c r="MCP170" s="43"/>
      <c r="MCQ170" s="43"/>
      <c r="MCR170" s="43"/>
      <c r="MCS170" s="175"/>
      <c r="MCT170" s="473"/>
      <c r="MCU170" s="475"/>
      <c r="MCV170" s="254"/>
      <c r="MCW170" s="167"/>
      <c r="MCX170" s="43"/>
      <c r="MCY170" s="43"/>
      <c r="MCZ170" s="43"/>
      <c r="MDA170" s="175"/>
      <c r="MDB170" s="473"/>
      <c r="MDC170" s="475"/>
      <c r="MDD170" s="254"/>
      <c r="MDE170" s="167"/>
      <c r="MDF170" s="43"/>
      <c r="MDG170" s="43"/>
      <c r="MDH170" s="43"/>
      <c r="MDI170" s="175"/>
      <c r="MDJ170" s="473"/>
      <c r="MDK170" s="475"/>
      <c r="MDL170" s="254"/>
      <c r="MDM170" s="167"/>
      <c r="MDN170" s="43"/>
      <c r="MDO170" s="43"/>
      <c r="MDP170" s="43"/>
      <c r="MDQ170" s="175"/>
      <c r="MDR170" s="473"/>
      <c r="MDS170" s="475"/>
      <c r="MDT170" s="254"/>
      <c r="MDU170" s="167"/>
      <c r="MDV170" s="43"/>
      <c r="MDW170" s="43"/>
      <c r="MDX170" s="43"/>
      <c r="MDY170" s="175"/>
      <c r="MDZ170" s="473"/>
      <c r="MEA170" s="475"/>
      <c r="MEB170" s="254"/>
      <c r="MEC170" s="167"/>
      <c r="MED170" s="43"/>
      <c r="MEE170" s="43"/>
      <c r="MEF170" s="43"/>
      <c r="MEG170" s="175"/>
      <c r="MEH170" s="473"/>
      <c r="MEI170" s="475"/>
      <c r="MEJ170" s="254"/>
      <c r="MEK170" s="167"/>
      <c r="MEL170" s="43"/>
      <c r="MEM170" s="43"/>
      <c r="MEN170" s="43"/>
      <c r="MEO170" s="175"/>
      <c r="MEP170" s="473"/>
      <c r="MEQ170" s="475"/>
      <c r="MER170" s="254"/>
      <c r="MES170" s="167"/>
      <c r="MET170" s="43"/>
      <c r="MEU170" s="43"/>
      <c r="MEV170" s="43"/>
      <c r="MEW170" s="175"/>
      <c r="MEX170" s="473"/>
      <c r="MEY170" s="475"/>
      <c r="MEZ170" s="254"/>
      <c r="MFA170" s="167"/>
      <c r="MFB170" s="43"/>
      <c r="MFC170" s="43"/>
      <c r="MFD170" s="43"/>
      <c r="MFE170" s="175"/>
      <c r="MFF170" s="473"/>
      <c r="MFG170" s="475"/>
      <c r="MFH170" s="254"/>
      <c r="MFI170" s="167"/>
      <c r="MFJ170" s="43"/>
      <c r="MFK170" s="43"/>
      <c r="MFL170" s="43"/>
      <c r="MFM170" s="175"/>
      <c r="MFN170" s="473"/>
      <c r="MFO170" s="475"/>
      <c r="MFP170" s="254"/>
      <c r="MFQ170" s="167"/>
      <c r="MFR170" s="43"/>
      <c r="MFS170" s="43"/>
      <c r="MFT170" s="43"/>
      <c r="MFU170" s="175"/>
      <c r="MFV170" s="473"/>
      <c r="MFW170" s="475"/>
      <c r="MFX170" s="254"/>
      <c r="MFY170" s="167"/>
      <c r="MFZ170" s="43"/>
      <c r="MGA170" s="43"/>
      <c r="MGB170" s="43"/>
      <c r="MGC170" s="175"/>
      <c r="MGD170" s="473"/>
      <c r="MGE170" s="475"/>
      <c r="MGF170" s="254"/>
      <c r="MGG170" s="167"/>
      <c r="MGH170" s="43"/>
      <c r="MGI170" s="43"/>
      <c r="MGJ170" s="43"/>
      <c r="MGK170" s="175"/>
      <c r="MGL170" s="473"/>
      <c r="MGM170" s="475"/>
      <c r="MGN170" s="254"/>
      <c r="MGO170" s="167"/>
      <c r="MGP170" s="43"/>
      <c r="MGQ170" s="43"/>
      <c r="MGR170" s="43"/>
      <c r="MGS170" s="175"/>
      <c r="MGT170" s="473"/>
      <c r="MGU170" s="475"/>
      <c r="MGV170" s="254"/>
      <c r="MGW170" s="167"/>
      <c r="MGX170" s="43"/>
      <c r="MGY170" s="43"/>
      <c r="MGZ170" s="43"/>
      <c r="MHA170" s="175"/>
      <c r="MHB170" s="473"/>
      <c r="MHC170" s="475"/>
      <c r="MHD170" s="254"/>
      <c r="MHE170" s="167"/>
      <c r="MHF170" s="43"/>
      <c r="MHG170" s="43"/>
      <c r="MHH170" s="43"/>
      <c r="MHI170" s="175"/>
      <c r="MHJ170" s="473"/>
      <c r="MHK170" s="475"/>
      <c r="MHL170" s="254"/>
      <c r="MHM170" s="167"/>
      <c r="MHN170" s="43"/>
      <c r="MHO170" s="43"/>
      <c r="MHP170" s="43"/>
      <c r="MHQ170" s="175"/>
      <c r="MHR170" s="473"/>
      <c r="MHS170" s="475"/>
      <c r="MHT170" s="254"/>
      <c r="MHU170" s="167"/>
      <c r="MHV170" s="43"/>
      <c r="MHW170" s="43"/>
      <c r="MHX170" s="43"/>
      <c r="MHY170" s="175"/>
      <c r="MHZ170" s="473"/>
      <c r="MIA170" s="475"/>
      <c r="MIB170" s="254"/>
      <c r="MIC170" s="167"/>
      <c r="MID170" s="43"/>
      <c r="MIE170" s="43"/>
      <c r="MIF170" s="43"/>
      <c r="MIG170" s="175"/>
      <c r="MIH170" s="473"/>
      <c r="MII170" s="475"/>
      <c r="MIJ170" s="254"/>
      <c r="MIK170" s="167"/>
      <c r="MIL170" s="43"/>
      <c r="MIM170" s="43"/>
      <c r="MIN170" s="43"/>
      <c r="MIO170" s="175"/>
      <c r="MIP170" s="473"/>
      <c r="MIQ170" s="475"/>
      <c r="MIR170" s="254"/>
      <c r="MIS170" s="167"/>
      <c r="MIT170" s="43"/>
      <c r="MIU170" s="43"/>
      <c r="MIV170" s="43"/>
      <c r="MIW170" s="175"/>
      <c r="MIX170" s="473"/>
      <c r="MIY170" s="475"/>
      <c r="MIZ170" s="254"/>
      <c r="MJA170" s="167"/>
      <c r="MJB170" s="43"/>
      <c r="MJC170" s="43"/>
      <c r="MJD170" s="43"/>
      <c r="MJE170" s="175"/>
      <c r="MJF170" s="473"/>
      <c r="MJG170" s="475"/>
      <c r="MJH170" s="254"/>
      <c r="MJI170" s="167"/>
      <c r="MJJ170" s="43"/>
      <c r="MJK170" s="43"/>
      <c r="MJL170" s="43"/>
      <c r="MJM170" s="175"/>
      <c r="MJN170" s="473"/>
      <c r="MJO170" s="475"/>
      <c r="MJP170" s="254"/>
      <c r="MJQ170" s="167"/>
      <c r="MJR170" s="43"/>
      <c r="MJS170" s="43"/>
      <c r="MJT170" s="43"/>
      <c r="MJU170" s="175"/>
      <c r="MJV170" s="473"/>
      <c r="MJW170" s="475"/>
      <c r="MJX170" s="254"/>
      <c r="MJY170" s="167"/>
      <c r="MJZ170" s="43"/>
      <c r="MKA170" s="43"/>
      <c r="MKB170" s="43"/>
      <c r="MKC170" s="175"/>
      <c r="MKD170" s="473"/>
      <c r="MKE170" s="475"/>
      <c r="MKF170" s="254"/>
      <c r="MKG170" s="167"/>
      <c r="MKH170" s="43"/>
      <c r="MKI170" s="43"/>
      <c r="MKJ170" s="43"/>
      <c r="MKK170" s="175"/>
      <c r="MKL170" s="473"/>
      <c r="MKM170" s="475"/>
      <c r="MKN170" s="254"/>
      <c r="MKO170" s="167"/>
      <c r="MKP170" s="43"/>
      <c r="MKQ170" s="43"/>
      <c r="MKR170" s="43"/>
      <c r="MKS170" s="175"/>
      <c r="MKT170" s="473"/>
      <c r="MKU170" s="475"/>
      <c r="MKV170" s="254"/>
      <c r="MKW170" s="167"/>
      <c r="MKX170" s="43"/>
      <c r="MKY170" s="43"/>
      <c r="MKZ170" s="43"/>
      <c r="MLA170" s="175"/>
      <c r="MLB170" s="473"/>
      <c r="MLC170" s="475"/>
      <c r="MLD170" s="254"/>
      <c r="MLE170" s="167"/>
      <c r="MLF170" s="43"/>
      <c r="MLG170" s="43"/>
      <c r="MLH170" s="43"/>
      <c r="MLI170" s="175"/>
      <c r="MLJ170" s="473"/>
      <c r="MLK170" s="475"/>
      <c r="MLL170" s="254"/>
      <c r="MLM170" s="167"/>
      <c r="MLN170" s="43"/>
      <c r="MLO170" s="43"/>
      <c r="MLP170" s="43"/>
      <c r="MLQ170" s="175"/>
      <c r="MLR170" s="473"/>
      <c r="MLS170" s="475"/>
      <c r="MLT170" s="254"/>
      <c r="MLU170" s="167"/>
      <c r="MLV170" s="43"/>
      <c r="MLW170" s="43"/>
      <c r="MLX170" s="43"/>
      <c r="MLY170" s="175"/>
      <c r="MLZ170" s="473"/>
      <c r="MMA170" s="475"/>
      <c r="MMB170" s="254"/>
      <c r="MMC170" s="167"/>
      <c r="MMD170" s="43"/>
      <c r="MME170" s="43"/>
      <c r="MMF170" s="43"/>
      <c r="MMG170" s="175"/>
      <c r="MMH170" s="473"/>
      <c r="MMI170" s="475"/>
      <c r="MMJ170" s="254"/>
      <c r="MMK170" s="167"/>
      <c r="MML170" s="43"/>
      <c r="MMM170" s="43"/>
      <c r="MMN170" s="43"/>
      <c r="MMO170" s="175"/>
      <c r="MMP170" s="473"/>
      <c r="MMQ170" s="475"/>
      <c r="MMR170" s="254"/>
      <c r="MMS170" s="167"/>
      <c r="MMT170" s="43"/>
      <c r="MMU170" s="43"/>
      <c r="MMV170" s="43"/>
      <c r="MMW170" s="175"/>
      <c r="MMX170" s="473"/>
      <c r="MMY170" s="475"/>
      <c r="MMZ170" s="254"/>
      <c r="MNA170" s="167"/>
      <c r="MNB170" s="43"/>
      <c r="MNC170" s="43"/>
      <c r="MND170" s="43"/>
      <c r="MNE170" s="175"/>
      <c r="MNF170" s="473"/>
      <c r="MNG170" s="475"/>
      <c r="MNH170" s="254"/>
      <c r="MNI170" s="167"/>
      <c r="MNJ170" s="43"/>
      <c r="MNK170" s="43"/>
      <c r="MNL170" s="43"/>
      <c r="MNM170" s="175"/>
      <c r="MNN170" s="473"/>
      <c r="MNO170" s="475"/>
      <c r="MNP170" s="254"/>
      <c r="MNQ170" s="167"/>
      <c r="MNR170" s="43"/>
      <c r="MNS170" s="43"/>
      <c r="MNT170" s="43"/>
      <c r="MNU170" s="175"/>
      <c r="MNV170" s="473"/>
      <c r="MNW170" s="475"/>
      <c r="MNX170" s="254"/>
      <c r="MNY170" s="167"/>
      <c r="MNZ170" s="43"/>
      <c r="MOA170" s="43"/>
      <c r="MOB170" s="43"/>
      <c r="MOC170" s="175"/>
      <c r="MOD170" s="473"/>
      <c r="MOE170" s="475"/>
      <c r="MOF170" s="254"/>
      <c r="MOG170" s="167"/>
      <c r="MOH170" s="43"/>
      <c r="MOI170" s="43"/>
      <c r="MOJ170" s="43"/>
      <c r="MOK170" s="175"/>
      <c r="MOL170" s="473"/>
      <c r="MOM170" s="475"/>
      <c r="MON170" s="254"/>
      <c r="MOO170" s="167"/>
      <c r="MOP170" s="43"/>
      <c r="MOQ170" s="43"/>
      <c r="MOR170" s="43"/>
      <c r="MOS170" s="175"/>
      <c r="MOT170" s="473"/>
      <c r="MOU170" s="475"/>
      <c r="MOV170" s="254"/>
      <c r="MOW170" s="167"/>
      <c r="MOX170" s="43"/>
      <c r="MOY170" s="43"/>
      <c r="MOZ170" s="43"/>
      <c r="MPA170" s="175"/>
      <c r="MPB170" s="473"/>
      <c r="MPC170" s="475"/>
      <c r="MPD170" s="254"/>
      <c r="MPE170" s="167"/>
      <c r="MPF170" s="43"/>
      <c r="MPG170" s="43"/>
      <c r="MPH170" s="43"/>
      <c r="MPI170" s="175"/>
      <c r="MPJ170" s="473"/>
      <c r="MPK170" s="475"/>
      <c r="MPL170" s="254"/>
      <c r="MPM170" s="167"/>
      <c r="MPN170" s="43"/>
      <c r="MPO170" s="43"/>
      <c r="MPP170" s="43"/>
      <c r="MPQ170" s="175"/>
      <c r="MPR170" s="473"/>
      <c r="MPS170" s="475"/>
      <c r="MPT170" s="254"/>
      <c r="MPU170" s="167"/>
      <c r="MPV170" s="43"/>
      <c r="MPW170" s="43"/>
      <c r="MPX170" s="43"/>
      <c r="MPY170" s="175"/>
      <c r="MPZ170" s="473"/>
      <c r="MQA170" s="475"/>
      <c r="MQB170" s="254"/>
      <c r="MQC170" s="167"/>
      <c r="MQD170" s="43"/>
      <c r="MQE170" s="43"/>
      <c r="MQF170" s="43"/>
      <c r="MQG170" s="175"/>
      <c r="MQH170" s="473"/>
      <c r="MQI170" s="475"/>
      <c r="MQJ170" s="254"/>
      <c r="MQK170" s="167"/>
      <c r="MQL170" s="43"/>
      <c r="MQM170" s="43"/>
      <c r="MQN170" s="43"/>
      <c r="MQO170" s="175"/>
      <c r="MQP170" s="473"/>
      <c r="MQQ170" s="475"/>
      <c r="MQR170" s="254"/>
      <c r="MQS170" s="167"/>
      <c r="MQT170" s="43"/>
      <c r="MQU170" s="43"/>
      <c r="MQV170" s="43"/>
      <c r="MQW170" s="175"/>
      <c r="MQX170" s="473"/>
      <c r="MQY170" s="475"/>
      <c r="MQZ170" s="254"/>
      <c r="MRA170" s="167"/>
      <c r="MRB170" s="43"/>
      <c r="MRC170" s="43"/>
      <c r="MRD170" s="43"/>
      <c r="MRE170" s="175"/>
      <c r="MRF170" s="473"/>
      <c r="MRG170" s="475"/>
      <c r="MRH170" s="254"/>
      <c r="MRI170" s="167"/>
      <c r="MRJ170" s="43"/>
      <c r="MRK170" s="43"/>
      <c r="MRL170" s="43"/>
      <c r="MRM170" s="175"/>
      <c r="MRN170" s="473"/>
      <c r="MRO170" s="475"/>
      <c r="MRP170" s="254"/>
      <c r="MRQ170" s="167"/>
      <c r="MRR170" s="43"/>
      <c r="MRS170" s="43"/>
      <c r="MRT170" s="43"/>
      <c r="MRU170" s="175"/>
      <c r="MRV170" s="473"/>
      <c r="MRW170" s="475"/>
      <c r="MRX170" s="254"/>
      <c r="MRY170" s="167"/>
      <c r="MRZ170" s="43"/>
      <c r="MSA170" s="43"/>
      <c r="MSB170" s="43"/>
      <c r="MSC170" s="175"/>
      <c r="MSD170" s="473"/>
      <c r="MSE170" s="475"/>
      <c r="MSF170" s="254"/>
      <c r="MSG170" s="167"/>
      <c r="MSH170" s="43"/>
      <c r="MSI170" s="43"/>
      <c r="MSJ170" s="43"/>
      <c r="MSK170" s="175"/>
      <c r="MSL170" s="473"/>
      <c r="MSM170" s="475"/>
      <c r="MSN170" s="254"/>
      <c r="MSO170" s="167"/>
      <c r="MSP170" s="43"/>
      <c r="MSQ170" s="43"/>
      <c r="MSR170" s="43"/>
      <c r="MSS170" s="175"/>
      <c r="MST170" s="473"/>
      <c r="MSU170" s="475"/>
      <c r="MSV170" s="254"/>
      <c r="MSW170" s="167"/>
      <c r="MSX170" s="43"/>
      <c r="MSY170" s="43"/>
      <c r="MSZ170" s="43"/>
      <c r="MTA170" s="175"/>
      <c r="MTB170" s="473"/>
      <c r="MTC170" s="475"/>
      <c r="MTD170" s="254"/>
      <c r="MTE170" s="167"/>
      <c r="MTF170" s="43"/>
      <c r="MTG170" s="43"/>
      <c r="MTH170" s="43"/>
      <c r="MTI170" s="175"/>
      <c r="MTJ170" s="473"/>
      <c r="MTK170" s="475"/>
      <c r="MTL170" s="254"/>
      <c r="MTM170" s="167"/>
      <c r="MTN170" s="43"/>
      <c r="MTO170" s="43"/>
      <c r="MTP170" s="43"/>
      <c r="MTQ170" s="175"/>
      <c r="MTR170" s="473"/>
      <c r="MTS170" s="475"/>
      <c r="MTT170" s="254"/>
      <c r="MTU170" s="167"/>
      <c r="MTV170" s="43"/>
      <c r="MTW170" s="43"/>
      <c r="MTX170" s="43"/>
      <c r="MTY170" s="175"/>
      <c r="MTZ170" s="473"/>
      <c r="MUA170" s="475"/>
      <c r="MUB170" s="254"/>
      <c r="MUC170" s="167"/>
      <c r="MUD170" s="43"/>
      <c r="MUE170" s="43"/>
      <c r="MUF170" s="43"/>
      <c r="MUG170" s="175"/>
      <c r="MUH170" s="473"/>
      <c r="MUI170" s="475"/>
      <c r="MUJ170" s="254"/>
      <c r="MUK170" s="167"/>
      <c r="MUL170" s="43"/>
      <c r="MUM170" s="43"/>
      <c r="MUN170" s="43"/>
      <c r="MUO170" s="175"/>
      <c r="MUP170" s="473"/>
      <c r="MUQ170" s="475"/>
      <c r="MUR170" s="254"/>
      <c r="MUS170" s="167"/>
      <c r="MUT170" s="43"/>
      <c r="MUU170" s="43"/>
      <c r="MUV170" s="43"/>
      <c r="MUW170" s="175"/>
      <c r="MUX170" s="473"/>
      <c r="MUY170" s="475"/>
      <c r="MUZ170" s="254"/>
      <c r="MVA170" s="167"/>
      <c r="MVB170" s="43"/>
      <c r="MVC170" s="43"/>
      <c r="MVD170" s="43"/>
      <c r="MVE170" s="175"/>
      <c r="MVF170" s="473"/>
      <c r="MVG170" s="475"/>
      <c r="MVH170" s="254"/>
      <c r="MVI170" s="167"/>
      <c r="MVJ170" s="43"/>
      <c r="MVK170" s="43"/>
      <c r="MVL170" s="43"/>
      <c r="MVM170" s="175"/>
      <c r="MVN170" s="473"/>
      <c r="MVO170" s="475"/>
      <c r="MVP170" s="254"/>
      <c r="MVQ170" s="167"/>
      <c r="MVR170" s="43"/>
      <c r="MVS170" s="43"/>
      <c r="MVT170" s="43"/>
      <c r="MVU170" s="175"/>
      <c r="MVV170" s="473"/>
      <c r="MVW170" s="475"/>
      <c r="MVX170" s="254"/>
      <c r="MVY170" s="167"/>
      <c r="MVZ170" s="43"/>
      <c r="MWA170" s="43"/>
      <c r="MWB170" s="43"/>
      <c r="MWC170" s="175"/>
      <c r="MWD170" s="473"/>
      <c r="MWE170" s="475"/>
      <c r="MWF170" s="254"/>
      <c r="MWG170" s="167"/>
      <c r="MWH170" s="43"/>
      <c r="MWI170" s="43"/>
      <c r="MWJ170" s="43"/>
      <c r="MWK170" s="175"/>
      <c r="MWL170" s="473"/>
      <c r="MWM170" s="475"/>
      <c r="MWN170" s="254"/>
      <c r="MWO170" s="167"/>
      <c r="MWP170" s="43"/>
      <c r="MWQ170" s="43"/>
      <c r="MWR170" s="43"/>
      <c r="MWS170" s="175"/>
      <c r="MWT170" s="473"/>
      <c r="MWU170" s="475"/>
      <c r="MWV170" s="254"/>
      <c r="MWW170" s="167"/>
      <c r="MWX170" s="43"/>
      <c r="MWY170" s="43"/>
      <c r="MWZ170" s="43"/>
      <c r="MXA170" s="175"/>
      <c r="MXB170" s="473"/>
      <c r="MXC170" s="475"/>
      <c r="MXD170" s="254"/>
      <c r="MXE170" s="167"/>
      <c r="MXF170" s="43"/>
      <c r="MXG170" s="43"/>
      <c r="MXH170" s="43"/>
      <c r="MXI170" s="175"/>
      <c r="MXJ170" s="473"/>
      <c r="MXK170" s="475"/>
      <c r="MXL170" s="254"/>
      <c r="MXM170" s="167"/>
      <c r="MXN170" s="43"/>
      <c r="MXO170" s="43"/>
      <c r="MXP170" s="43"/>
      <c r="MXQ170" s="175"/>
      <c r="MXR170" s="473"/>
      <c r="MXS170" s="475"/>
      <c r="MXT170" s="254"/>
      <c r="MXU170" s="167"/>
      <c r="MXV170" s="43"/>
      <c r="MXW170" s="43"/>
      <c r="MXX170" s="43"/>
      <c r="MXY170" s="175"/>
      <c r="MXZ170" s="473"/>
      <c r="MYA170" s="475"/>
      <c r="MYB170" s="254"/>
      <c r="MYC170" s="167"/>
      <c r="MYD170" s="43"/>
      <c r="MYE170" s="43"/>
      <c r="MYF170" s="43"/>
      <c r="MYG170" s="175"/>
      <c r="MYH170" s="473"/>
      <c r="MYI170" s="475"/>
      <c r="MYJ170" s="254"/>
      <c r="MYK170" s="167"/>
      <c r="MYL170" s="43"/>
      <c r="MYM170" s="43"/>
      <c r="MYN170" s="43"/>
      <c r="MYO170" s="175"/>
      <c r="MYP170" s="473"/>
      <c r="MYQ170" s="475"/>
      <c r="MYR170" s="254"/>
      <c r="MYS170" s="167"/>
      <c r="MYT170" s="43"/>
      <c r="MYU170" s="43"/>
      <c r="MYV170" s="43"/>
      <c r="MYW170" s="175"/>
      <c r="MYX170" s="473"/>
      <c r="MYY170" s="475"/>
      <c r="MYZ170" s="254"/>
      <c r="MZA170" s="167"/>
      <c r="MZB170" s="43"/>
      <c r="MZC170" s="43"/>
      <c r="MZD170" s="43"/>
      <c r="MZE170" s="175"/>
      <c r="MZF170" s="473"/>
      <c r="MZG170" s="475"/>
      <c r="MZH170" s="254"/>
      <c r="MZI170" s="167"/>
      <c r="MZJ170" s="43"/>
      <c r="MZK170" s="43"/>
      <c r="MZL170" s="43"/>
      <c r="MZM170" s="175"/>
      <c r="MZN170" s="473"/>
      <c r="MZO170" s="475"/>
      <c r="MZP170" s="254"/>
      <c r="MZQ170" s="167"/>
      <c r="MZR170" s="43"/>
      <c r="MZS170" s="43"/>
      <c r="MZT170" s="43"/>
      <c r="MZU170" s="175"/>
      <c r="MZV170" s="473"/>
      <c r="MZW170" s="475"/>
      <c r="MZX170" s="254"/>
      <c r="MZY170" s="167"/>
      <c r="MZZ170" s="43"/>
      <c r="NAA170" s="43"/>
      <c r="NAB170" s="43"/>
      <c r="NAC170" s="175"/>
      <c r="NAD170" s="473"/>
      <c r="NAE170" s="475"/>
      <c r="NAF170" s="254"/>
      <c r="NAG170" s="167"/>
      <c r="NAH170" s="43"/>
      <c r="NAI170" s="43"/>
      <c r="NAJ170" s="43"/>
      <c r="NAK170" s="175"/>
      <c r="NAL170" s="473"/>
      <c r="NAM170" s="475"/>
      <c r="NAN170" s="254"/>
      <c r="NAO170" s="167"/>
      <c r="NAP170" s="43"/>
      <c r="NAQ170" s="43"/>
      <c r="NAR170" s="43"/>
      <c r="NAS170" s="175"/>
      <c r="NAT170" s="473"/>
      <c r="NAU170" s="475"/>
      <c r="NAV170" s="254"/>
      <c r="NAW170" s="167"/>
      <c r="NAX170" s="43"/>
      <c r="NAY170" s="43"/>
      <c r="NAZ170" s="43"/>
      <c r="NBA170" s="175"/>
      <c r="NBB170" s="473"/>
      <c r="NBC170" s="475"/>
      <c r="NBD170" s="254"/>
      <c r="NBE170" s="167"/>
      <c r="NBF170" s="43"/>
      <c r="NBG170" s="43"/>
      <c r="NBH170" s="43"/>
      <c r="NBI170" s="175"/>
      <c r="NBJ170" s="473"/>
      <c r="NBK170" s="475"/>
      <c r="NBL170" s="254"/>
      <c r="NBM170" s="167"/>
      <c r="NBN170" s="43"/>
      <c r="NBO170" s="43"/>
      <c r="NBP170" s="43"/>
      <c r="NBQ170" s="175"/>
      <c r="NBR170" s="473"/>
      <c r="NBS170" s="475"/>
      <c r="NBT170" s="254"/>
      <c r="NBU170" s="167"/>
      <c r="NBV170" s="43"/>
      <c r="NBW170" s="43"/>
      <c r="NBX170" s="43"/>
      <c r="NBY170" s="175"/>
      <c r="NBZ170" s="473"/>
      <c r="NCA170" s="475"/>
      <c r="NCB170" s="254"/>
      <c r="NCC170" s="167"/>
      <c r="NCD170" s="43"/>
      <c r="NCE170" s="43"/>
      <c r="NCF170" s="43"/>
      <c r="NCG170" s="175"/>
      <c r="NCH170" s="473"/>
      <c r="NCI170" s="475"/>
      <c r="NCJ170" s="254"/>
      <c r="NCK170" s="167"/>
      <c r="NCL170" s="43"/>
      <c r="NCM170" s="43"/>
      <c r="NCN170" s="43"/>
      <c r="NCO170" s="175"/>
      <c r="NCP170" s="473"/>
      <c r="NCQ170" s="475"/>
      <c r="NCR170" s="254"/>
      <c r="NCS170" s="167"/>
      <c r="NCT170" s="43"/>
      <c r="NCU170" s="43"/>
      <c r="NCV170" s="43"/>
      <c r="NCW170" s="175"/>
      <c r="NCX170" s="473"/>
      <c r="NCY170" s="475"/>
      <c r="NCZ170" s="254"/>
      <c r="NDA170" s="167"/>
      <c r="NDB170" s="43"/>
      <c r="NDC170" s="43"/>
      <c r="NDD170" s="43"/>
      <c r="NDE170" s="175"/>
      <c r="NDF170" s="473"/>
      <c r="NDG170" s="475"/>
      <c r="NDH170" s="254"/>
      <c r="NDI170" s="167"/>
      <c r="NDJ170" s="43"/>
      <c r="NDK170" s="43"/>
      <c r="NDL170" s="43"/>
      <c r="NDM170" s="175"/>
      <c r="NDN170" s="473"/>
      <c r="NDO170" s="475"/>
      <c r="NDP170" s="254"/>
      <c r="NDQ170" s="167"/>
      <c r="NDR170" s="43"/>
      <c r="NDS170" s="43"/>
      <c r="NDT170" s="43"/>
      <c r="NDU170" s="175"/>
      <c r="NDV170" s="473"/>
      <c r="NDW170" s="475"/>
      <c r="NDX170" s="254"/>
      <c r="NDY170" s="167"/>
      <c r="NDZ170" s="43"/>
      <c r="NEA170" s="43"/>
      <c r="NEB170" s="43"/>
      <c r="NEC170" s="175"/>
      <c r="NED170" s="473"/>
      <c r="NEE170" s="475"/>
      <c r="NEF170" s="254"/>
      <c r="NEG170" s="167"/>
      <c r="NEH170" s="43"/>
      <c r="NEI170" s="43"/>
      <c r="NEJ170" s="43"/>
      <c r="NEK170" s="175"/>
      <c r="NEL170" s="473"/>
      <c r="NEM170" s="475"/>
      <c r="NEN170" s="254"/>
      <c r="NEO170" s="167"/>
      <c r="NEP170" s="43"/>
      <c r="NEQ170" s="43"/>
      <c r="NER170" s="43"/>
      <c r="NES170" s="175"/>
      <c r="NET170" s="473"/>
      <c r="NEU170" s="475"/>
      <c r="NEV170" s="254"/>
      <c r="NEW170" s="167"/>
      <c r="NEX170" s="43"/>
      <c r="NEY170" s="43"/>
      <c r="NEZ170" s="43"/>
      <c r="NFA170" s="175"/>
      <c r="NFB170" s="473"/>
      <c r="NFC170" s="475"/>
      <c r="NFD170" s="254"/>
      <c r="NFE170" s="167"/>
      <c r="NFF170" s="43"/>
      <c r="NFG170" s="43"/>
      <c r="NFH170" s="43"/>
      <c r="NFI170" s="175"/>
      <c r="NFJ170" s="473"/>
      <c r="NFK170" s="475"/>
      <c r="NFL170" s="254"/>
      <c r="NFM170" s="167"/>
      <c r="NFN170" s="43"/>
      <c r="NFO170" s="43"/>
      <c r="NFP170" s="43"/>
      <c r="NFQ170" s="175"/>
      <c r="NFR170" s="473"/>
      <c r="NFS170" s="475"/>
      <c r="NFT170" s="254"/>
      <c r="NFU170" s="167"/>
      <c r="NFV170" s="43"/>
      <c r="NFW170" s="43"/>
      <c r="NFX170" s="43"/>
      <c r="NFY170" s="175"/>
      <c r="NFZ170" s="473"/>
      <c r="NGA170" s="475"/>
      <c r="NGB170" s="254"/>
      <c r="NGC170" s="167"/>
      <c r="NGD170" s="43"/>
      <c r="NGE170" s="43"/>
      <c r="NGF170" s="43"/>
      <c r="NGG170" s="175"/>
      <c r="NGH170" s="473"/>
      <c r="NGI170" s="475"/>
      <c r="NGJ170" s="254"/>
      <c r="NGK170" s="167"/>
      <c r="NGL170" s="43"/>
      <c r="NGM170" s="43"/>
      <c r="NGN170" s="43"/>
      <c r="NGO170" s="175"/>
      <c r="NGP170" s="473"/>
      <c r="NGQ170" s="475"/>
      <c r="NGR170" s="254"/>
      <c r="NGS170" s="167"/>
      <c r="NGT170" s="43"/>
      <c r="NGU170" s="43"/>
      <c r="NGV170" s="43"/>
      <c r="NGW170" s="175"/>
      <c r="NGX170" s="473"/>
      <c r="NGY170" s="475"/>
      <c r="NGZ170" s="254"/>
      <c r="NHA170" s="167"/>
      <c r="NHB170" s="43"/>
      <c r="NHC170" s="43"/>
      <c r="NHD170" s="43"/>
      <c r="NHE170" s="175"/>
      <c r="NHF170" s="473"/>
      <c r="NHG170" s="475"/>
      <c r="NHH170" s="254"/>
      <c r="NHI170" s="167"/>
      <c r="NHJ170" s="43"/>
      <c r="NHK170" s="43"/>
      <c r="NHL170" s="43"/>
      <c r="NHM170" s="175"/>
      <c r="NHN170" s="473"/>
      <c r="NHO170" s="475"/>
      <c r="NHP170" s="254"/>
      <c r="NHQ170" s="167"/>
      <c r="NHR170" s="43"/>
      <c r="NHS170" s="43"/>
      <c r="NHT170" s="43"/>
      <c r="NHU170" s="175"/>
      <c r="NHV170" s="473"/>
      <c r="NHW170" s="475"/>
      <c r="NHX170" s="254"/>
      <c r="NHY170" s="167"/>
      <c r="NHZ170" s="43"/>
      <c r="NIA170" s="43"/>
      <c r="NIB170" s="43"/>
      <c r="NIC170" s="175"/>
      <c r="NID170" s="473"/>
      <c r="NIE170" s="475"/>
      <c r="NIF170" s="254"/>
      <c r="NIG170" s="167"/>
      <c r="NIH170" s="43"/>
      <c r="NII170" s="43"/>
      <c r="NIJ170" s="43"/>
      <c r="NIK170" s="175"/>
      <c r="NIL170" s="473"/>
      <c r="NIM170" s="475"/>
      <c r="NIN170" s="254"/>
      <c r="NIO170" s="167"/>
      <c r="NIP170" s="43"/>
      <c r="NIQ170" s="43"/>
      <c r="NIR170" s="43"/>
      <c r="NIS170" s="175"/>
      <c r="NIT170" s="473"/>
      <c r="NIU170" s="475"/>
      <c r="NIV170" s="254"/>
      <c r="NIW170" s="167"/>
      <c r="NIX170" s="43"/>
      <c r="NIY170" s="43"/>
      <c r="NIZ170" s="43"/>
      <c r="NJA170" s="175"/>
      <c r="NJB170" s="473"/>
      <c r="NJC170" s="475"/>
      <c r="NJD170" s="254"/>
      <c r="NJE170" s="167"/>
      <c r="NJF170" s="43"/>
      <c r="NJG170" s="43"/>
      <c r="NJH170" s="43"/>
      <c r="NJI170" s="175"/>
      <c r="NJJ170" s="473"/>
      <c r="NJK170" s="475"/>
      <c r="NJL170" s="254"/>
      <c r="NJM170" s="167"/>
      <c r="NJN170" s="43"/>
      <c r="NJO170" s="43"/>
      <c r="NJP170" s="43"/>
      <c r="NJQ170" s="175"/>
      <c r="NJR170" s="473"/>
      <c r="NJS170" s="475"/>
      <c r="NJT170" s="254"/>
      <c r="NJU170" s="167"/>
      <c r="NJV170" s="43"/>
      <c r="NJW170" s="43"/>
      <c r="NJX170" s="43"/>
      <c r="NJY170" s="175"/>
      <c r="NJZ170" s="473"/>
      <c r="NKA170" s="475"/>
      <c r="NKB170" s="254"/>
      <c r="NKC170" s="167"/>
      <c r="NKD170" s="43"/>
      <c r="NKE170" s="43"/>
      <c r="NKF170" s="43"/>
      <c r="NKG170" s="175"/>
      <c r="NKH170" s="473"/>
      <c r="NKI170" s="475"/>
      <c r="NKJ170" s="254"/>
      <c r="NKK170" s="167"/>
      <c r="NKL170" s="43"/>
      <c r="NKM170" s="43"/>
      <c r="NKN170" s="43"/>
      <c r="NKO170" s="175"/>
      <c r="NKP170" s="473"/>
      <c r="NKQ170" s="475"/>
      <c r="NKR170" s="254"/>
      <c r="NKS170" s="167"/>
      <c r="NKT170" s="43"/>
      <c r="NKU170" s="43"/>
      <c r="NKV170" s="43"/>
      <c r="NKW170" s="175"/>
      <c r="NKX170" s="473"/>
      <c r="NKY170" s="475"/>
      <c r="NKZ170" s="254"/>
      <c r="NLA170" s="167"/>
      <c r="NLB170" s="43"/>
      <c r="NLC170" s="43"/>
      <c r="NLD170" s="43"/>
      <c r="NLE170" s="175"/>
      <c r="NLF170" s="473"/>
      <c r="NLG170" s="475"/>
      <c r="NLH170" s="254"/>
      <c r="NLI170" s="167"/>
      <c r="NLJ170" s="43"/>
      <c r="NLK170" s="43"/>
      <c r="NLL170" s="43"/>
      <c r="NLM170" s="175"/>
      <c r="NLN170" s="473"/>
      <c r="NLO170" s="475"/>
      <c r="NLP170" s="254"/>
      <c r="NLQ170" s="167"/>
      <c r="NLR170" s="43"/>
      <c r="NLS170" s="43"/>
      <c r="NLT170" s="43"/>
      <c r="NLU170" s="175"/>
      <c r="NLV170" s="473"/>
      <c r="NLW170" s="475"/>
      <c r="NLX170" s="254"/>
      <c r="NLY170" s="167"/>
      <c r="NLZ170" s="43"/>
      <c r="NMA170" s="43"/>
      <c r="NMB170" s="43"/>
      <c r="NMC170" s="175"/>
      <c r="NMD170" s="473"/>
      <c r="NME170" s="475"/>
      <c r="NMF170" s="254"/>
      <c r="NMG170" s="167"/>
      <c r="NMH170" s="43"/>
      <c r="NMI170" s="43"/>
      <c r="NMJ170" s="43"/>
      <c r="NMK170" s="175"/>
      <c r="NML170" s="473"/>
      <c r="NMM170" s="475"/>
      <c r="NMN170" s="254"/>
      <c r="NMO170" s="167"/>
      <c r="NMP170" s="43"/>
      <c r="NMQ170" s="43"/>
      <c r="NMR170" s="43"/>
      <c r="NMS170" s="175"/>
      <c r="NMT170" s="473"/>
      <c r="NMU170" s="475"/>
      <c r="NMV170" s="254"/>
      <c r="NMW170" s="167"/>
      <c r="NMX170" s="43"/>
      <c r="NMY170" s="43"/>
      <c r="NMZ170" s="43"/>
      <c r="NNA170" s="175"/>
      <c r="NNB170" s="473"/>
      <c r="NNC170" s="475"/>
      <c r="NND170" s="254"/>
      <c r="NNE170" s="167"/>
      <c r="NNF170" s="43"/>
      <c r="NNG170" s="43"/>
      <c r="NNH170" s="43"/>
      <c r="NNI170" s="175"/>
      <c r="NNJ170" s="473"/>
      <c r="NNK170" s="475"/>
      <c r="NNL170" s="254"/>
      <c r="NNM170" s="167"/>
      <c r="NNN170" s="43"/>
      <c r="NNO170" s="43"/>
      <c r="NNP170" s="43"/>
      <c r="NNQ170" s="175"/>
      <c r="NNR170" s="473"/>
      <c r="NNS170" s="475"/>
      <c r="NNT170" s="254"/>
      <c r="NNU170" s="167"/>
      <c r="NNV170" s="43"/>
      <c r="NNW170" s="43"/>
      <c r="NNX170" s="43"/>
      <c r="NNY170" s="175"/>
      <c r="NNZ170" s="473"/>
      <c r="NOA170" s="475"/>
      <c r="NOB170" s="254"/>
      <c r="NOC170" s="167"/>
      <c r="NOD170" s="43"/>
      <c r="NOE170" s="43"/>
      <c r="NOF170" s="43"/>
      <c r="NOG170" s="175"/>
      <c r="NOH170" s="473"/>
      <c r="NOI170" s="475"/>
      <c r="NOJ170" s="254"/>
      <c r="NOK170" s="167"/>
      <c r="NOL170" s="43"/>
      <c r="NOM170" s="43"/>
      <c r="NON170" s="43"/>
      <c r="NOO170" s="175"/>
      <c r="NOP170" s="473"/>
      <c r="NOQ170" s="475"/>
      <c r="NOR170" s="254"/>
      <c r="NOS170" s="167"/>
      <c r="NOT170" s="43"/>
      <c r="NOU170" s="43"/>
      <c r="NOV170" s="43"/>
      <c r="NOW170" s="175"/>
      <c r="NOX170" s="473"/>
      <c r="NOY170" s="475"/>
      <c r="NOZ170" s="254"/>
      <c r="NPA170" s="167"/>
      <c r="NPB170" s="43"/>
      <c r="NPC170" s="43"/>
      <c r="NPD170" s="43"/>
      <c r="NPE170" s="175"/>
      <c r="NPF170" s="473"/>
      <c r="NPG170" s="475"/>
      <c r="NPH170" s="254"/>
      <c r="NPI170" s="167"/>
      <c r="NPJ170" s="43"/>
      <c r="NPK170" s="43"/>
      <c r="NPL170" s="43"/>
      <c r="NPM170" s="175"/>
      <c r="NPN170" s="473"/>
      <c r="NPO170" s="475"/>
      <c r="NPP170" s="254"/>
      <c r="NPQ170" s="167"/>
      <c r="NPR170" s="43"/>
      <c r="NPS170" s="43"/>
      <c r="NPT170" s="43"/>
      <c r="NPU170" s="175"/>
      <c r="NPV170" s="473"/>
      <c r="NPW170" s="475"/>
      <c r="NPX170" s="254"/>
      <c r="NPY170" s="167"/>
      <c r="NPZ170" s="43"/>
      <c r="NQA170" s="43"/>
      <c r="NQB170" s="43"/>
      <c r="NQC170" s="175"/>
      <c r="NQD170" s="473"/>
      <c r="NQE170" s="475"/>
      <c r="NQF170" s="254"/>
      <c r="NQG170" s="167"/>
      <c r="NQH170" s="43"/>
      <c r="NQI170" s="43"/>
      <c r="NQJ170" s="43"/>
      <c r="NQK170" s="175"/>
      <c r="NQL170" s="473"/>
      <c r="NQM170" s="475"/>
      <c r="NQN170" s="254"/>
      <c r="NQO170" s="167"/>
      <c r="NQP170" s="43"/>
      <c r="NQQ170" s="43"/>
      <c r="NQR170" s="43"/>
      <c r="NQS170" s="175"/>
      <c r="NQT170" s="473"/>
      <c r="NQU170" s="475"/>
      <c r="NQV170" s="254"/>
      <c r="NQW170" s="167"/>
      <c r="NQX170" s="43"/>
      <c r="NQY170" s="43"/>
      <c r="NQZ170" s="43"/>
      <c r="NRA170" s="175"/>
      <c r="NRB170" s="473"/>
      <c r="NRC170" s="475"/>
      <c r="NRD170" s="254"/>
      <c r="NRE170" s="167"/>
      <c r="NRF170" s="43"/>
      <c r="NRG170" s="43"/>
      <c r="NRH170" s="43"/>
      <c r="NRI170" s="175"/>
      <c r="NRJ170" s="473"/>
      <c r="NRK170" s="475"/>
      <c r="NRL170" s="254"/>
      <c r="NRM170" s="167"/>
      <c r="NRN170" s="43"/>
      <c r="NRO170" s="43"/>
      <c r="NRP170" s="43"/>
      <c r="NRQ170" s="175"/>
      <c r="NRR170" s="473"/>
      <c r="NRS170" s="475"/>
      <c r="NRT170" s="254"/>
      <c r="NRU170" s="167"/>
      <c r="NRV170" s="43"/>
      <c r="NRW170" s="43"/>
      <c r="NRX170" s="43"/>
      <c r="NRY170" s="175"/>
      <c r="NRZ170" s="473"/>
      <c r="NSA170" s="475"/>
      <c r="NSB170" s="254"/>
      <c r="NSC170" s="167"/>
      <c r="NSD170" s="43"/>
      <c r="NSE170" s="43"/>
      <c r="NSF170" s="43"/>
      <c r="NSG170" s="175"/>
      <c r="NSH170" s="473"/>
      <c r="NSI170" s="475"/>
      <c r="NSJ170" s="254"/>
      <c r="NSK170" s="167"/>
      <c r="NSL170" s="43"/>
      <c r="NSM170" s="43"/>
      <c r="NSN170" s="43"/>
      <c r="NSO170" s="175"/>
      <c r="NSP170" s="473"/>
      <c r="NSQ170" s="475"/>
      <c r="NSR170" s="254"/>
      <c r="NSS170" s="167"/>
      <c r="NST170" s="43"/>
      <c r="NSU170" s="43"/>
      <c r="NSV170" s="43"/>
      <c r="NSW170" s="175"/>
      <c r="NSX170" s="473"/>
      <c r="NSY170" s="475"/>
      <c r="NSZ170" s="254"/>
      <c r="NTA170" s="167"/>
      <c r="NTB170" s="43"/>
      <c r="NTC170" s="43"/>
      <c r="NTD170" s="43"/>
      <c r="NTE170" s="175"/>
      <c r="NTF170" s="473"/>
      <c r="NTG170" s="475"/>
      <c r="NTH170" s="254"/>
      <c r="NTI170" s="167"/>
      <c r="NTJ170" s="43"/>
      <c r="NTK170" s="43"/>
      <c r="NTL170" s="43"/>
      <c r="NTM170" s="175"/>
      <c r="NTN170" s="473"/>
      <c r="NTO170" s="475"/>
      <c r="NTP170" s="254"/>
      <c r="NTQ170" s="167"/>
      <c r="NTR170" s="43"/>
      <c r="NTS170" s="43"/>
      <c r="NTT170" s="43"/>
      <c r="NTU170" s="175"/>
      <c r="NTV170" s="473"/>
      <c r="NTW170" s="475"/>
      <c r="NTX170" s="254"/>
      <c r="NTY170" s="167"/>
      <c r="NTZ170" s="43"/>
      <c r="NUA170" s="43"/>
      <c r="NUB170" s="43"/>
      <c r="NUC170" s="175"/>
      <c r="NUD170" s="473"/>
      <c r="NUE170" s="475"/>
      <c r="NUF170" s="254"/>
      <c r="NUG170" s="167"/>
      <c r="NUH170" s="43"/>
      <c r="NUI170" s="43"/>
      <c r="NUJ170" s="43"/>
      <c r="NUK170" s="175"/>
      <c r="NUL170" s="473"/>
      <c r="NUM170" s="475"/>
      <c r="NUN170" s="254"/>
      <c r="NUO170" s="167"/>
      <c r="NUP170" s="43"/>
      <c r="NUQ170" s="43"/>
      <c r="NUR170" s="43"/>
      <c r="NUS170" s="175"/>
      <c r="NUT170" s="473"/>
      <c r="NUU170" s="475"/>
      <c r="NUV170" s="254"/>
      <c r="NUW170" s="167"/>
      <c r="NUX170" s="43"/>
      <c r="NUY170" s="43"/>
      <c r="NUZ170" s="43"/>
      <c r="NVA170" s="175"/>
      <c r="NVB170" s="473"/>
      <c r="NVC170" s="475"/>
      <c r="NVD170" s="254"/>
      <c r="NVE170" s="167"/>
      <c r="NVF170" s="43"/>
      <c r="NVG170" s="43"/>
      <c r="NVH170" s="43"/>
      <c r="NVI170" s="175"/>
      <c r="NVJ170" s="473"/>
      <c r="NVK170" s="475"/>
      <c r="NVL170" s="254"/>
      <c r="NVM170" s="167"/>
      <c r="NVN170" s="43"/>
      <c r="NVO170" s="43"/>
      <c r="NVP170" s="43"/>
      <c r="NVQ170" s="175"/>
      <c r="NVR170" s="473"/>
      <c r="NVS170" s="475"/>
      <c r="NVT170" s="254"/>
      <c r="NVU170" s="167"/>
      <c r="NVV170" s="43"/>
      <c r="NVW170" s="43"/>
      <c r="NVX170" s="43"/>
      <c r="NVY170" s="175"/>
      <c r="NVZ170" s="473"/>
      <c r="NWA170" s="475"/>
      <c r="NWB170" s="254"/>
      <c r="NWC170" s="167"/>
      <c r="NWD170" s="43"/>
      <c r="NWE170" s="43"/>
      <c r="NWF170" s="43"/>
      <c r="NWG170" s="175"/>
      <c r="NWH170" s="473"/>
      <c r="NWI170" s="475"/>
      <c r="NWJ170" s="254"/>
      <c r="NWK170" s="167"/>
      <c r="NWL170" s="43"/>
      <c r="NWM170" s="43"/>
      <c r="NWN170" s="43"/>
      <c r="NWO170" s="175"/>
      <c r="NWP170" s="473"/>
      <c r="NWQ170" s="475"/>
      <c r="NWR170" s="254"/>
      <c r="NWS170" s="167"/>
      <c r="NWT170" s="43"/>
      <c r="NWU170" s="43"/>
      <c r="NWV170" s="43"/>
      <c r="NWW170" s="175"/>
      <c r="NWX170" s="473"/>
      <c r="NWY170" s="475"/>
      <c r="NWZ170" s="254"/>
      <c r="NXA170" s="167"/>
      <c r="NXB170" s="43"/>
      <c r="NXC170" s="43"/>
      <c r="NXD170" s="43"/>
      <c r="NXE170" s="175"/>
      <c r="NXF170" s="473"/>
      <c r="NXG170" s="475"/>
      <c r="NXH170" s="254"/>
      <c r="NXI170" s="167"/>
      <c r="NXJ170" s="43"/>
      <c r="NXK170" s="43"/>
      <c r="NXL170" s="43"/>
      <c r="NXM170" s="175"/>
      <c r="NXN170" s="473"/>
      <c r="NXO170" s="475"/>
      <c r="NXP170" s="254"/>
      <c r="NXQ170" s="167"/>
      <c r="NXR170" s="43"/>
      <c r="NXS170" s="43"/>
      <c r="NXT170" s="43"/>
      <c r="NXU170" s="175"/>
      <c r="NXV170" s="473"/>
      <c r="NXW170" s="475"/>
      <c r="NXX170" s="254"/>
      <c r="NXY170" s="167"/>
      <c r="NXZ170" s="43"/>
      <c r="NYA170" s="43"/>
      <c r="NYB170" s="43"/>
      <c r="NYC170" s="175"/>
      <c r="NYD170" s="473"/>
      <c r="NYE170" s="475"/>
      <c r="NYF170" s="254"/>
      <c r="NYG170" s="167"/>
      <c r="NYH170" s="43"/>
      <c r="NYI170" s="43"/>
      <c r="NYJ170" s="43"/>
      <c r="NYK170" s="175"/>
      <c r="NYL170" s="473"/>
      <c r="NYM170" s="475"/>
      <c r="NYN170" s="254"/>
      <c r="NYO170" s="167"/>
      <c r="NYP170" s="43"/>
      <c r="NYQ170" s="43"/>
      <c r="NYR170" s="43"/>
      <c r="NYS170" s="175"/>
      <c r="NYT170" s="473"/>
      <c r="NYU170" s="475"/>
      <c r="NYV170" s="254"/>
      <c r="NYW170" s="167"/>
      <c r="NYX170" s="43"/>
      <c r="NYY170" s="43"/>
      <c r="NYZ170" s="43"/>
      <c r="NZA170" s="175"/>
      <c r="NZB170" s="473"/>
      <c r="NZC170" s="475"/>
      <c r="NZD170" s="254"/>
      <c r="NZE170" s="167"/>
      <c r="NZF170" s="43"/>
      <c r="NZG170" s="43"/>
      <c r="NZH170" s="43"/>
      <c r="NZI170" s="175"/>
      <c r="NZJ170" s="473"/>
      <c r="NZK170" s="475"/>
      <c r="NZL170" s="254"/>
      <c r="NZM170" s="167"/>
      <c r="NZN170" s="43"/>
      <c r="NZO170" s="43"/>
      <c r="NZP170" s="43"/>
      <c r="NZQ170" s="175"/>
      <c r="NZR170" s="473"/>
      <c r="NZS170" s="475"/>
      <c r="NZT170" s="254"/>
      <c r="NZU170" s="167"/>
      <c r="NZV170" s="43"/>
      <c r="NZW170" s="43"/>
      <c r="NZX170" s="43"/>
      <c r="NZY170" s="175"/>
      <c r="NZZ170" s="473"/>
      <c r="OAA170" s="475"/>
      <c r="OAB170" s="254"/>
      <c r="OAC170" s="167"/>
      <c r="OAD170" s="43"/>
      <c r="OAE170" s="43"/>
      <c r="OAF170" s="43"/>
      <c r="OAG170" s="175"/>
      <c r="OAH170" s="473"/>
      <c r="OAI170" s="475"/>
      <c r="OAJ170" s="254"/>
      <c r="OAK170" s="167"/>
      <c r="OAL170" s="43"/>
      <c r="OAM170" s="43"/>
      <c r="OAN170" s="43"/>
      <c r="OAO170" s="175"/>
      <c r="OAP170" s="473"/>
      <c r="OAQ170" s="475"/>
      <c r="OAR170" s="254"/>
      <c r="OAS170" s="167"/>
      <c r="OAT170" s="43"/>
      <c r="OAU170" s="43"/>
      <c r="OAV170" s="43"/>
      <c r="OAW170" s="175"/>
      <c r="OAX170" s="473"/>
      <c r="OAY170" s="475"/>
      <c r="OAZ170" s="254"/>
      <c r="OBA170" s="167"/>
      <c r="OBB170" s="43"/>
      <c r="OBC170" s="43"/>
      <c r="OBD170" s="43"/>
      <c r="OBE170" s="175"/>
      <c r="OBF170" s="473"/>
      <c r="OBG170" s="475"/>
      <c r="OBH170" s="254"/>
      <c r="OBI170" s="167"/>
      <c r="OBJ170" s="43"/>
      <c r="OBK170" s="43"/>
      <c r="OBL170" s="43"/>
      <c r="OBM170" s="175"/>
      <c r="OBN170" s="473"/>
      <c r="OBO170" s="475"/>
      <c r="OBP170" s="254"/>
      <c r="OBQ170" s="167"/>
      <c r="OBR170" s="43"/>
      <c r="OBS170" s="43"/>
      <c r="OBT170" s="43"/>
      <c r="OBU170" s="175"/>
      <c r="OBV170" s="473"/>
      <c r="OBW170" s="475"/>
      <c r="OBX170" s="254"/>
      <c r="OBY170" s="167"/>
      <c r="OBZ170" s="43"/>
      <c r="OCA170" s="43"/>
      <c r="OCB170" s="43"/>
      <c r="OCC170" s="175"/>
      <c r="OCD170" s="473"/>
      <c r="OCE170" s="475"/>
      <c r="OCF170" s="254"/>
      <c r="OCG170" s="167"/>
      <c r="OCH170" s="43"/>
      <c r="OCI170" s="43"/>
      <c r="OCJ170" s="43"/>
      <c r="OCK170" s="175"/>
      <c r="OCL170" s="473"/>
      <c r="OCM170" s="475"/>
      <c r="OCN170" s="254"/>
      <c r="OCO170" s="167"/>
      <c r="OCP170" s="43"/>
      <c r="OCQ170" s="43"/>
      <c r="OCR170" s="43"/>
      <c r="OCS170" s="175"/>
      <c r="OCT170" s="473"/>
      <c r="OCU170" s="475"/>
      <c r="OCV170" s="254"/>
      <c r="OCW170" s="167"/>
      <c r="OCX170" s="43"/>
      <c r="OCY170" s="43"/>
      <c r="OCZ170" s="43"/>
      <c r="ODA170" s="175"/>
      <c r="ODB170" s="473"/>
      <c r="ODC170" s="475"/>
      <c r="ODD170" s="254"/>
      <c r="ODE170" s="167"/>
      <c r="ODF170" s="43"/>
      <c r="ODG170" s="43"/>
      <c r="ODH170" s="43"/>
      <c r="ODI170" s="175"/>
      <c r="ODJ170" s="473"/>
      <c r="ODK170" s="475"/>
      <c r="ODL170" s="254"/>
      <c r="ODM170" s="167"/>
      <c r="ODN170" s="43"/>
      <c r="ODO170" s="43"/>
      <c r="ODP170" s="43"/>
      <c r="ODQ170" s="175"/>
      <c r="ODR170" s="473"/>
      <c r="ODS170" s="475"/>
      <c r="ODT170" s="254"/>
      <c r="ODU170" s="167"/>
      <c r="ODV170" s="43"/>
      <c r="ODW170" s="43"/>
      <c r="ODX170" s="43"/>
      <c r="ODY170" s="175"/>
      <c r="ODZ170" s="473"/>
      <c r="OEA170" s="475"/>
      <c r="OEB170" s="254"/>
      <c r="OEC170" s="167"/>
      <c r="OED170" s="43"/>
      <c r="OEE170" s="43"/>
      <c r="OEF170" s="43"/>
      <c r="OEG170" s="175"/>
      <c r="OEH170" s="473"/>
      <c r="OEI170" s="475"/>
      <c r="OEJ170" s="254"/>
      <c r="OEK170" s="167"/>
      <c r="OEL170" s="43"/>
      <c r="OEM170" s="43"/>
      <c r="OEN170" s="43"/>
      <c r="OEO170" s="175"/>
      <c r="OEP170" s="473"/>
      <c r="OEQ170" s="475"/>
      <c r="OER170" s="254"/>
      <c r="OES170" s="167"/>
      <c r="OET170" s="43"/>
      <c r="OEU170" s="43"/>
      <c r="OEV170" s="43"/>
      <c r="OEW170" s="175"/>
      <c r="OEX170" s="473"/>
      <c r="OEY170" s="475"/>
      <c r="OEZ170" s="254"/>
      <c r="OFA170" s="167"/>
      <c r="OFB170" s="43"/>
      <c r="OFC170" s="43"/>
      <c r="OFD170" s="43"/>
      <c r="OFE170" s="175"/>
      <c r="OFF170" s="473"/>
      <c r="OFG170" s="475"/>
      <c r="OFH170" s="254"/>
      <c r="OFI170" s="167"/>
      <c r="OFJ170" s="43"/>
      <c r="OFK170" s="43"/>
      <c r="OFL170" s="43"/>
      <c r="OFM170" s="175"/>
      <c r="OFN170" s="473"/>
      <c r="OFO170" s="475"/>
      <c r="OFP170" s="254"/>
      <c r="OFQ170" s="167"/>
      <c r="OFR170" s="43"/>
      <c r="OFS170" s="43"/>
      <c r="OFT170" s="43"/>
      <c r="OFU170" s="175"/>
      <c r="OFV170" s="473"/>
      <c r="OFW170" s="475"/>
      <c r="OFX170" s="254"/>
      <c r="OFY170" s="167"/>
      <c r="OFZ170" s="43"/>
      <c r="OGA170" s="43"/>
      <c r="OGB170" s="43"/>
      <c r="OGC170" s="175"/>
      <c r="OGD170" s="473"/>
      <c r="OGE170" s="475"/>
      <c r="OGF170" s="254"/>
      <c r="OGG170" s="167"/>
      <c r="OGH170" s="43"/>
      <c r="OGI170" s="43"/>
      <c r="OGJ170" s="43"/>
      <c r="OGK170" s="175"/>
      <c r="OGL170" s="473"/>
      <c r="OGM170" s="475"/>
      <c r="OGN170" s="254"/>
      <c r="OGO170" s="167"/>
      <c r="OGP170" s="43"/>
      <c r="OGQ170" s="43"/>
      <c r="OGR170" s="43"/>
      <c r="OGS170" s="175"/>
      <c r="OGT170" s="473"/>
      <c r="OGU170" s="475"/>
      <c r="OGV170" s="254"/>
      <c r="OGW170" s="167"/>
      <c r="OGX170" s="43"/>
      <c r="OGY170" s="43"/>
      <c r="OGZ170" s="43"/>
      <c r="OHA170" s="175"/>
      <c r="OHB170" s="473"/>
      <c r="OHC170" s="475"/>
      <c r="OHD170" s="254"/>
      <c r="OHE170" s="167"/>
      <c r="OHF170" s="43"/>
      <c r="OHG170" s="43"/>
      <c r="OHH170" s="43"/>
      <c r="OHI170" s="175"/>
      <c r="OHJ170" s="473"/>
      <c r="OHK170" s="475"/>
      <c r="OHL170" s="254"/>
      <c r="OHM170" s="167"/>
      <c r="OHN170" s="43"/>
      <c r="OHO170" s="43"/>
      <c r="OHP170" s="43"/>
      <c r="OHQ170" s="175"/>
      <c r="OHR170" s="473"/>
      <c r="OHS170" s="475"/>
      <c r="OHT170" s="254"/>
      <c r="OHU170" s="167"/>
      <c r="OHV170" s="43"/>
      <c r="OHW170" s="43"/>
      <c r="OHX170" s="43"/>
      <c r="OHY170" s="175"/>
      <c r="OHZ170" s="473"/>
      <c r="OIA170" s="475"/>
      <c r="OIB170" s="254"/>
      <c r="OIC170" s="167"/>
      <c r="OID170" s="43"/>
      <c r="OIE170" s="43"/>
      <c r="OIF170" s="43"/>
      <c r="OIG170" s="175"/>
      <c r="OIH170" s="473"/>
      <c r="OII170" s="475"/>
      <c r="OIJ170" s="254"/>
      <c r="OIK170" s="167"/>
      <c r="OIL170" s="43"/>
      <c r="OIM170" s="43"/>
      <c r="OIN170" s="43"/>
      <c r="OIO170" s="175"/>
      <c r="OIP170" s="473"/>
      <c r="OIQ170" s="475"/>
      <c r="OIR170" s="254"/>
      <c r="OIS170" s="167"/>
      <c r="OIT170" s="43"/>
      <c r="OIU170" s="43"/>
      <c r="OIV170" s="43"/>
      <c r="OIW170" s="175"/>
      <c r="OIX170" s="473"/>
      <c r="OIY170" s="475"/>
      <c r="OIZ170" s="254"/>
      <c r="OJA170" s="167"/>
      <c r="OJB170" s="43"/>
      <c r="OJC170" s="43"/>
      <c r="OJD170" s="43"/>
      <c r="OJE170" s="175"/>
      <c r="OJF170" s="473"/>
      <c r="OJG170" s="475"/>
      <c r="OJH170" s="254"/>
      <c r="OJI170" s="167"/>
      <c r="OJJ170" s="43"/>
      <c r="OJK170" s="43"/>
      <c r="OJL170" s="43"/>
      <c r="OJM170" s="175"/>
      <c r="OJN170" s="473"/>
      <c r="OJO170" s="475"/>
      <c r="OJP170" s="254"/>
      <c r="OJQ170" s="167"/>
      <c r="OJR170" s="43"/>
      <c r="OJS170" s="43"/>
      <c r="OJT170" s="43"/>
      <c r="OJU170" s="175"/>
      <c r="OJV170" s="473"/>
      <c r="OJW170" s="475"/>
      <c r="OJX170" s="254"/>
      <c r="OJY170" s="167"/>
      <c r="OJZ170" s="43"/>
      <c r="OKA170" s="43"/>
      <c r="OKB170" s="43"/>
      <c r="OKC170" s="175"/>
      <c r="OKD170" s="473"/>
      <c r="OKE170" s="475"/>
      <c r="OKF170" s="254"/>
      <c r="OKG170" s="167"/>
      <c r="OKH170" s="43"/>
      <c r="OKI170" s="43"/>
      <c r="OKJ170" s="43"/>
      <c r="OKK170" s="175"/>
      <c r="OKL170" s="473"/>
      <c r="OKM170" s="475"/>
      <c r="OKN170" s="254"/>
      <c r="OKO170" s="167"/>
      <c r="OKP170" s="43"/>
      <c r="OKQ170" s="43"/>
      <c r="OKR170" s="43"/>
      <c r="OKS170" s="175"/>
      <c r="OKT170" s="473"/>
      <c r="OKU170" s="475"/>
      <c r="OKV170" s="254"/>
      <c r="OKW170" s="167"/>
      <c r="OKX170" s="43"/>
      <c r="OKY170" s="43"/>
      <c r="OKZ170" s="43"/>
      <c r="OLA170" s="175"/>
      <c r="OLB170" s="473"/>
      <c r="OLC170" s="475"/>
      <c r="OLD170" s="254"/>
      <c r="OLE170" s="167"/>
      <c r="OLF170" s="43"/>
      <c r="OLG170" s="43"/>
      <c r="OLH170" s="43"/>
      <c r="OLI170" s="175"/>
      <c r="OLJ170" s="473"/>
      <c r="OLK170" s="475"/>
      <c r="OLL170" s="254"/>
      <c r="OLM170" s="167"/>
      <c r="OLN170" s="43"/>
      <c r="OLO170" s="43"/>
      <c r="OLP170" s="43"/>
      <c r="OLQ170" s="175"/>
      <c r="OLR170" s="473"/>
      <c r="OLS170" s="475"/>
      <c r="OLT170" s="254"/>
      <c r="OLU170" s="167"/>
      <c r="OLV170" s="43"/>
      <c r="OLW170" s="43"/>
      <c r="OLX170" s="43"/>
      <c r="OLY170" s="175"/>
      <c r="OLZ170" s="473"/>
      <c r="OMA170" s="475"/>
      <c r="OMB170" s="254"/>
      <c r="OMC170" s="167"/>
      <c r="OMD170" s="43"/>
      <c r="OME170" s="43"/>
      <c r="OMF170" s="43"/>
      <c r="OMG170" s="175"/>
      <c r="OMH170" s="473"/>
      <c r="OMI170" s="475"/>
      <c r="OMJ170" s="254"/>
      <c r="OMK170" s="167"/>
      <c r="OML170" s="43"/>
      <c r="OMM170" s="43"/>
      <c r="OMN170" s="43"/>
      <c r="OMO170" s="175"/>
      <c r="OMP170" s="473"/>
      <c r="OMQ170" s="475"/>
      <c r="OMR170" s="254"/>
      <c r="OMS170" s="167"/>
      <c r="OMT170" s="43"/>
      <c r="OMU170" s="43"/>
      <c r="OMV170" s="43"/>
      <c r="OMW170" s="175"/>
      <c r="OMX170" s="473"/>
      <c r="OMY170" s="475"/>
      <c r="OMZ170" s="254"/>
      <c r="ONA170" s="167"/>
      <c r="ONB170" s="43"/>
      <c r="ONC170" s="43"/>
      <c r="OND170" s="43"/>
      <c r="ONE170" s="175"/>
      <c r="ONF170" s="473"/>
      <c r="ONG170" s="475"/>
      <c r="ONH170" s="254"/>
      <c r="ONI170" s="167"/>
      <c r="ONJ170" s="43"/>
      <c r="ONK170" s="43"/>
      <c r="ONL170" s="43"/>
      <c r="ONM170" s="175"/>
      <c r="ONN170" s="473"/>
      <c r="ONO170" s="475"/>
      <c r="ONP170" s="254"/>
      <c r="ONQ170" s="167"/>
      <c r="ONR170" s="43"/>
      <c r="ONS170" s="43"/>
      <c r="ONT170" s="43"/>
      <c r="ONU170" s="175"/>
      <c r="ONV170" s="473"/>
      <c r="ONW170" s="475"/>
      <c r="ONX170" s="254"/>
      <c r="ONY170" s="167"/>
      <c r="ONZ170" s="43"/>
      <c r="OOA170" s="43"/>
      <c r="OOB170" s="43"/>
      <c r="OOC170" s="175"/>
      <c r="OOD170" s="473"/>
      <c r="OOE170" s="475"/>
      <c r="OOF170" s="254"/>
      <c r="OOG170" s="167"/>
      <c r="OOH170" s="43"/>
      <c r="OOI170" s="43"/>
      <c r="OOJ170" s="43"/>
      <c r="OOK170" s="175"/>
      <c r="OOL170" s="473"/>
      <c r="OOM170" s="475"/>
      <c r="OON170" s="254"/>
      <c r="OOO170" s="167"/>
      <c r="OOP170" s="43"/>
      <c r="OOQ170" s="43"/>
      <c r="OOR170" s="43"/>
      <c r="OOS170" s="175"/>
      <c r="OOT170" s="473"/>
      <c r="OOU170" s="475"/>
      <c r="OOV170" s="254"/>
      <c r="OOW170" s="167"/>
      <c r="OOX170" s="43"/>
      <c r="OOY170" s="43"/>
      <c r="OOZ170" s="43"/>
      <c r="OPA170" s="175"/>
      <c r="OPB170" s="473"/>
      <c r="OPC170" s="475"/>
      <c r="OPD170" s="254"/>
      <c r="OPE170" s="167"/>
      <c r="OPF170" s="43"/>
      <c r="OPG170" s="43"/>
      <c r="OPH170" s="43"/>
      <c r="OPI170" s="175"/>
      <c r="OPJ170" s="473"/>
      <c r="OPK170" s="475"/>
      <c r="OPL170" s="254"/>
      <c r="OPM170" s="167"/>
      <c r="OPN170" s="43"/>
      <c r="OPO170" s="43"/>
      <c r="OPP170" s="43"/>
      <c r="OPQ170" s="175"/>
      <c r="OPR170" s="473"/>
      <c r="OPS170" s="475"/>
      <c r="OPT170" s="254"/>
      <c r="OPU170" s="167"/>
      <c r="OPV170" s="43"/>
      <c r="OPW170" s="43"/>
      <c r="OPX170" s="43"/>
      <c r="OPY170" s="175"/>
      <c r="OPZ170" s="473"/>
      <c r="OQA170" s="475"/>
      <c r="OQB170" s="254"/>
      <c r="OQC170" s="167"/>
      <c r="OQD170" s="43"/>
      <c r="OQE170" s="43"/>
      <c r="OQF170" s="43"/>
      <c r="OQG170" s="175"/>
      <c r="OQH170" s="473"/>
      <c r="OQI170" s="475"/>
      <c r="OQJ170" s="254"/>
      <c r="OQK170" s="167"/>
      <c r="OQL170" s="43"/>
      <c r="OQM170" s="43"/>
      <c r="OQN170" s="43"/>
      <c r="OQO170" s="175"/>
      <c r="OQP170" s="473"/>
      <c r="OQQ170" s="475"/>
      <c r="OQR170" s="254"/>
      <c r="OQS170" s="167"/>
      <c r="OQT170" s="43"/>
      <c r="OQU170" s="43"/>
      <c r="OQV170" s="43"/>
      <c r="OQW170" s="175"/>
      <c r="OQX170" s="473"/>
      <c r="OQY170" s="475"/>
      <c r="OQZ170" s="254"/>
      <c r="ORA170" s="167"/>
      <c r="ORB170" s="43"/>
      <c r="ORC170" s="43"/>
      <c r="ORD170" s="43"/>
      <c r="ORE170" s="175"/>
      <c r="ORF170" s="473"/>
      <c r="ORG170" s="475"/>
      <c r="ORH170" s="254"/>
      <c r="ORI170" s="167"/>
      <c r="ORJ170" s="43"/>
      <c r="ORK170" s="43"/>
      <c r="ORL170" s="43"/>
      <c r="ORM170" s="175"/>
      <c r="ORN170" s="473"/>
      <c r="ORO170" s="475"/>
      <c r="ORP170" s="254"/>
      <c r="ORQ170" s="167"/>
      <c r="ORR170" s="43"/>
      <c r="ORS170" s="43"/>
      <c r="ORT170" s="43"/>
      <c r="ORU170" s="175"/>
      <c r="ORV170" s="473"/>
      <c r="ORW170" s="475"/>
      <c r="ORX170" s="254"/>
      <c r="ORY170" s="167"/>
      <c r="ORZ170" s="43"/>
      <c r="OSA170" s="43"/>
      <c r="OSB170" s="43"/>
      <c r="OSC170" s="175"/>
      <c r="OSD170" s="473"/>
      <c r="OSE170" s="475"/>
      <c r="OSF170" s="254"/>
      <c r="OSG170" s="167"/>
      <c r="OSH170" s="43"/>
      <c r="OSI170" s="43"/>
      <c r="OSJ170" s="43"/>
      <c r="OSK170" s="175"/>
      <c r="OSL170" s="473"/>
      <c r="OSM170" s="475"/>
      <c r="OSN170" s="254"/>
      <c r="OSO170" s="167"/>
      <c r="OSP170" s="43"/>
      <c r="OSQ170" s="43"/>
      <c r="OSR170" s="43"/>
      <c r="OSS170" s="175"/>
      <c r="OST170" s="473"/>
      <c r="OSU170" s="475"/>
      <c r="OSV170" s="254"/>
      <c r="OSW170" s="167"/>
      <c r="OSX170" s="43"/>
      <c r="OSY170" s="43"/>
      <c r="OSZ170" s="43"/>
      <c r="OTA170" s="175"/>
      <c r="OTB170" s="473"/>
      <c r="OTC170" s="475"/>
      <c r="OTD170" s="254"/>
      <c r="OTE170" s="167"/>
      <c r="OTF170" s="43"/>
      <c r="OTG170" s="43"/>
      <c r="OTH170" s="43"/>
      <c r="OTI170" s="175"/>
      <c r="OTJ170" s="473"/>
      <c r="OTK170" s="475"/>
      <c r="OTL170" s="254"/>
      <c r="OTM170" s="167"/>
      <c r="OTN170" s="43"/>
      <c r="OTO170" s="43"/>
      <c r="OTP170" s="43"/>
      <c r="OTQ170" s="175"/>
      <c r="OTR170" s="473"/>
      <c r="OTS170" s="475"/>
      <c r="OTT170" s="254"/>
      <c r="OTU170" s="167"/>
      <c r="OTV170" s="43"/>
      <c r="OTW170" s="43"/>
      <c r="OTX170" s="43"/>
      <c r="OTY170" s="175"/>
      <c r="OTZ170" s="473"/>
      <c r="OUA170" s="475"/>
      <c r="OUB170" s="254"/>
      <c r="OUC170" s="167"/>
      <c r="OUD170" s="43"/>
      <c r="OUE170" s="43"/>
      <c r="OUF170" s="43"/>
      <c r="OUG170" s="175"/>
      <c r="OUH170" s="473"/>
      <c r="OUI170" s="475"/>
      <c r="OUJ170" s="254"/>
      <c r="OUK170" s="167"/>
      <c r="OUL170" s="43"/>
      <c r="OUM170" s="43"/>
      <c r="OUN170" s="43"/>
      <c r="OUO170" s="175"/>
      <c r="OUP170" s="473"/>
      <c r="OUQ170" s="475"/>
      <c r="OUR170" s="254"/>
      <c r="OUS170" s="167"/>
      <c r="OUT170" s="43"/>
      <c r="OUU170" s="43"/>
      <c r="OUV170" s="43"/>
      <c r="OUW170" s="175"/>
      <c r="OUX170" s="473"/>
      <c r="OUY170" s="475"/>
      <c r="OUZ170" s="254"/>
      <c r="OVA170" s="167"/>
      <c r="OVB170" s="43"/>
      <c r="OVC170" s="43"/>
      <c r="OVD170" s="43"/>
      <c r="OVE170" s="175"/>
      <c r="OVF170" s="473"/>
      <c r="OVG170" s="475"/>
      <c r="OVH170" s="254"/>
      <c r="OVI170" s="167"/>
      <c r="OVJ170" s="43"/>
      <c r="OVK170" s="43"/>
      <c r="OVL170" s="43"/>
      <c r="OVM170" s="175"/>
      <c r="OVN170" s="473"/>
      <c r="OVO170" s="475"/>
      <c r="OVP170" s="254"/>
      <c r="OVQ170" s="167"/>
      <c r="OVR170" s="43"/>
      <c r="OVS170" s="43"/>
      <c r="OVT170" s="43"/>
      <c r="OVU170" s="175"/>
      <c r="OVV170" s="473"/>
      <c r="OVW170" s="475"/>
      <c r="OVX170" s="254"/>
      <c r="OVY170" s="167"/>
      <c r="OVZ170" s="43"/>
      <c r="OWA170" s="43"/>
      <c r="OWB170" s="43"/>
      <c r="OWC170" s="175"/>
      <c r="OWD170" s="473"/>
      <c r="OWE170" s="475"/>
      <c r="OWF170" s="254"/>
      <c r="OWG170" s="167"/>
      <c r="OWH170" s="43"/>
      <c r="OWI170" s="43"/>
      <c r="OWJ170" s="43"/>
      <c r="OWK170" s="175"/>
      <c r="OWL170" s="473"/>
      <c r="OWM170" s="475"/>
      <c r="OWN170" s="254"/>
      <c r="OWO170" s="167"/>
      <c r="OWP170" s="43"/>
      <c r="OWQ170" s="43"/>
      <c r="OWR170" s="43"/>
      <c r="OWS170" s="175"/>
      <c r="OWT170" s="473"/>
      <c r="OWU170" s="475"/>
      <c r="OWV170" s="254"/>
      <c r="OWW170" s="167"/>
      <c r="OWX170" s="43"/>
      <c r="OWY170" s="43"/>
      <c r="OWZ170" s="43"/>
      <c r="OXA170" s="175"/>
      <c r="OXB170" s="473"/>
      <c r="OXC170" s="475"/>
      <c r="OXD170" s="254"/>
      <c r="OXE170" s="167"/>
      <c r="OXF170" s="43"/>
      <c r="OXG170" s="43"/>
      <c r="OXH170" s="43"/>
      <c r="OXI170" s="175"/>
      <c r="OXJ170" s="473"/>
      <c r="OXK170" s="475"/>
      <c r="OXL170" s="254"/>
      <c r="OXM170" s="167"/>
      <c r="OXN170" s="43"/>
      <c r="OXO170" s="43"/>
      <c r="OXP170" s="43"/>
      <c r="OXQ170" s="175"/>
      <c r="OXR170" s="473"/>
      <c r="OXS170" s="475"/>
      <c r="OXT170" s="254"/>
      <c r="OXU170" s="167"/>
      <c r="OXV170" s="43"/>
      <c r="OXW170" s="43"/>
      <c r="OXX170" s="43"/>
      <c r="OXY170" s="175"/>
      <c r="OXZ170" s="473"/>
      <c r="OYA170" s="475"/>
      <c r="OYB170" s="254"/>
      <c r="OYC170" s="167"/>
      <c r="OYD170" s="43"/>
      <c r="OYE170" s="43"/>
      <c r="OYF170" s="43"/>
      <c r="OYG170" s="175"/>
      <c r="OYH170" s="473"/>
      <c r="OYI170" s="475"/>
      <c r="OYJ170" s="254"/>
      <c r="OYK170" s="167"/>
      <c r="OYL170" s="43"/>
      <c r="OYM170" s="43"/>
      <c r="OYN170" s="43"/>
      <c r="OYO170" s="175"/>
      <c r="OYP170" s="473"/>
      <c r="OYQ170" s="475"/>
      <c r="OYR170" s="254"/>
      <c r="OYS170" s="167"/>
      <c r="OYT170" s="43"/>
      <c r="OYU170" s="43"/>
      <c r="OYV170" s="43"/>
      <c r="OYW170" s="175"/>
      <c r="OYX170" s="473"/>
      <c r="OYY170" s="475"/>
      <c r="OYZ170" s="254"/>
      <c r="OZA170" s="167"/>
      <c r="OZB170" s="43"/>
      <c r="OZC170" s="43"/>
      <c r="OZD170" s="43"/>
      <c r="OZE170" s="175"/>
      <c r="OZF170" s="473"/>
      <c r="OZG170" s="475"/>
      <c r="OZH170" s="254"/>
      <c r="OZI170" s="167"/>
      <c r="OZJ170" s="43"/>
      <c r="OZK170" s="43"/>
      <c r="OZL170" s="43"/>
      <c r="OZM170" s="175"/>
      <c r="OZN170" s="473"/>
      <c r="OZO170" s="475"/>
      <c r="OZP170" s="254"/>
      <c r="OZQ170" s="167"/>
      <c r="OZR170" s="43"/>
      <c r="OZS170" s="43"/>
      <c r="OZT170" s="43"/>
      <c r="OZU170" s="175"/>
      <c r="OZV170" s="473"/>
      <c r="OZW170" s="475"/>
      <c r="OZX170" s="254"/>
      <c r="OZY170" s="167"/>
      <c r="OZZ170" s="43"/>
      <c r="PAA170" s="43"/>
      <c r="PAB170" s="43"/>
      <c r="PAC170" s="175"/>
      <c r="PAD170" s="473"/>
      <c r="PAE170" s="475"/>
      <c r="PAF170" s="254"/>
      <c r="PAG170" s="167"/>
      <c r="PAH170" s="43"/>
      <c r="PAI170" s="43"/>
      <c r="PAJ170" s="43"/>
      <c r="PAK170" s="175"/>
      <c r="PAL170" s="473"/>
      <c r="PAM170" s="475"/>
      <c r="PAN170" s="254"/>
      <c r="PAO170" s="167"/>
      <c r="PAP170" s="43"/>
      <c r="PAQ170" s="43"/>
      <c r="PAR170" s="43"/>
      <c r="PAS170" s="175"/>
      <c r="PAT170" s="473"/>
      <c r="PAU170" s="475"/>
      <c r="PAV170" s="254"/>
      <c r="PAW170" s="167"/>
      <c r="PAX170" s="43"/>
      <c r="PAY170" s="43"/>
      <c r="PAZ170" s="43"/>
      <c r="PBA170" s="175"/>
      <c r="PBB170" s="473"/>
      <c r="PBC170" s="475"/>
      <c r="PBD170" s="254"/>
      <c r="PBE170" s="167"/>
      <c r="PBF170" s="43"/>
      <c r="PBG170" s="43"/>
      <c r="PBH170" s="43"/>
      <c r="PBI170" s="175"/>
      <c r="PBJ170" s="473"/>
      <c r="PBK170" s="475"/>
      <c r="PBL170" s="254"/>
      <c r="PBM170" s="167"/>
      <c r="PBN170" s="43"/>
      <c r="PBO170" s="43"/>
      <c r="PBP170" s="43"/>
      <c r="PBQ170" s="175"/>
      <c r="PBR170" s="473"/>
      <c r="PBS170" s="475"/>
      <c r="PBT170" s="254"/>
      <c r="PBU170" s="167"/>
      <c r="PBV170" s="43"/>
      <c r="PBW170" s="43"/>
      <c r="PBX170" s="43"/>
      <c r="PBY170" s="175"/>
      <c r="PBZ170" s="473"/>
      <c r="PCA170" s="475"/>
      <c r="PCB170" s="254"/>
      <c r="PCC170" s="167"/>
      <c r="PCD170" s="43"/>
      <c r="PCE170" s="43"/>
      <c r="PCF170" s="43"/>
      <c r="PCG170" s="175"/>
      <c r="PCH170" s="473"/>
      <c r="PCI170" s="475"/>
      <c r="PCJ170" s="254"/>
      <c r="PCK170" s="167"/>
      <c r="PCL170" s="43"/>
      <c r="PCM170" s="43"/>
      <c r="PCN170" s="43"/>
      <c r="PCO170" s="175"/>
      <c r="PCP170" s="473"/>
      <c r="PCQ170" s="475"/>
      <c r="PCR170" s="254"/>
      <c r="PCS170" s="167"/>
      <c r="PCT170" s="43"/>
      <c r="PCU170" s="43"/>
      <c r="PCV170" s="43"/>
      <c r="PCW170" s="175"/>
      <c r="PCX170" s="473"/>
      <c r="PCY170" s="475"/>
      <c r="PCZ170" s="254"/>
      <c r="PDA170" s="167"/>
      <c r="PDB170" s="43"/>
      <c r="PDC170" s="43"/>
      <c r="PDD170" s="43"/>
      <c r="PDE170" s="175"/>
      <c r="PDF170" s="473"/>
      <c r="PDG170" s="475"/>
      <c r="PDH170" s="254"/>
      <c r="PDI170" s="167"/>
      <c r="PDJ170" s="43"/>
      <c r="PDK170" s="43"/>
      <c r="PDL170" s="43"/>
      <c r="PDM170" s="175"/>
      <c r="PDN170" s="473"/>
      <c r="PDO170" s="475"/>
      <c r="PDP170" s="254"/>
      <c r="PDQ170" s="167"/>
      <c r="PDR170" s="43"/>
      <c r="PDS170" s="43"/>
      <c r="PDT170" s="43"/>
      <c r="PDU170" s="175"/>
      <c r="PDV170" s="473"/>
      <c r="PDW170" s="475"/>
      <c r="PDX170" s="254"/>
      <c r="PDY170" s="167"/>
      <c r="PDZ170" s="43"/>
      <c r="PEA170" s="43"/>
      <c r="PEB170" s="43"/>
      <c r="PEC170" s="175"/>
      <c r="PED170" s="473"/>
      <c r="PEE170" s="475"/>
      <c r="PEF170" s="254"/>
      <c r="PEG170" s="167"/>
      <c r="PEH170" s="43"/>
      <c r="PEI170" s="43"/>
      <c r="PEJ170" s="43"/>
      <c r="PEK170" s="175"/>
      <c r="PEL170" s="473"/>
      <c r="PEM170" s="475"/>
      <c r="PEN170" s="254"/>
      <c r="PEO170" s="167"/>
      <c r="PEP170" s="43"/>
      <c r="PEQ170" s="43"/>
      <c r="PER170" s="43"/>
      <c r="PES170" s="175"/>
      <c r="PET170" s="473"/>
      <c r="PEU170" s="475"/>
      <c r="PEV170" s="254"/>
      <c r="PEW170" s="167"/>
      <c r="PEX170" s="43"/>
      <c r="PEY170" s="43"/>
      <c r="PEZ170" s="43"/>
      <c r="PFA170" s="175"/>
      <c r="PFB170" s="473"/>
      <c r="PFC170" s="475"/>
      <c r="PFD170" s="254"/>
      <c r="PFE170" s="167"/>
      <c r="PFF170" s="43"/>
      <c r="PFG170" s="43"/>
      <c r="PFH170" s="43"/>
      <c r="PFI170" s="175"/>
      <c r="PFJ170" s="473"/>
      <c r="PFK170" s="475"/>
      <c r="PFL170" s="254"/>
      <c r="PFM170" s="167"/>
      <c r="PFN170" s="43"/>
      <c r="PFO170" s="43"/>
      <c r="PFP170" s="43"/>
      <c r="PFQ170" s="175"/>
      <c r="PFR170" s="473"/>
      <c r="PFS170" s="475"/>
      <c r="PFT170" s="254"/>
      <c r="PFU170" s="167"/>
      <c r="PFV170" s="43"/>
      <c r="PFW170" s="43"/>
      <c r="PFX170" s="43"/>
      <c r="PFY170" s="175"/>
      <c r="PFZ170" s="473"/>
      <c r="PGA170" s="475"/>
      <c r="PGB170" s="254"/>
      <c r="PGC170" s="167"/>
      <c r="PGD170" s="43"/>
      <c r="PGE170" s="43"/>
      <c r="PGF170" s="43"/>
      <c r="PGG170" s="175"/>
      <c r="PGH170" s="473"/>
      <c r="PGI170" s="475"/>
      <c r="PGJ170" s="254"/>
      <c r="PGK170" s="167"/>
      <c r="PGL170" s="43"/>
      <c r="PGM170" s="43"/>
      <c r="PGN170" s="43"/>
      <c r="PGO170" s="175"/>
      <c r="PGP170" s="473"/>
      <c r="PGQ170" s="475"/>
      <c r="PGR170" s="254"/>
      <c r="PGS170" s="167"/>
      <c r="PGT170" s="43"/>
      <c r="PGU170" s="43"/>
      <c r="PGV170" s="43"/>
      <c r="PGW170" s="175"/>
      <c r="PGX170" s="473"/>
      <c r="PGY170" s="475"/>
      <c r="PGZ170" s="254"/>
      <c r="PHA170" s="167"/>
      <c r="PHB170" s="43"/>
      <c r="PHC170" s="43"/>
      <c r="PHD170" s="43"/>
      <c r="PHE170" s="175"/>
      <c r="PHF170" s="473"/>
      <c r="PHG170" s="475"/>
      <c r="PHH170" s="254"/>
      <c r="PHI170" s="167"/>
      <c r="PHJ170" s="43"/>
      <c r="PHK170" s="43"/>
      <c r="PHL170" s="43"/>
      <c r="PHM170" s="175"/>
      <c r="PHN170" s="473"/>
      <c r="PHO170" s="475"/>
      <c r="PHP170" s="254"/>
      <c r="PHQ170" s="167"/>
      <c r="PHR170" s="43"/>
      <c r="PHS170" s="43"/>
      <c r="PHT170" s="43"/>
      <c r="PHU170" s="175"/>
      <c r="PHV170" s="473"/>
      <c r="PHW170" s="475"/>
      <c r="PHX170" s="254"/>
      <c r="PHY170" s="167"/>
      <c r="PHZ170" s="43"/>
      <c r="PIA170" s="43"/>
      <c r="PIB170" s="43"/>
      <c r="PIC170" s="175"/>
      <c r="PID170" s="473"/>
      <c r="PIE170" s="475"/>
      <c r="PIF170" s="254"/>
      <c r="PIG170" s="167"/>
      <c r="PIH170" s="43"/>
      <c r="PII170" s="43"/>
      <c r="PIJ170" s="43"/>
      <c r="PIK170" s="175"/>
      <c r="PIL170" s="473"/>
      <c r="PIM170" s="475"/>
      <c r="PIN170" s="254"/>
      <c r="PIO170" s="167"/>
      <c r="PIP170" s="43"/>
      <c r="PIQ170" s="43"/>
      <c r="PIR170" s="43"/>
      <c r="PIS170" s="175"/>
      <c r="PIT170" s="473"/>
      <c r="PIU170" s="475"/>
      <c r="PIV170" s="254"/>
      <c r="PIW170" s="167"/>
      <c r="PIX170" s="43"/>
      <c r="PIY170" s="43"/>
      <c r="PIZ170" s="43"/>
      <c r="PJA170" s="175"/>
      <c r="PJB170" s="473"/>
      <c r="PJC170" s="475"/>
      <c r="PJD170" s="254"/>
      <c r="PJE170" s="167"/>
      <c r="PJF170" s="43"/>
      <c r="PJG170" s="43"/>
      <c r="PJH170" s="43"/>
      <c r="PJI170" s="175"/>
      <c r="PJJ170" s="473"/>
      <c r="PJK170" s="475"/>
      <c r="PJL170" s="254"/>
      <c r="PJM170" s="167"/>
      <c r="PJN170" s="43"/>
      <c r="PJO170" s="43"/>
      <c r="PJP170" s="43"/>
      <c r="PJQ170" s="175"/>
      <c r="PJR170" s="473"/>
      <c r="PJS170" s="475"/>
      <c r="PJT170" s="254"/>
      <c r="PJU170" s="167"/>
      <c r="PJV170" s="43"/>
      <c r="PJW170" s="43"/>
      <c r="PJX170" s="43"/>
      <c r="PJY170" s="175"/>
      <c r="PJZ170" s="473"/>
      <c r="PKA170" s="475"/>
      <c r="PKB170" s="254"/>
      <c r="PKC170" s="167"/>
      <c r="PKD170" s="43"/>
      <c r="PKE170" s="43"/>
      <c r="PKF170" s="43"/>
      <c r="PKG170" s="175"/>
      <c r="PKH170" s="473"/>
      <c r="PKI170" s="475"/>
      <c r="PKJ170" s="254"/>
      <c r="PKK170" s="167"/>
      <c r="PKL170" s="43"/>
      <c r="PKM170" s="43"/>
      <c r="PKN170" s="43"/>
      <c r="PKO170" s="175"/>
      <c r="PKP170" s="473"/>
      <c r="PKQ170" s="475"/>
      <c r="PKR170" s="254"/>
      <c r="PKS170" s="167"/>
      <c r="PKT170" s="43"/>
      <c r="PKU170" s="43"/>
      <c r="PKV170" s="43"/>
      <c r="PKW170" s="175"/>
      <c r="PKX170" s="473"/>
      <c r="PKY170" s="475"/>
      <c r="PKZ170" s="254"/>
      <c r="PLA170" s="167"/>
      <c r="PLB170" s="43"/>
      <c r="PLC170" s="43"/>
      <c r="PLD170" s="43"/>
      <c r="PLE170" s="175"/>
      <c r="PLF170" s="473"/>
      <c r="PLG170" s="475"/>
      <c r="PLH170" s="254"/>
      <c r="PLI170" s="167"/>
      <c r="PLJ170" s="43"/>
      <c r="PLK170" s="43"/>
      <c r="PLL170" s="43"/>
      <c r="PLM170" s="175"/>
      <c r="PLN170" s="473"/>
      <c r="PLO170" s="475"/>
      <c r="PLP170" s="254"/>
      <c r="PLQ170" s="167"/>
      <c r="PLR170" s="43"/>
      <c r="PLS170" s="43"/>
      <c r="PLT170" s="43"/>
      <c r="PLU170" s="175"/>
      <c r="PLV170" s="473"/>
      <c r="PLW170" s="475"/>
      <c r="PLX170" s="254"/>
      <c r="PLY170" s="167"/>
      <c r="PLZ170" s="43"/>
      <c r="PMA170" s="43"/>
      <c r="PMB170" s="43"/>
      <c r="PMC170" s="175"/>
      <c r="PMD170" s="473"/>
      <c r="PME170" s="475"/>
      <c r="PMF170" s="254"/>
      <c r="PMG170" s="167"/>
      <c r="PMH170" s="43"/>
      <c r="PMI170" s="43"/>
      <c r="PMJ170" s="43"/>
      <c r="PMK170" s="175"/>
      <c r="PML170" s="473"/>
      <c r="PMM170" s="475"/>
      <c r="PMN170" s="254"/>
      <c r="PMO170" s="167"/>
      <c r="PMP170" s="43"/>
      <c r="PMQ170" s="43"/>
      <c r="PMR170" s="43"/>
      <c r="PMS170" s="175"/>
      <c r="PMT170" s="473"/>
      <c r="PMU170" s="475"/>
      <c r="PMV170" s="254"/>
      <c r="PMW170" s="167"/>
      <c r="PMX170" s="43"/>
      <c r="PMY170" s="43"/>
      <c r="PMZ170" s="43"/>
      <c r="PNA170" s="175"/>
      <c r="PNB170" s="473"/>
      <c r="PNC170" s="475"/>
      <c r="PND170" s="254"/>
      <c r="PNE170" s="167"/>
      <c r="PNF170" s="43"/>
      <c r="PNG170" s="43"/>
      <c r="PNH170" s="43"/>
      <c r="PNI170" s="175"/>
      <c r="PNJ170" s="473"/>
      <c r="PNK170" s="475"/>
      <c r="PNL170" s="254"/>
      <c r="PNM170" s="167"/>
      <c r="PNN170" s="43"/>
      <c r="PNO170" s="43"/>
      <c r="PNP170" s="43"/>
      <c r="PNQ170" s="175"/>
      <c r="PNR170" s="473"/>
      <c r="PNS170" s="475"/>
      <c r="PNT170" s="254"/>
      <c r="PNU170" s="167"/>
      <c r="PNV170" s="43"/>
      <c r="PNW170" s="43"/>
      <c r="PNX170" s="43"/>
      <c r="PNY170" s="175"/>
      <c r="PNZ170" s="473"/>
      <c r="POA170" s="475"/>
      <c r="POB170" s="254"/>
      <c r="POC170" s="167"/>
      <c r="POD170" s="43"/>
      <c r="POE170" s="43"/>
      <c r="POF170" s="43"/>
      <c r="POG170" s="175"/>
      <c r="POH170" s="473"/>
      <c r="POI170" s="475"/>
      <c r="POJ170" s="254"/>
      <c r="POK170" s="167"/>
      <c r="POL170" s="43"/>
      <c r="POM170" s="43"/>
      <c r="PON170" s="43"/>
      <c r="POO170" s="175"/>
      <c r="POP170" s="473"/>
      <c r="POQ170" s="475"/>
      <c r="POR170" s="254"/>
      <c r="POS170" s="167"/>
      <c r="POT170" s="43"/>
      <c r="POU170" s="43"/>
      <c r="POV170" s="43"/>
      <c r="POW170" s="175"/>
      <c r="POX170" s="473"/>
      <c r="POY170" s="475"/>
      <c r="POZ170" s="254"/>
      <c r="PPA170" s="167"/>
      <c r="PPB170" s="43"/>
      <c r="PPC170" s="43"/>
      <c r="PPD170" s="43"/>
      <c r="PPE170" s="175"/>
      <c r="PPF170" s="473"/>
      <c r="PPG170" s="475"/>
      <c r="PPH170" s="254"/>
      <c r="PPI170" s="167"/>
      <c r="PPJ170" s="43"/>
      <c r="PPK170" s="43"/>
      <c r="PPL170" s="43"/>
      <c r="PPM170" s="175"/>
      <c r="PPN170" s="473"/>
      <c r="PPO170" s="475"/>
      <c r="PPP170" s="254"/>
      <c r="PPQ170" s="167"/>
      <c r="PPR170" s="43"/>
      <c r="PPS170" s="43"/>
      <c r="PPT170" s="43"/>
      <c r="PPU170" s="175"/>
      <c r="PPV170" s="473"/>
      <c r="PPW170" s="475"/>
      <c r="PPX170" s="254"/>
      <c r="PPY170" s="167"/>
      <c r="PPZ170" s="43"/>
      <c r="PQA170" s="43"/>
      <c r="PQB170" s="43"/>
      <c r="PQC170" s="175"/>
      <c r="PQD170" s="473"/>
      <c r="PQE170" s="475"/>
      <c r="PQF170" s="254"/>
      <c r="PQG170" s="167"/>
      <c r="PQH170" s="43"/>
      <c r="PQI170" s="43"/>
      <c r="PQJ170" s="43"/>
      <c r="PQK170" s="175"/>
      <c r="PQL170" s="473"/>
      <c r="PQM170" s="475"/>
      <c r="PQN170" s="254"/>
      <c r="PQO170" s="167"/>
      <c r="PQP170" s="43"/>
      <c r="PQQ170" s="43"/>
      <c r="PQR170" s="43"/>
      <c r="PQS170" s="175"/>
      <c r="PQT170" s="473"/>
      <c r="PQU170" s="475"/>
      <c r="PQV170" s="254"/>
      <c r="PQW170" s="167"/>
      <c r="PQX170" s="43"/>
      <c r="PQY170" s="43"/>
      <c r="PQZ170" s="43"/>
      <c r="PRA170" s="175"/>
      <c r="PRB170" s="473"/>
      <c r="PRC170" s="475"/>
      <c r="PRD170" s="254"/>
      <c r="PRE170" s="167"/>
      <c r="PRF170" s="43"/>
      <c r="PRG170" s="43"/>
      <c r="PRH170" s="43"/>
      <c r="PRI170" s="175"/>
      <c r="PRJ170" s="473"/>
      <c r="PRK170" s="475"/>
      <c r="PRL170" s="254"/>
      <c r="PRM170" s="167"/>
      <c r="PRN170" s="43"/>
      <c r="PRO170" s="43"/>
      <c r="PRP170" s="43"/>
      <c r="PRQ170" s="175"/>
      <c r="PRR170" s="473"/>
      <c r="PRS170" s="475"/>
      <c r="PRT170" s="254"/>
      <c r="PRU170" s="167"/>
      <c r="PRV170" s="43"/>
      <c r="PRW170" s="43"/>
      <c r="PRX170" s="43"/>
      <c r="PRY170" s="175"/>
      <c r="PRZ170" s="473"/>
      <c r="PSA170" s="475"/>
      <c r="PSB170" s="254"/>
      <c r="PSC170" s="167"/>
      <c r="PSD170" s="43"/>
      <c r="PSE170" s="43"/>
      <c r="PSF170" s="43"/>
      <c r="PSG170" s="175"/>
      <c r="PSH170" s="473"/>
      <c r="PSI170" s="475"/>
      <c r="PSJ170" s="254"/>
      <c r="PSK170" s="167"/>
      <c r="PSL170" s="43"/>
      <c r="PSM170" s="43"/>
      <c r="PSN170" s="43"/>
      <c r="PSO170" s="175"/>
      <c r="PSP170" s="473"/>
      <c r="PSQ170" s="475"/>
      <c r="PSR170" s="254"/>
      <c r="PSS170" s="167"/>
      <c r="PST170" s="43"/>
      <c r="PSU170" s="43"/>
      <c r="PSV170" s="43"/>
      <c r="PSW170" s="175"/>
      <c r="PSX170" s="473"/>
      <c r="PSY170" s="475"/>
      <c r="PSZ170" s="254"/>
      <c r="PTA170" s="167"/>
      <c r="PTB170" s="43"/>
      <c r="PTC170" s="43"/>
      <c r="PTD170" s="43"/>
      <c r="PTE170" s="175"/>
      <c r="PTF170" s="473"/>
      <c r="PTG170" s="475"/>
      <c r="PTH170" s="254"/>
      <c r="PTI170" s="167"/>
      <c r="PTJ170" s="43"/>
      <c r="PTK170" s="43"/>
      <c r="PTL170" s="43"/>
      <c r="PTM170" s="175"/>
      <c r="PTN170" s="473"/>
      <c r="PTO170" s="475"/>
      <c r="PTP170" s="254"/>
      <c r="PTQ170" s="167"/>
      <c r="PTR170" s="43"/>
      <c r="PTS170" s="43"/>
      <c r="PTT170" s="43"/>
      <c r="PTU170" s="175"/>
      <c r="PTV170" s="473"/>
      <c r="PTW170" s="475"/>
      <c r="PTX170" s="254"/>
      <c r="PTY170" s="167"/>
      <c r="PTZ170" s="43"/>
      <c r="PUA170" s="43"/>
      <c r="PUB170" s="43"/>
      <c r="PUC170" s="175"/>
      <c r="PUD170" s="473"/>
      <c r="PUE170" s="475"/>
      <c r="PUF170" s="254"/>
      <c r="PUG170" s="167"/>
      <c r="PUH170" s="43"/>
      <c r="PUI170" s="43"/>
      <c r="PUJ170" s="43"/>
      <c r="PUK170" s="175"/>
      <c r="PUL170" s="473"/>
      <c r="PUM170" s="475"/>
      <c r="PUN170" s="254"/>
      <c r="PUO170" s="167"/>
      <c r="PUP170" s="43"/>
      <c r="PUQ170" s="43"/>
      <c r="PUR170" s="43"/>
      <c r="PUS170" s="175"/>
      <c r="PUT170" s="473"/>
      <c r="PUU170" s="475"/>
      <c r="PUV170" s="254"/>
      <c r="PUW170" s="167"/>
      <c r="PUX170" s="43"/>
      <c r="PUY170" s="43"/>
      <c r="PUZ170" s="43"/>
      <c r="PVA170" s="175"/>
      <c r="PVB170" s="473"/>
      <c r="PVC170" s="475"/>
      <c r="PVD170" s="254"/>
      <c r="PVE170" s="167"/>
      <c r="PVF170" s="43"/>
      <c r="PVG170" s="43"/>
      <c r="PVH170" s="43"/>
      <c r="PVI170" s="175"/>
      <c r="PVJ170" s="473"/>
      <c r="PVK170" s="475"/>
      <c r="PVL170" s="254"/>
      <c r="PVM170" s="167"/>
      <c r="PVN170" s="43"/>
      <c r="PVO170" s="43"/>
      <c r="PVP170" s="43"/>
      <c r="PVQ170" s="175"/>
      <c r="PVR170" s="473"/>
      <c r="PVS170" s="475"/>
      <c r="PVT170" s="254"/>
      <c r="PVU170" s="167"/>
      <c r="PVV170" s="43"/>
      <c r="PVW170" s="43"/>
      <c r="PVX170" s="43"/>
      <c r="PVY170" s="175"/>
      <c r="PVZ170" s="473"/>
      <c r="PWA170" s="475"/>
      <c r="PWB170" s="254"/>
      <c r="PWC170" s="167"/>
      <c r="PWD170" s="43"/>
      <c r="PWE170" s="43"/>
      <c r="PWF170" s="43"/>
      <c r="PWG170" s="175"/>
      <c r="PWH170" s="473"/>
      <c r="PWI170" s="475"/>
      <c r="PWJ170" s="254"/>
      <c r="PWK170" s="167"/>
      <c r="PWL170" s="43"/>
      <c r="PWM170" s="43"/>
      <c r="PWN170" s="43"/>
      <c r="PWO170" s="175"/>
      <c r="PWP170" s="473"/>
      <c r="PWQ170" s="475"/>
      <c r="PWR170" s="254"/>
      <c r="PWS170" s="167"/>
      <c r="PWT170" s="43"/>
      <c r="PWU170" s="43"/>
      <c r="PWV170" s="43"/>
      <c r="PWW170" s="175"/>
      <c r="PWX170" s="473"/>
      <c r="PWY170" s="475"/>
      <c r="PWZ170" s="254"/>
      <c r="PXA170" s="167"/>
      <c r="PXB170" s="43"/>
      <c r="PXC170" s="43"/>
      <c r="PXD170" s="43"/>
      <c r="PXE170" s="175"/>
      <c r="PXF170" s="473"/>
      <c r="PXG170" s="475"/>
      <c r="PXH170" s="254"/>
      <c r="PXI170" s="167"/>
      <c r="PXJ170" s="43"/>
      <c r="PXK170" s="43"/>
      <c r="PXL170" s="43"/>
      <c r="PXM170" s="175"/>
      <c r="PXN170" s="473"/>
      <c r="PXO170" s="475"/>
      <c r="PXP170" s="254"/>
      <c r="PXQ170" s="167"/>
      <c r="PXR170" s="43"/>
      <c r="PXS170" s="43"/>
      <c r="PXT170" s="43"/>
      <c r="PXU170" s="175"/>
      <c r="PXV170" s="473"/>
      <c r="PXW170" s="475"/>
      <c r="PXX170" s="254"/>
      <c r="PXY170" s="167"/>
      <c r="PXZ170" s="43"/>
      <c r="PYA170" s="43"/>
      <c r="PYB170" s="43"/>
      <c r="PYC170" s="175"/>
      <c r="PYD170" s="473"/>
      <c r="PYE170" s="475"/>
      <c r="PYF170" s="254"/>
      <c r="PYG170" s="167"/>
      <c r="PYH170" s="43"/>
      <c r="PYI170" s="43"/>
      <c r="PYJ170" s="43"/>
      <c r="PYK170" s="175"/>
      <c r="PYL170" s="473"/>
      <c r="PYM170" s="475"/>
      <c r="PYN170" s="254"/>
      <c r="PYO170" s="167"/>
      <c r="PYP170" s="43"/>
      <c r="PYQ170" s="43"/>
      <c r="PYR170" s="43"/>
      <c r="PYS170" s="175"/>
      <c r="PYT170" s="473"/>
      <c r="PYU170" s="475"/>
      <c r="PYV170" s="254"/>
      <c r="PYW170" s="167"/>
      <c r="PYX170" s="43"/>
      <c r="PYY170" s="43"/>
      <c r="PYZ170" s="43"/>
      <c r="PZA170" s="175"/>
      <c r="PZB170" s="473"/>
      <c r="PZC170" s="475"/>
      <c r="PZD170" s="254"/>
      <c r="PZE170" s="167"/>
      <c r="PZF170" s="43"/>
      <c r="PZG170" s="43"/>
      <c r="PZH170" s="43"/>
      <c r="PZI170" s="175"/>
      <c r="PZJ170" s="473"/>
      <c r="PZK170" s="475"/>
      <c r="PZL170" s="254"/>
      <c r="PZM170" s="167"/>
      <c r="PZN170" s="43"/>
      <c r="PZO170" s="43"/>
      <c r="PZP170" s="43"/>
      <c r="PZQ170" s="175"/>
      <c r="PZR170" s="473"/>
      <c r="PZS170" s="475"/>
      <c r="PZT170" s="254"/>
      <c r="PZU170" s="167"/>
      <c r="PZV170" s="43"/>
      <c r="PZW170" s="43"/>
      <c r="PZX170" s="43"/>
      <c r="PZY170" s="175"/>
      <c r="PZZ170" s="473"/>
      <c r="QAA170" s="475"/>
      <c r="QAB170" s="254"/>
      <c r="QAC170" s="167"/>
      <c r="QAD170" s="43"/>
      <c r="QAE170" s="43"/>
      <c r="QAF170" s="43"/>
      <c r="QAG170" s="175"/>
      <c r="QAH170" s="473"/>
      <c r="QAI170" s="475"/>
      <c r="QAJ170" s="254"/>
      <c r="QAK170" s="167"/>
      <c r="QAL170" s="43"/>
      <c r="QAM170" s="43"/>
      <c r="QAN170" s="43"/>
      <c r="QAO170" s="175"/>
      <c r="QAP170" s="473"/>
      <c r="QAQ170" s="475"/>
      <c r="QAR170" s="254"/>
      <c r="QAS170" s="167"/>
      <c r="QAT170" s="43"/>
      <c r="QAU170" s="43"/>
      <c r="QAV170" s="43"/>
      <c r="QAW170" s="175"/>
      <c r="QAX170" s="473"/>
      <c r="QAY170" s="475"/>
      <c r="QAZ170" s="254"/>
      <c r="QBA170" s="167"/>
      <c r="QBB170" s="43"/>
      <c r="QBC170" s="43"/>
      <c r="QBD170" s="43"/>
      <c r="QBE170" s="175"/>
      <c r="QBF170" s="473"/>
      <c r="QBG170" s="475"/>
      <c r="QBH170" s="254"/>
      <c r="QBI170" s="167"/>
      <c r="QBJ170" s="43"/>
      <c r="QBK170" s="43"/>
      <c r="QBL170" s="43"/>
      <c r="QBM170" s="175"/>
      <c r="QBN170" s="473"/>
      <c r="QBO170" s="475"/>
      <c r="QBP170" s="254"/>
      <c r="QBQ170" s="167"/>
      <c r="QBR170" s="43"/>
      <c r="QBS170" s="43"/>
      <c r="QBT170" s="43"/>
      <c r="QBU170" s="175"/>
      <c r="QBV170" s="473"/>
      <c r="QBW170" s="475"/>
      <c r="QBX170" s="254"/>
      <c r="QBY170" s="167"/>
      <c r="QBZ170" s="43"/>
      <c r="QCA170" s="43"/>
      <c r="QCB170" s="43"/>
      <c r="QCC170" s="175"/>
      <c r="QCD170" s="473"/>
      <c r="QCE170" s="475"/>
      <c r="QCF170" s="254"/>
      <c r="QCG170" s="167"/>
      <c r="QCH170" s="43"/>
      <c r="QCI170" s="43"/>
      <c r="QCJ170" s="43"/>
      <c r="QCK170" s="175"/>
      <c r="QCL170" s="473"/>
      <c r="QCM170" s="475"/>
      <c r="QCN170" s="254"/>
      <c r="QCO170" s="167"/>
      <c r="QCP170" s="43"/>
      <c r="QCQ170" s="43"/>
      <c r="QCR170" s="43"/>
      <c r="QCS170" s="175"/>
      <c r="QCT170" s="473"/>
      <c r="QCU170" s="475"/>
      <c r="QCV170" s="254"/>
      <c r="QCW170" s="167"/>
      <c r="QCX170" s="43"/>
      <c r="QCY170" s="43"/>
      <c r="QCZ170" s="43"/>
      <c r="QDA170" s="175"/>
      <c r="QDB170" s="473"/>
      <c r="QDC170" s="475"/>
      <c r="QDD170" s="254"/>
      <c r="QDE170" s="167"/>
      <c r="QDF170" s="43"/>
      <c r="QDG170" s="43"/>
      <c r="QDH170" s="43"/>
      <c r="QDI170" s="175"/>
      <c r="QDJ170" s="473"/>
      <c r="QDK170" s="475"/>
      <c r="QDL170" s="254"/>
      <c r="QDM170" s="167"/>
      <c r="QDN170" s="43"/>
      <c r="QDO170" s="43"/>
      <c r="QDP170" s="43"/>
      <c r="QDQ170" s="175"/>
      <c r="QDR170" s="473"/>
      <c r="QDS170" s="475"/>
      <c r="QDT170" s="254"/>
      <c r="QDU170" s="167"/>
      <c r="QDV170" s="43"/>
      <c r="QDW170" s="43"/>
      <c r="QDX170" s="43"/>
      <c r="QDY170" s="175"/>
      <c r="QDZ170" s="473"/>
      <c r="QEA170" s="475"/>
      <c r="QEB170" s="254"/>
      <c r="QEC170" s="167"/>
      <c r="QED170" s="43"/>
      <c r="QEE170" s="43"/>
      <c r="QEF170" s="43"/>
      <c r="QEG170" s="175"/>
      <c r="QEH170" s="473"/>
      <c r="QEI170" s="475"/>
      <c r="QEJ170" s="254"/>
      <c r="QEK170" s="167"/>
      <c r="QEL170" s="43"/>
      <c r="QEM170" s="43"/>
      <c r="QEN170" s="43"/>
      <c r="QEO170" s="175"/>
      <c r="QEP170" s="473"/>
      <c r="QEQ170" s="475"/>
      <c r="QER170" s="254"/>
      <c r="QES170" s="167"/>
      <c r="QET170" s="43"/>
      <c r="QEU170" s="43"/>
      <c r="QEV170" s="43"/>
      <c r="QEW170" s="175"/>
      <c r="QEX170" s="473"/>
      <c r="QEY170" s="475"/>
      <c r="QEZ170" s="254"/>
      <c r="QFA170" s="167"/>
      <c r="QFB170" s="43"/>
      <c r="QFC170" s="43"/>
      <c r="QFD170" s="43"/>
      <c r="QFE170" s="175"/>
      <c r="QFF170" s="473"/>
      <c r="QFG170" s="475"/>
      <c r="QFH170" s="254"/>
      <c r="QFI170" s="167"/>
      <c r="QFJ170" s="43"/>
      <c r="QFK170" s="43"/>
      <c r="QFL170" s="43"/>
      <c r="QFM170" s="175"/>
      <c r="QFN170" s="473"/>
      <c r="QFO170" s="475"/>
      <c r="QFP170" s="254"/>
      <c r="QFQ170" s="167"/>
      <c r="QFR170" s="43"/>
      <c r="QFS170" s="43"/>
      <c r="QFT170" s="43"/>
      <c r="QFU170" s="175"/>
      <c r="QFV170" s="473"/>
      <c r="QFW170" s="475"/>
      <c r="QFX170" s="254"/>
      <c r="QFY170" s="167"/>
      <c r="QFZ170" s="43"/>
      <c r="QGA170" s="43"/>
      <c r="QGB170" s="43"/>
      <c r="QGC170" s="175"/>
      <c r="QGD170" s="473"/>
      <c r="QGE170" s="475"/>
      <c r="QGF170" s="254"/>
      <c r="QGG170" s="167"/>
      <c r="QGH170" s="43"/>
      <c r="QGI170" s="43"/>
      <c r="QGJ170" s="43"/>
      <c r="QGK170" s="175"/>
      <c r="QGL170" s="473"/>
      <c r="QGM170" s="475"/>
      <c r="QGN170" s="254"/>
      <c r="QGO170" s="167"/>
      <c r="QGP170" s="43"/>
      <c r="QGQ170" s="43"/>
      <c r="QGR170" s="43"/>
      <c r="QGS170" s="175"/>
      <c r="QGT170" s="473"/>
      <c r="QGU170" s="475"/>
      <c r="QGV170" s="254"/>
      <c r="QGW170" s="167"/>
      <c r="QGX170" s="43"/>
      <c r="QGY170" s="43"/>
      <c r="QGZ170" s="43"/>
      <c r="QHA170" s="175"/>
      <c r="QHB170" s="473"/>
      <c r="QHC170" s="475"/>
      <c r="QHD170" s="254"/>
      <c r="QHE170" s="167"/>
      <c r="QHF170" s="43"/>
      <c r="QHG170" s="43"/>
      <c r="QHH170" s="43"/>
      <c r="QHI170" s="175"/>
      <c r="QHJ170" s="473"/>
      <c r="QHK170" s="475"/>
      <c r="QHL170" s="254"/>
      <c r="QHM170" s="167"/>
      <c r="QHN170" s="43"/>
      <c r="QHO170" s="43"/>
      <c r="QHP170" s="43"/>
      <c r="QHQ170" s="175"/>
      <c r="QHR170" s="473"/>
      <c r="QHS170" s="475"/>
      <c r="QHT170" s="254"/>
      <c r="QHU170" s="167"/>
      <c r="QHV170" s="43"/>
      <c r="QHW170" s="43"/>
      <c r="QHX170" s="43"/>
      <c r="QHY170" s="175"/>
      <c r="QHZ170" s="473"/>
      <c r="QIA170" s="475"/>
      <c r="QIB170" s="254"/>
      <c r="QIC170" s="167"/>
      <c r="QID170" s="43"/>
      <c r="QIE170" s="43"/>
      <c r="QIF170" s="43"/>
      <c r="QIG170" s="175"/>
      <c r="QIH170" s="473"/>
      <c r="QII170" s="475"/>
      <c r="QIJ170" s="254"/>
      <c r="QIK170" s="167"/>
      <c r="QIL170" s="43"/>
      <c r="QIM170" s="43"/>
      <c r="QIN170" s="43"/>
      <c r="QIO170" s="175"/>
      <c r="QIP170" s="473"/>
      <c r="QIQ170" s="475"/>
      <c r="QIR170" s="254"/>
      <c r="QIS170" s="167"/>
      <c r="QIT170" s="43"/>
      <c r="QIU170" s="43"/>
      <c r="QIV170" s="43"/>
      <c r="QIW170" s="175"/>
      <c r="QIX170" s="473"/>
      <c r="QIY170" s="475"/>
      <c r="QIZ170" s="254"/>
      <c r="QJA170" s="167"/>
      <c r="QJB170" s="43"/>
      <c r="QJC170" s="43"/>
      <c r="QJD170" s="43"/>
      <c r="QJE170" s="175"/>
      <c r="QJF170" s="473"/>
      <c r="QJG170" s="475"/>
      <c r="QJH170" s="254"/>
      <c r="QJI170" s="167"/>
      <c r="QJJ170" s="43"/>
      <c r="QJK170" s="43"/>
      <c r="QJL170" s="43"/>
      <c r="QJM170" s="175"/>
      <c r="QJN170" s="473"/>
      <c r="QJO170" s="475"/>
      <c r="QJP170" s="254"/>
      <c r="QJQ170" s="167"/>
      <c r="QJR170" s="43"/>
      <c r="QJS170" s="43"/>
      <c r="QJT170" s="43"/>
      <c r="QJU170" s="175"/>
      <c r="QJV170" s="473"/>
      <c r="QJW170" s="475"/>
      <c r="QJX170" s="254"/>
      <c r="QJY170" s="167"/>
      <c r="QJZ170" s="43"/>
      <c r="QKA170" s="43"/>
      <c r="QKB170" s="43"/>
      <c r="QKC170" s="175"/>
      <c r="QKD170" s="473"/>
      <c r="QKE170" s="475"/>
      <c r="QKF170" s="254"/>
      <c r="QKG170" s="167"/>
      <c r="QKH170" s="43"/>
      <c r="QKI170" s="43"/>
      <c r="QKJ170" s="43"/>
      <c r="QKK170" s="175"/>
      <c r="QKL170" s="473"/>
      <c r="QKM170" s="475"/>
      <c r="QKN170" s="254"/>
      <c r="QKO170" s="167"/>
      <c r="QKP170" s="43"/>
      <c r="QKQ170" s="43"/>
      <c r="QKR170" s="43"/>
      <c r="QKS170" s="175"/>
      <c r="QKT170" s="473"/>
      <c r="QKU170" s="475"/>
      <c r="QKV170" s="254"/>
      <c r="QKW170" s="167"/>
      <c r="QKX170" s="43"/>
      <c r="QKY170" s="43"/>
      <c r="QKZ170" s="43"/>
      <c r="QLA170" s="175"/>
      <c r="QLB170" s="473"/>
      <c r="QLC170" s="475"/>
      <c r="QLD170" s="254"/>
      <c r="QLE170" s="167"/>
      <c r="QLF170" s="43"/>
      <c r="QLG170" s="43"/>
      <c r="QLH170" s="43"/>
      <c r="QLI170" s="175"/>
      <c r="QLJ170" s="473"/>
      <c r="QLK170" s="475"/>
      <c r="QLL170" s="254"/>
      <c r="QLM170" s="167"/>
      <c r="QLN170" s="43"/>
      <c r="QLO170" s="43"/>
      <c r="QLP170" s="43"/>
      <c r="QLQ170" s="175"/>
      <c r="QLR170" s="473"/>
      <c r="QLS170" s="475"/>
      <c r="QLT170" s="254"/>
      <c r="QLU170" s="167"/>
      <c r="QLV170" s="43"/>
      <c r="QLW170" s="43"/>
      <c r="QLX170" s="43"/>
      <c r="QLY170" s="175"/>
      <c r="QLZ170" s="473"/>
      <c r="QMA170" s="475"/>
      <c r="QMB170" s="254"/>
      <c r="QMC170" s="167"/>
      <c r="QMD170" s="43"/>
      <c r="QME170" s="43"/>
      <c r="QMF170" s="43"/>
      <c r="QMG170" s="175"/>
      <c r="QMH170" s="473"/>
      <c r="QMI170" s="475"/>
      <c r="QMJ170" s="254"/>
      <c r="QMK170" s="167"/>
      <c r="QML170" s="43"/>
      <c r="QMM170" s="43"/>
      <c r="QMN170" s="43"/>
      <c r="QMO170" s="175"/>
      <c r="QMP170" s="473"/>
      <c r="QMQ170" s="475"/>
      <c r="QMR170" s="254"/>
      <c r="QMS170" s="167"/>
      <c r="QMT170" s="43"/>
      <c r="QMU170" s="43"/>
      <c r="QMV170" s="43"/>
      <c r="QMW170" s="175"/>
      <c r="QMX170" s="473"/>
      <c r="QMY170" s="475"/>
      <c r="QMZ170" s="254"/>
      <c r="QNA170" s="167"/>
      <c r="QNB170" s="43"/>
      <c r="QNC170" s="43"/>
      <c r="QND170" s="43"/>
      <c r="QNE170" s="175"/>
      <c r="QNF170" s="473"/>
      <c r="QNG170" s="475"/>
      <c r="QNH170" s="254"/>
      <c r="QNI170" s="167"/>
      <c r="QNJ170" s="43"/>
      <c r="QNK170" s="43"/>
      <c r="QNL170" s="43"/>
      <c r="QNM170" s="175"/>
      <c r="QNN170" s="473"/>
      <c r="QNO170" s="475"/>
      <c r="QNP170" s="254"/>
      <c r="QNQ170" s="167"/>
      <c r="QNR170" s="43"/>
      <c r="QNS170" s="43"/>
      <c r="QNT170" s="43"/>
      <c r="QNU170" s="175"/>
      <c r="QNV170" s="473"/>
      <c r="QNW170" s="475"/>
      <c r="QNX170" s="254"/>
      <c r="QNY170" s="167"/>
      <c r="QNZ170" s="43"/>
      <c r="QOA170" s="43"/>
      <c r="QOB170" s="43"/>
      <c r="QOC170" s="175"/>
      <c r="QOD170" s="473"/>
      <c r="QOE170" s="475"/>
      <c r="QOF170" s="254"/>
      <c r="QOG170" s="167"/>
      <c r="QOH170" s="43"/>
      <c r="QOI170" s="43"/>
      <c r="QOJ170" s="43"/>
      <c r="QOK170" s="175"/>
      <c r="QOL170" s="473"/>
      <c r="QOM170" s="475"/>
      <c r="QON170" s="254"/>
      <c r="QOO170" s="167"/>
      <c r="QOP170" s="43"/>
      <c r="QOQ170" s="43"/>
      <c r="QOR170" s="43"/>
      <c r="QOS170" s="175"/>
      <c r="QOT170" s="473"/>
      <c r="QOU170" s="475"/>
      <c r="QOV170" s="254"/>
      <c r="QOW170" s="167"/>
      <c r="QOX170" s="43"/>
      <c r="QOY170" s="43"/>
      <c r="QOZ170" s="43"/>
      <c r="QPA170" s="175"/>
      <c r="QPB170" s="473"/>
      <c r="QPC170" s="475"/>
      <c r="QPD170" s="254"/>
      <c r="QPE170" s="167"/>
      <c r="QPF170" s="43"/>
      <c r="QPG170" s="43"/>
      <c r="QPH170" s="43"/>
      <c r="QPI170" s="175"/>
      <c r="QPJ170" s="473"/>
      <c r="QPK170" s="475"/>
      <c r="QPL170" s="254"/>
      <c r="QPM170" s="167"/>
      <c r="QPN170" s="43"/>
      <c r="QPO170" s="43"/>
      <c r="QPP170" s="43"/>
      <c r="QPQ170" s="175"/>
      <c r="QPR170" s="473"/>
      <c r="QPS170" s="475"/>
      <c r="QPT170" s="254"/>
      <c r="QPU170" s="167"/>
      <c r="QPV170" s="43"/>
      <c r="QPW170" s="43"/>
      <c r="QPX170" s="43"/>
      <c r="QPY170" s="175"/>
      <c r="QPZ170" s="473"/>
      <c r="QQA170" s="475"/>
      <c r="QQB170" s="254"/>
      <c r="QQC170" s="167"/>
      <c r="QQD170" s="43"/>
      <c r="QQE170" s="43"/>
      <c r="QQF170" s="43"/>
      <c r="QQG170" s="175"/>
      <c r="QQH170" s="473"/>
      <c r="QQI170" s="475"/>
      <c r="QQJ170" s="254"/>
      <c r="QQK170" s="167"/>
      <c r="QQL170" s="43"/>
      <c r="QQM170" s="43"/>
      <c r="QQN170" s="43"/>
      <c r="QQO170" s="175"/>
      <c r="QQP170" s="473"/>
      <c r="QQQ170" s="475"/>
      <c r="QQR170" s="254"/>
      <c r="QQS170" s="167"/>
      <c r="QQT170" s="43"/>
      <c r="QQU170" s="43"/>
      <c r="QQV170" s="43"/>
      <c r="QQW170" s="175"/>
      <c r="QQX170" s="473"/>
      <c r="QQY170" s="475"/>
      <c r="QQZ170" s="254"/>
      <c r="QRA170" s="167"/>
      <c r="QRB170" s="43"/>
      <c r="QRC170" s="43"/>
      <c r="QRD170" s="43"/>
      <c r="QRE170" s="175"/>
      <c r="QRF170" s="473"/>
      <c r="QRG170" s="475"/>
      <c r="QRH170" s="254"/>
      <c r="QRI170" s="167"/>
      <c r="QRJ170" s="43"/>
      <c r="QRK170" s="43"/>
      <c r="QRL170" s="43"/>
      <c r="QRM170" s="175"/>
      <c r="QRN170" s="473"/>
      <c r="QRO170" s="475"/>
      <c r="QRP170" s="254"/>
      <c r="QRQ170" s="167"/>
      <c r="QRR170" s="43"/>
      <c r="QRS170" s="43"/>
      <c r="QRT170" s="43"/>
      <c r="QRU170" s="175"/>
      <c r="QRV170" s="473"/>
      <c r="QRW170" s="475"/>
      <c r="QRX170" s="254"/>
      <c r="QRY170" s="167"/>
      <c r="QRZ170" s="43"/>
      <c r="QSA170" s="43"/>
      <c r="QSB170" s="43"/>
      <c r="QSC170" s="175"/>
      <c r="QSD170" s="473"/>
      <c r="QSE170" s="475"/>
      <c r="QSF170" s="254"/>
      <c r="QSG170" s="167"/>
      <c r="QSH170" s="43"/>
      <c r="QSI170" s="43"/>
      <c r="QSJ170" s="43"/>
      <c r="QSK170" s="175"/>
      <c r="QSL170" s="473"/>
      <c r="QSM170" s="475"/>
      <c r="QSN170" s="254"/>
      <c r="QSO170" s="167"/>
      <c r="QSP170" s="43"/>
      <c r="QSQ170" s="43"/>
      <c r="QSR170" s="43"/>
      <c r="QSS170" s="175"/>
      <c r="QST170" s="473"/>
      <c r="QSU170" s="475"/>
      <c r="QSV170" s="254"/>
      <c r="QSW170" s="167"/>
      <c r="QSX170" s="43"/>
      <c r="QSY170" s="43"/>
      <c r="QSZ170" s="43"/>
      <c r="QTA170" s="175"/>
      <c r="QTB170" s="473"/>
      <c r="QTC170" s="475"/>
      <c r="QTD170" s="254"/>
      <c r="QTE170" s="167"/>
      <c r="QTF170" s="43"/>
      <c r="QTG170" s="43"/>
      <c r="QTH170" s="43"/>
      <c r="QTI170" s="175"/>
      <c r="QTJ170" s="473"/>
      <c r="QTK170" s="475"/>
      <c r="QTL170" s="254"/>
      <c r="QTM170" s="167"/>
      <c r="QTN170" s="43"/>
      <c r="QTO170" s="43"/>
      <c r="QTP170" s="43"/>
      <c r="QTQ170" s="175"/>
      <c r="QTR170" s="473"/>
      <c r="QTS170" s="475"/>
      <c r="QTT170" s="254"/>
      <c r="QTU170" s="167"/>
      <c r="QTV170" s="43"/>
      <c r="QTW170" s="43"/>
      <c r="QTX170" s="43"/>
      <c r="QTY170" s="175"/>
      <c r="QTZ170" s="473"/>
      <c r="QUA170" s="475"/>
      <c r="QUB170" s="254"/>
      <c r="QUC170" s="167"/>
      <c r="QUD170" s="43"/>
      <c r="QUE170" s="43"/>
      <c r="QUF170" s="43"/>
      <c r="QUG170" s="175"/>
      <c r="QUH170" s="473"/>
      <c r="QUI170" s="475"/>
      <c r="QUJ170" s="254"/>
      <c r="QUK170" s="167"/>
      <c r="QUL170" s="43"/>
      <c r="QUM170" s="43"/>
      <c r="QUN170" s="43"/>
      <c r="QUO170" s="175"/>
      <c r="QUP170" s="473"/>
      <c r="QUQ170" s="475"/>
      <c r="QUR170" s="254"/>
      <c r="QUS170" s="167"/>
      <c r="QUT170" s="43"/>
      <c r="QUU170" s="43"/>
      <c r="QUV170" s="43"/>
      <c r="QUW170" s="175"/>
      <c r="QUX170" s="473"/>
      <c r="QUY170" s="475"/>
      <c r="QUZ170" s="254"/>
      <c r="QVA170" s="167"/>
      <c r="QVB170" s="43"/>
      <c r="QVC170" s="43"/>
      <c r="QVD170" s="43"/>
      <c r="QVE170" s="175"/>
      <c r="QVF170" s="473"/>
      <c r="QVG170" s="475"/>
      <c r="QVH170" s="254"/>
      <c r="QVI170" s="167"/>
      <c r="QVJ170" s="43"/>
      <c r="QVK170" s="43"/>
      <c r="QVL170" s="43"/>
      <c r="QVM170" s="175"/>
      <c r="QVN170" s="473"/>
      <c r="QVO170" s="475"/>
      <c r="QVP170" s="254"/>
      <c r="QVQ170" s="167"/>
      <c r="QVR170" s="43"/>
      <c r="QVS170" s="43"/>
      <c r="QVT170" s="43"/>
      <c r="QVU170" s="175"/>
      <c r="QVV170" s="473"/>
      <c r="QVW170" s="475"/>
      <c r="QVX170" s="254"/>
      <c r="QVY170" s="167"/>
      <c r="QVZ170" s="43"/>
      <c r="QWA170" s="43"/>
      <c r="QWB170" s="43"/>
      <c r="QWC170" s="175"/>
      <c r="QWD170" s="473"/>
      <c r="QWE170" s="475"/>
      <c r="QWF170" s="254"/>
      <c r="QWG170" s="167"/>
      <c r="QWH170" s="43"/>
      <c r="QWI170" s="43"/>
      <c r="QWJ170" s="43"/>
      <c r="QWK170" s="175"/>
      <c r="QWL170" s="473"/>
      <c r="QWM170" s="475"/>
      <c r="QWN170" s="254"/>
      <c r="QWO170" s="167"/>
      <c r="QWP170" s="43"/>
      <c r="QWQ170" s="43"/>
      <c r="QWR170" s="43"/>
      <c r="QWS170" s="175"/>
      <c r="QWT170" s="473"/>
      <c r="QWU170" s="475"/>
      <c r="QWV170" s="254"/>
      <c r="QWW170" s="167"/>
      <c r="QWX170" s="43"/>
      <c r="QWY170" s="43"/>
      <c r="QWZ170" s="43"/>
      <c r="QXA170" s="175"/>
      <c r="QXB170" s="473"/>
      <c r="QXC170" s="475"/>
      <c r="QXD170" s="254"/>
      <c r="QXE170" s="167"/>
      <c r="QXF170" s="43"/>
      <c r="QXG170" s="43"/>
      <c r="QXH170" s="43"/>
      <c r="QXI170" s="175"/>
      <c r="QXJ170" s="473"/>
      <c r="QXK170" s="475"/>
      <c r="QXL170" s="254"/>
      <c r="QXM170" s="167"/>
      <c r="QXN170" s="43"/>
      <c r="QXO170" s="43"/>
      <c r="QXP170" s="43"/>
      <c r="QXQ170" s="175"/>
      <c r="QXR170" s="473"/>
      <c r="QXS170" s="475"/>
      <c r="QXT170" s="254"/>
      <c r="QXU170" s="167"/>
      <c r="QXV170" s="43"/>
      <c r="QXW170" s="43"/>
      <c r="QXX170" s="43"/>
      <c r="QXY170" s="175"/>
      <c r="QXZ170" s="473"/>
      <c r="QYA170" s="475"/>
      <c r="QYB170" s="254"/>
      <c r="QYC170" s="167"/>
      <c r="QYD170" s="43"/>
      <c r="QYE170" s="43"/>
      <c r="QYF170" s="43"/>
      <c r="QYG170" s="175"/>
      <c r="QYH170" s="473"/>
      <c r="QYI170" s="475"/>
      <c r="QYJ170" s="254"/>
      <c r="QYK170" s="167"/>
      <c r="QYL170" s="43"/>
      <c r="QYM170" s="43"/>
      <c r="QYN170" s="43"/>
      <c r="QYO170" s="175"/>
      <c r="QYP170" s="473"/>
      <c r="QYQ170" s="475"/>
      <c r="QYR170" s="254"/>
      <c r="QYS170" s="167"/>
      <c r="QYT170" s="43"/>
      <c r="QYU170" s="43"/>
      <c r="QYV170" s="43"/>
      <c r="QYW170" s="175"/>
      <c r="QYX170" s="473"/>
      <c r="QYY170" s="475"/>
      <c r="QYZ170" s="254"/>
      <c r="QZA170" s="167"/>
      <c r="QZB170" s="43"/>
      <c r="QZC170" s="43"/>
      <c r="QZD170" s="43"/>
      <c r="QZE170" s="175"/>
      <c r="QZF170" s="473"/>
      <c r="QZG170" s="475"/>
      <c r="QZH170" s="254"/>
      <c r="QZI170" s="167"/>
      <c r="QZJ170" s="43"/>
      <c r="QZK170" s="43"/>
      <c r="QZL170" s="43"/>
      <c r="QZM170" s="175"/>
      <c r="QZN170" s="473"/>
      <c r="QZO170" s="475"/>
      <c r="QZP170" s="254"/>
      <c r="QZQ170" s="167"/>
      <c r="QZR170" s="43"/>
      <c r="QZS170" s="43"/>
      <c r="QZT170" s="43"/>
      <c r="QZU170" s="175"/>
      <c r="QZV170" s="473"/>
      <c r="QZW170" s="475"/>
      <c r="QZX170" s="254"/>
      <c r="QZY170" s="167"/>
      <c r="QZZ170" s="43"/>
      <c r="RAA170" s="43"/>
      <c r="RAB170" s="43"/>
      <c r="RAC170" s="175"/>
      <c r="RAD170" s="473"/>
      <c r="RAE170" s="475"/>
      <c r="RAF170" s="254"/>
      <c r="RAG170" s="167"/>
      <c r="RAH170" s="43"/>
      <c r="RAI170" s="43"/>
      <c r="RAJ170" s="43"/>
      <c r="RAK170" s="175"/>
      <c r="RAL170" s="473"/>
      <c r="RAM170" s="475"/>
      <c r="RAN170" s="254"/>
      <c r="RAO170" s="167"/>
      <c r="RAP170" s="43"/>
      <c r="RAQ170" s="43"/>
      <c r="RAR170" s="43"/>
      <c r="RAS170" s="175"/>
      <c r="RAT170" s="473"/>
      <c r="RAU170" s="475"/>
      <c r="RAV170" s="254"/>
      <c r="RAW170" s="167"/>
      <c r="RAX170" s="43"/>
      <c r="RAY170" s="43"/>
      <c r="RAZ170" s="43"/>
      <c r="RBA170" s="175"/>
      <c r="RBB170" s="473"/>
      <c r="RBC170" s="475"/>
      <c r="RBD170" s="254"/>
      <c r="RBE170" s="167"/>
      <c r="RBF170" s="43"/>
      <c r="RBG170" s="43"/>
      <c r="RBH170" s="43"/>
      <c r="RBI170" s="175"/>
      <c r="RBJ170" s="473"/>
      <c r="RBK170" s="475"/>
      <c r="RBL170" s="254"/>
      <c r="RBM170" s="167"/>
      <c r="RBN170" s="43"/>
      <c r="RBO170" s="43"/>
      <c r="RBP170" s="43"/>
      <c r="RBQ170" s="175"/>
      <c r="RBR170" s="473"/>
      <c r="RBS170" s="475"/>
      <c r="RBT170" s="254"/>
      <c r="RBU170" s="167"/>
      <c r="RBV170" s="43"/>
      <c r="RBW170" s="43"/>
      <c r="RBX170" s="43"/>
      <c r="RBY170" s="175"/>
      <c r="RBZ170" s="473"/>
      <c r="RCA170" s="475"/>
      <c r="RCB170" s="254"/>
      <c r="RCC170" s="167"/>
      <c r="RCD170" s="43"/>
      <c r="RCE170" s="43"/>
      <c r="RCF170" s="43"/>
      <c r="RCG170" s="175"/>
      <c r="RCH170" s="473"/>
      <c r="RCI170" s="475"/>
      <c r="RCJ170" s="254"/>
      <c r="RCK170" s="167"/>
      <c r="RCL170" s="43"/>
      <c r="RCM170" s="43"/>
      <c r="RCN170" s="43"/>
      <c r="RCO170" s="175"/>
      <c r="RCP170" s="473"/>
      <c r="RCQ170" s="475"/>
      <c r="RCR170" s="254"/>
      <c r="RCS170" s="167"/>
      <c r="RCT170" s="43"/>
      <c r="RCU170" s="43"/>
      <c r="RCV170" s="43"/>
      <c r="RCW170" s="175"/>
      <c r="RCX170" s="473"/>
      <c r="RCY170" s="475"/>
      <c r="RCZ170" s="254"/>
      <c r="RDA170" s="167"/>
      <c r="RDB170" s="43"/>
      <c r="RDC170" s="43"/>
      <c r="RDD170" s="43"/>
      <c r="RDE170" s="175"/>
      <c r="RDF170" s="473"/>
      <c r="RDG170" s="475"/>
      <c r="RDH170" s="254"/>
      <c r="RDI170" s="167"/>
      <c r="RDJ170" s="43"/>
      <c r="RDK170" s="43"/>
      <c r="RDL170" s="43"/>
      <c r="RDM170" s="175"/>
      <c r="RDN170" s="473"/>
      <c r="RDO170" s="475"/>
      <c r="RDP170" s="254"/>
      <c r="RDQ170" s="167"/>
      <c r="RDR170" s="43"/>
      <c r="RDS170" s="43"/>
      <c r="RDT170" s="43"/>
      <c r="RDU170" s="175"/>
      <c r="RDV170" s="473"/>
      <c r="RDW170" s="475"/>
      <c r="RDX170" s="254"/>
      <c r="RDY170" s="167"/>
      <c r="RDZ170" s="43"/>
      <c r="REA170" s="43"/>
      <c r="REB170" s="43"/>
      <c r="REC170" s="175"/>
      <c r="RED170" s="473"/>
      <c r="REE170" s="475"/>
      <c r="REF170" s="254"/>
      <c r="REG170" s="167"/>
      <c r="REH170" s="43"/>
      <c r="REI170" s="43"/>
      <c r="REJ170" s="43"/>
      <c r="REK170" s="175"/>
      <c r="REL170" s="473"/>
      <c r="REM170" s="475"/>
      <c r="REN170" s="254"/>
      <c r="REO170" s="167"/>
      <c r="REP170" s="43"/>
      <c r="REQ170" s="43"/>
      <c r="RER170" s="43"/>
      <c r="RES170" s="175"/>
      <c r="RET170" s="473"/>
      <c r="REU170" s="475"/>
      <c r="REV170" s="254"/>
      <c r="REW170" s="167"/>
      <c r="REX170" s="43"/>
      <c r="REY170" s="43"/>
      <c r="REZ170" s="43"/>
      <c r="RFA170" s="175"/>
      <c r="RFB170" s="473"/>
      <c r="RFC170" s="475"/>
      <c r="RFD170" s="254"/>
      <c r="RFE170" s="167"/>
      <c r="RFF170" s="43"/>
      <c r="RFG170" s="43"/>
      <c r="RFH170" s="43"/>
      <c r="RFI170" s="175"/>
      <c r="RFJ170" s="473"/>
      <c r="RFK170" s="475"/>
      <c r="RFL170" s="254"/>
      <c r="RFM170" s="167"/>
      <c r="RFN170" s="43"/>
      <c r="RFO170" s="43"/>
      <c r="RFP170" s="43"/>
      <c r="RFQ170" s="175"/>
      <c r="RFR170" s="473"/>
      <c r="RFS170" s="475"/>
      <c r="RFT170" s="254"/>
      <c r="RFU170" s="167"/>
      <c r="RFV170" s="43"/>
      <c r="RFW170" s="43"/>
      <c r="RFX170" s="43"/>
      <c r="RFY170" s="175"/>
      <c r="RFZ170" s="473"/>
      <c r="RGA170" s="475"/>
      <c r="RGB170" s="254"/>
      <c r="RGC170" s="167"/>
      <c r="RGD170" s="43"/>
      <c r="RGE170" s="43"/>
      <c r="RGF170" s="43"/>
      <c r="RGG170" s="175"/>
      <c r="RGH170" s="473"/>
      <c r="RGI170" s="475"/>
      <c r="RGJ170" s="254"/>
      <c r="RGK170" s="167"/>
      <c r="RGL170" s="43"/>
      <c r="RGM170" s="43"/>
      <c r="RGN170" s="43"/>
      <c r="RGO170" s="175"/>
      <c r="RGP170" s="473"/>
      <c r="RGQ170" s="475"/>
      <c r="RGR170" s="254"/>
      <c r="RGS170" s="167"/>
      <c r="RGT170" s="43"/>
      <c r="RGU170" s="43"/>
      <c r="RGV170" s="43"/>
      <c r="RGW170" s="175"/>
      <c r="RGX170" s="473"/>
      <c r="RGY170" s="475"/>
      <c r="RGZ170" s="254"/>
      <c r="RHA170" s="167"/>
      <c r="RHB170" s="43"/>
      <c r="RHC170" s="43"/>
      <c r="RHD170" s="43"/>
      <c r="RHE170" s="175"/>
      <c r="RHF170" s="473"/>
      <c r="RHG170" s="475"/>
      <c r="RHH170" s="254"/>
      <c r="RHI170" s="167"/>
      <c r="RHJ170" s="43"/>
      <c r="RHK170" s="43"/>
      <c r="RHL170" s="43"/>
      <c r="RHM170" s="175"/>
      <c r="RHN170" s="473"/>
      <c r="RHO170" s="475"/>
      <c r="RHP170" s="254"/>
      <c r="RHQ170" s="167"/>
      <c r="RHR170" s="43"/>
      <c r="RHS170" s="43"/>
      <c r="RHT170" s="43"/>
      <c r="RHU170" s="175"/>
      <c r="RHV170" s="473"/>
      <c r="RHW170" s="475"/>
      <c r="RHX170" s="254"/>
      <c r="RHY170" s="167"/>
      <c r="RHZ170" s="43"/>
      <c r="RIA170" s="43"/>
      <c r="RIB170" s="43"/>
      <c r="RIC170" s="175"/>
      <c r="RID170" s="473"/>
      <c r="RIE170" s="475"/>
      <c r="RIF170" s="254"/>
      <c r="RIG170" s="167"/>
      <c r="RIH170" s="43"/>
      <c r="RII170" s="43"/>
      <c r="RIJ170" s="43"/>
      <c r="RIK170" s="175"/>
      <c r="RIL170" s="473"/>
      <c r="RIM170" s="475"/>
      <c r="RIN170" s="254"/>
      <c r="RIO170" s="167"/>
      <c r="RIP170" s="43"/>
      <c r="RIQ170" s="43"/>
      <c r="RIR170" s="43"/>
      <c r="RIS170" s="175"/>
      <c r="RIT170" s="473"/>
      <c r="RIU170" s="475"/>
      <c r="RIV170" s="254"/>
      <c r="RIW170" s="167"/>
      <c r="RIX170" s="43"/>
      <c r="RIY170" s="43"/>
      <c r="RIZ170" s="43"/>
      <c r="RJA170" s="175"/>
      <c r="RJB170" s="473"/>
      <c r="RJC170" s="475"/>
      <c r="RJD170" s="254"/>
      <c r="RJE170" s="167"/>
      <c r="RJF170" s="43"/>
      <c r="RJG170" s="43"/>
      <c r="RJH170" s="43"/>
      <c r="RJI170" s="175"/>
      <c r="RJJ170" s="473"/>
      <c r="RJK170" s="475"/>
      <c r="RJL170" s="254"/>
      <c r="RJM170" s="167"/>
      <c r="RJN170" s="43"/>
      <c r="RJO170" s="43"/>
      <c r="RJP170" s="43"/>
      <c r="RJQ170" s="175"/>
      <c r="RJR170" s="473"/>
      <c r="RJS170" s="475"/>
      <c r="RJT170" s="254"/>
      <c r="RJU170" s="167"/>
      <c r="RJV170" s="43"/>
      <c r="RJW170" s="43"/>
      <c r="RJX170" s="43"/>
      <c r="RJY170" s="175"/>
      <c r="RJZ170" s="473"/>
      <c r="RKA170" s="475"/>
      <c r="RKB170" s="254"/>
      <c r="RKC170" s="167"/>
      <c r="RKD170" s="43"/>
      <c r="RKE170" s="43"/>
      <c r="RKF170" s="43"/>
      <c r="RKG170" s="175"/>
      <c r="RKH170" s="473"/>
      <c r="RKI170" s="475"/>
      <c r="RKJ170" s="254"/>
      <c r="RKK170" s="167"/>
      <c r="RKL170" s="43"/>
      <c r="RKM170" s="43"/>
      <c r="RKN170" s="43"/>
      <c r="RKO170" s="175"/>
      <c r="RKP170" s="473"/>
      <c r="RKQ170" s="475"/>
      <c r="RKR170" s="254"/>
      <c r="RKS170" s="167"/>
      <c r="RKT170" s="43"/>
      <c r="RKU170" s="43"/>
      <c r="RKV170" s="43"/>
      <c r="RKW170" s="175"/>
      <c r="RKX170" s="473"/>
      <c r="RKY170" s="475"/>
      <c r="RKZ170" s="254"/>
      <c r="RLA170" s="167"/>
      <c r="RLB170" s="43"/>
      <c r="RLC170" s="43"/>
      <c r="RLD170" s="43"/>
      <c r="RLE170" s="175"/>
      <c r="RLF170" s="473"/>
      <c r="RLG170" s="475"/>
      <c r="RLH170" s="254"/>
      <c r="RLI170" s="167"/>
      <c r="RLJ170" s="43"/>
      <c r="RLK170" s="43"/>
      <c r="RLL170" s="43"/>
      <c r="RLM170" s="175"/>
      <c r="RLN170" s="473"/>
      <c r="RLO170" s="475"/>
      <c r="RLP170" s="254"/>
      <c r="RLQ170" s="167"/>
      <c r="RLR170" s="43"/>
      <c r="RLS170" s="43"/>
      <c r="RLT170" s="43"/>
      <c r="RLU170" s="175"/>
      <c r="RLV170" s="473"/>
      <c r="RLW170" s="475"/>
      <c r="RLX170" s="254"/>
      <c r="RLY170" s="167"/>
      <c r="RLZ170" s="43"/>
      <c r="RMA170" s="43"/>
      <c r="RMB170" s="43"/>
      <c r="RMC170" s="175"/>
      <c r="RMD170" s="473"/>
      <c r="RME170" s="475"/>
      <c r="RMF170" s="254"/>
      <c r="RMG170" s="167"/>
      <c r="RMH170" s="43"/>
      <c r="RMI170" s="43"/>
      <c r="RMJ170" s="43"/>
      <c r="RMK170" s="175"/>
      <c r="RML170" s="473"/>
      <c r="RMM170" s="475"/>
      <c r="RMN170" s="254"/>
      <c r="RMO170" s="167"/>
      <c r="RMP170" s="43"/>
      <c r="RMQ170" s="43"/>
      <c r="RMR170" s="43"/>
      <c r="RMS170" s="175"/>
      <c r="RMT170" s="473"/>
      <c r="RMU170" s="475"/>
      <c r="RMV170" s="254"/>
      <c r="RMW170" s="167"/>
      <c r="RMX170" s="43"/>
      <c r="RMY170" s="43"/>
      <c r="RMZ170" s="43"/>
      <c r="RNA170" s="175"/>
      <c r="RNB170" s="473"/>
      <c r="RNC170" s="475"/>
      <c r="RND170" s="254"/>
      <c r="RNE170" s="167"/>
      <c r="RNF170" s="43"/>
      <c r="RNG170" s="43"/>
      <c r="RNH170" s="43"/>
      <c r="RNI170" s="175"/>
      <c r="RNJ170" s="473"/>
      <c r="RNK170" s="475"/>
      <c r="RNL170" s="254"/>
      <c r="RNM170" s="167"/>
      <c r="RNN170" s="43"/>
      <c r="RNO170" s="43"/>
      <c r="RNP170" s="43"/>
      <c r="RNQ170" s="175"/>
      <c r="RNR170" s="473"/>
      <c r="RNS170" s="475"/>
      <c r="RNT170" s="254"/>
      <c r="RNU170" s="167"/>
      <c r="RNV170" s="43"/>
      <c r="RNW170" s="43"/>
      <c r="RNX170" s="43"/>
      <c r="RNY170" s="175"/>
      <c r="RNZ170" s="473"/>
      <c r="ROA170" s="475"/>
      <c r="ROB170" s="254"/>
      <c r="ROC170" s="167"/>
      <c r="ROD170" s="43"/>
      <c r="ROE170" s="43"/>
      <c r="ROF170" s="43"/>
      <c r="ROG170" s="175"/>
      <c r="ROH170" s="473"/>
      <c r="ROI170" s="475"/>
      <c r="ROJ170" s="254"/>
      <c r="ROK170" s="167"/>
      <c r="ROL170" s="43"/>
      <c r="ROM170" s="43"/>
      <c r="RON170" s="43"/>
      <c r="ROO170" s="175"/>
      <c r="ROP170" s="473"/>
      <c r="ROQ170" s="475"/>
      <c r="ROR170" s="254"/>
      <c r="ROS170" s="167"/>
      <c r="ROT170" s="43"/>
      <c r="ROU170" s="43"/>
      <c r="ROV170" s="43"/>
      <c r="ROW170" s="175"/>
      <c r="ROX170" s="473"/>
      <c r="ROY170" s="475"/>
      <c r="ROZ170" s="254"/>
      <c r="RPA170" s="167"/>
      <c r="RPB170" s="43"/>
      <c r="RPC170" s="43"/>
      <c r="RPD170" s="43"/>
      <c r="RPE170" s="175"/>
      <c r="RPF170" s="473"/>
      <c r="RPG170" s="475"/>
      <c r="RPH170" s="254"/>
      <c r="RPI170" s="167"/>
      <c r="RPJ170" s="43"/>
      <c r="RPK170" s="43"/>
      <c r="RPL170" s="43"/>
      <c r="RPM170" s="175"/>
      <c r="RPN170" s="473"/>
      <c r="RPO170" s="475"/>
      <c r="RPP170" s="254"/>
      <c r="RPQ170" s="167"/>
      <c r="RPR170" s="43"/>
      <c r="RPS170" s="43"/>
      <c r="RPT170" s="43"/>
      <c r="RPU170" s="175"/>
      <c r="RPV170" s="473"/>
      <c r="RPW170" s="475"/>
      <c r="RPX170" s="254"/>
      <c r="RPY170" s="167"/>
      <c r="RPZ170" s="43"/>
      <c r="RQA170" s="43"/>
      <c r="RQB170" s="43"/>
      <c r="RQC170" s="175"/>
      <c r="RQD170" s="473"/>
      <c r="RQE170" s="475"/>
      <c r="RQF170" s="254"/>
      <c r="RQG170" s="167"/>
      <c r="RQH170" s="43"/>
      <c r="RQI170" s="43"/>
      <c r="RQJ170" s="43"/>
      <c r="RQK170" s="175"/>
      <c r="RQL170" s="473"/>
      <c r="RQM170" s="475"/>
      <c r="RQN170" s="254"/>
      <c r="RQO170" s="167"/>
      <c r="RQP170" s="43"/>
      <c r="RQQ170" s="43"/>
      <c r="RQR170" s="43"/>
      <c r="RQS170" s="175"/>
      <c r="RQT170" s="473"/>
      <c r="RQU170" s="475"/>
      <c r="RQV170" s="254"/>
      <c r="RQW170" s="167"/>
      <c r="RQX170" s="43"/>
      <c r="RQY170" s="43"/>
      <c r="RQZ170" s="43"/>
      <c r="RRA170" s="175"/>
      <c r="RRB170" s="473"/>
      <c r="RRC170" s="475"/>
      <c r="RRD170" s="254"/>
      <c r="RRE170" s="167"/>
      <c r="RRF170" s="43"/>
      <c r="RRG170" s="43"/>
      <c r="RRH170" s="43"/>
      <c r="RRI170" s="175"/>
      <c r="RRJ170" s="473"/>
      <c r="RRK170" s="475"/>
      <c r="RRL170" s="254"/>
      <c r="RRM170" s="167"/>
      <c r="RRN170" s="43"/>
      <c r="RRO170" s="43"/>
      <c r="RRP170" s="43"/>
      <c r="RRQ170" s="175"/>
      <c r="RRR170" s="473"/>
      <c r="RRS170" s="475"/>
      <c r="RRT170" s="254"/>
      <c r="RRU170" s="167"/>
      <c r="RRV170" s="43"/>
      <c r="RRW170" s="43"/>
      <c r="RRX170" s="43"/>
      <c r="RRY170" s="175"/>
      <c r="RRZ170" s="473"/>
      <c r="RSA170" s="475"/>
      <c r="RSB170" s="254"/>
      <c r="RSC170" s="167"/>
      <c r="RSD170" s="43"/>
      <c r="RSE170" s="43"/>
      <c r="RSF170" s="43"/>
      <c r="RSG170" s="175"/>
      <c r="RSH170" s="473"/>
      <c r="RSI170" s="475"/>
      <c r="RSJ170" s="254"/>
      <c r="RSK170" s="167"/>
      <c r="RSL170" s="43"/>
      <c r="RSM170" s="43"/>
      <c r="RSN170" s="43"/>
      <c r="RSO170" s="175"/>
      <c r="RSP170" s="473"/>
      <c r="RSQ170" s="475"/>
      <c r="RSR170" s="254"/>
      <c r="RSS170" s="167"/>
      <c r="RST170" s="43"/>
      <c r="RSU170" s="43"/>
      <c r="RSV170" s="43"/>
      <c r="RSW170" s="175"/>
      <c r="RSX170" s="473"/>
      <c r="RSY170" s="475"/>
      <c r="RSZ170" s="254"/>
      <c r="RTA170" s="167"/>
      <c r="RTB170" s="43"/>
      <c r="RTC170" s="43"/>
      <c r="RTD170" s="43"/>
      <c r="RTE170" s="175"/>
      <c r="RTF170" s="473"/>
      <c r="RTG170" s="475"/>
      <c r="RTH170" s="254"/>
      <c r="RTI170" s="167"/>
      <c r="RTJ170" s="43"/>
      <c r="RTK170" s="43"/>
      <c r="RTL170" s="43"/>
      <c r="RTM170" s="175"/>
      <c r="RTN170" s="473"/>
      <c r="RTO170" s="475"/>
      <c r="RTP170" s="254"/>
      <c r="RTQ170" s="167"/>
      <c r="RTR170" s="43"/>
      <c r="RTS170" s="43"/>
      <c r="RTT170" s="43"/>
      <c r="RTU170" s="175"/>
      <c r="RTV170" s="473"/>
      <c r="RTW170" s="475"/>
      <c r="RTX170" s="254"/>
      <c r="RTY170" s="167"/>
      <c r="RTZ170" s="43"/>
      <c r="RUA170" s="43"/>
      <c r="RUB170" s="43"/>
      <c r="RUC170" s="175"/>
      <c r="RUD170" s="473"/>
      <c r="RUE170" s="475"/>
      <c r="RUF170" s="254"/>
      <c r="RUG170" s="167"/>
      <c r="RUH170" s="43"/>
      <c r="RUI170" s="43"/>
      <c r="RUJ170" s="43"/>
      <c r="RUK170" s="175"/>
      <c r="RUL170" s="473"/>
      <c r="RUM170" s="475"/>
      <c r="RUN170" s="254"/>
      <c r="RUO170" s="167"/>
      <c r="RUP170" s="43"/>
      <c r="RUQ170" s="43"/>
      <c r="RUR170" s="43"/>
      <c r="RUS170" s="175"/>
      <c r="RUT170" s="473"/>
      <c r="RUU170" s="475"/>
      <c r="RUV170" s="254"/>
      <c r="RUW170" s="167"/>
      <c r="RUX170" s="43"/>
      <c r="RUY170" s="43"/>
      <c r="RUZ170" s="43"/>
      <c r="RVA170" s="175"/>
      <c r="RVB170" s="473"/>
      <c r="RVC170" s="475"/>
      <c r="RVD170" s="254"/>
      <c r="RVE170" s="167"/>
      <c r="RVF170" s="43"/>
      <c r="RVG170" s="43"/>
      <c r="RVH170" s="43"/>
      <c r="RVI170" s="175"/>
      <c r="RVJ170" s="473"/>
      <c r="RVK170" s="475"/>
      <c r="RVL170" s="254"/>
      <c r="RVM170" s="167"/>
      <c r="RVN170" s="43"/>
      <c r="RVO170" s="43"/>
      <c r="RVP170" s="43"/>
      <c r="RVQ170" s="175"/>
      <c r="RVR170" s="473"/>
      <c r="RVS170" s="475"/>
      <c r="RVT170" s="254"/>
      <c r="RVU170" s="167"/>
      <c r="RVV170" s="43"/>
      <c r="RVW170" s="43"/>
      <c r="RVX170" s="43"/>
      <c r="RVY170" s="175"/>
      <c r="RVZ170" s="473"/>
      <c r="RWA170" s="475"/>
      <c r="RWB170" s="254"/>
      <c r="RWC170" s="167"/>
      <c r="RWD170" s="43"/>
      <c r="RWE170" s="43"/>
      <c r="RWF170" s="43"/>
      <c r="RWG170" s="175"/>
      <c r="RWH170" s="473"/>
      <c r="RWI170" s="475"/>
      <c r="RWJ170" s="254"/>
      <c r="RWK170" s="167"/>
      <c r="RWL170" s="43"/>
      <c r="RWM170" s="43"/>
      <c r="RWN170" s="43"/>
      <c r="RWO170" s="175"/>
      <c r="RWP170" s="473"/>
      <c r="RWQ170" s="475"/>
      <c r="RWR170" s="254"/>
      <c r="RWS170" s="167"/>
      <c r="RWT170" s="43"/>
      <c r="RWU170" s="43"/>
      <c r="RWV170" s="43"/>
      <c r="RWW170" s="175"/>
      <c r="RWX170" s="473"/>
      <c r="RWY170" s="475"/>
      <c r="RWZ170" s="254"/>
      <c r="RXA170" s="167"/>
      <c r="RXB170" s="43"/>
      <c r="RXC170" s="43"/>
      <c r="RXD170" s="43"/>
      <c r="RXE170" s="175"/>
      <c r="RXF170" s="473"/>
      <c r="RXG170" s="475"/>
      <c r="RXH170" s="254"/>
      <c r="RXI170" s="167"/>
      <c r="RXJ170" s="43"/>
      <c r="RXK170" s="43"/>
      <c r="RXL170" s="43"/>
      <c r="RXM170" s="175"/>
      <c r="RXN170" s="473"/>
      <c r="RXO170" s="475"/>
      <c r="RXP170" s="254"/>
      <c r="RXQ170" s="167"/>
      <c r="RXR170" s="43"/>
      <c r="RXS170" s="43"/>
      <c r="RXT170" s="43"/>
      <c r="RXU170" s="175"/>
      <c r="RXV170" s="473"/>
      <c r="RXW170" s="475"/>
      <c r="RXX170" s="254"/>
      <c r="RXY170" s="167"/>
      <c r="RXZ170" s="43"/>
      <c r="RYA170" s="43"/>
      <c r="RYB170" s="43"/>
      <c r="RYC170" s="175"/>
      <c r="RYD170" s="473"/>
      <c r="RYE170" s="475"/>
      <c r="RYF170" s="254"/>
      <c r="RYG170" s="167"/>
      <c r="RYH170" s="43"/>
      <c r="RYI170" s="43"/>
      <c r="RYJ170" s="43"/>
      <c r="RYK170" s="175"/>
      <c r="RYL170" s="473"/>
      <c r="RYM170" s="475"/>
      <c r="RYN170" s="254"/>
      <c r="RYO170" s="167"/>
      <c r="RYP170" s="43"/>
      <c r="RYQ170" s="43"/>
      <c r="RYR170" s="43"/>
      <c r="RYS170" s="175"/>
      <c r="RYT170" s="473"/>
      <c r="RYU170" s="475"/>
      <c r="RYV170" s="254"/>
      <c r="RYW170" s="167"/>
      <c r="RYX170" s="43"/>
      <c r="RYY170" s="43"/>
      <c r="RYZ170" s="43"/>
      <c r="RZA170" s="175"/>
      <c r="RZB170" s="473"/>
      <c r="RZC170" s="475"/>
      <c r="RZD170" s="254"/>
      <c r="RZE170" s="167"/>
      <c r="RZF170" s="43"/>
      <c r="RZG170" s="43"/>
      <c r="RZH170" s="43"/>
      <c r="RZI170" s="175"/>
      <c r="RZJ170" s="473"/>
      <c r="RZK170" s="475"/>
      <c r="RZL170" s="254"/>
      <c r="RZM170" s="167"/>
      <c r="RZN170" s="43"/>
      <c r="RZO170" s="43"/>
      <c r="RZP170" s="43"/>
      <c r="RZQ170" s="175"/>
      <c r="RZR170" s="473"/>
      <c r="RZS170" s="475"/>
      <c r="RZT170" s="254"/>
      <c r="RZU170" s="167"/>
      <c r="RZV170" s="43"/>
      <c r="RZW170" s="43"/>
      <c r="RZX170" s="43"/>
      <c r="RZY170" s="175"/>
      <c r="RZZ170" s="473"/>
      <c r="SAA170" s="475"/>
      <c r="SAB170" s="254"/>
      <c r="SAC170" s="167"/>
      <c r="SAD170" s="43"/>
      <c r="SAE170" s="43"/>
      <c r="SAF170" s="43"/>
      <c r="SAG170" s="175"/>
      <c r="SAH170" s="473"/>
      <c r="SAI170" s="475"/>
      <c r="SAJ170" s="254"/>
      <c r="SAK170" s="167"/>
      <c r="SAL170" s="43"/>
      <c r="SAM170" s="43"/>
      <c r="SAN170" s="43"/>
      <c r="SAO170" s="175"/>
      <c r="SAP170" s="473"/>
      <c r="SAQ170" s="475"/>
      <c r="SAR170" s="254"/>
      <c r="SAS170" s="167"/>
      <c r="SAT170" s="43"/>
      <c r="SAU170" s="43"/>
      <c r="SAV170" s="43"/>
      <c r="SAW170" s="175"/>
      <c r="SAX170" s="473"/>
      <c r="SAY170" s="475"/>
      <c r="SAZ170" s="254"/>
      <c r="SBA170" s="167"/>
      <c r="SBB170" s="43"/>
      <c r="SBC170" s="43"/>
      <c r="SBD170" s="43"/>
      <c r="SBE170" s="175"/>
      <c r="SBF170" s="473"/>
      <c r="SBG170" s="475"/>
      <c r="SBH170" s="254"/>
      <c r="SBI170" s="167"/>
      <c r="SBJ170" s="43"/>
      <c r="SBK170" s="43"/>
      <c r="SBL170" s="43"/>
      <c r="SBM170" s="175"/>
      <c r="SBN170" s="473"/>
      <c r="SBO170" s="475"/>
      <c r="SBP170" s="254"/>
      <c r="SBQ170" s="167"/>
      <c r="SBR170" s="43"/>
      <c r="SBS170" s="43"/>
      <c r="SBT170" s="43"/>
      <c r="SBU170" s="175"/>
      <c r="SBV170" s="473"/>
      <c r="SBW170" s="475"/>
      <c r="SBX170" s="254"/>
      <c r="SBY170" s="167"/>
      <c r="SBZ170" s="43"/>
      <c r="SCA170" s="43"/>
      <c r="SCB170" s="43"/>
      <c r="SCC170" s="175"/>
      <c r="SCD170" s="473"/>
      <c r="SCE170" s="475"/>
      <c r="SCF170" s="254"/>
      <c r="SCG170" s="167"/>
      <c r="SCH170" s="43"/>
      <c r="SCI170" s="43"/>
      <c r="SCJ170" s="43"/>
      <c r="SCK170" s="175"/>
      <c r="SCL170" s="473"/>
      <c r="SCM170" s="475"/>
      <c r="SCN170" s="254"/>
      <c r="SCO170" s="167"/>
      <c r="SCP170" s="43"/>
      <c r="SCQ170" s="43"/>
      <c r="SCR170" s="43"/>
      <c r="SCS170" s="175"/>
      <c r="SCT170" s="473"/>
      <c r="SCU170" s="475"/>
      <c r="SCV170" s="254"/>
      <c r="SCW170" s="167"/>
      <c r="SCX170" s="43"/>
      <c r="SCY170" s="43"/>
      <c r="SCZ170" s="43"/>
      <c r="SDA170" s="175"/>
      <c r="SDB170" s="473"/>
      <c r="SDC170" s="475"/>
      <c r="SDD170" s="254"/>
      <c r="SDE170" s="167"/>
      <c r="SDF170" s="43"/>
      <c r="SDG170" s="43"/>
      <c r="SDH170" s="43"/>
      <c r="SDI170" s="175"/>
      <c r="SDJ170" s="473"/>
      <c r="SDK170" s="475"/>
      <c r="SDL170" s="254"/>
      <c r="SDM170" s="167"/>
      <c r="SDN170" s="43"/>
      <c r="SDO170" s="43"/>
      <c r="SDP170" s="43"/>
      <c r="SDQ170" s="175"/>
      <c r="SDR170" s="473"/>
      <c r="SDS170" s="475"/>
      <c r="SDT170" s="254"/>
      <c r="SDU170" s="167"/>
      <c r="SDV170" s="43"/>
      <c r="SDW170" s="43"/>
      <c r="SDX170" s="43"/>
      <c r="SDY170" s="175"/>
      <c r="SDZ170" s="473"/>
      <c r="SEA170" s="475"/>
      <c r="SEB170" s="254"/>
      <c r="SEC170" s="167"/>
      <c r="SED170" s="43"/>
      <c r="SEE170" s="43"/>
      <c r="SEF170" s="43"/>
      <c r="SEG170" s="175"/>
      <c r="SEH170" s="473"/>
      <c r="SEI170" s="475"/>
      <c r="SEJ170" s="254"/>
      <c r="SEK170" s="167"/>
      <c r="SEL170" s="43"/>
      <c r="SEM170" s="43"/>
      <c r="SEN170" s="43"/>
      <c r="SEO170" s="175"/>
      <c r="SEP170" s="473"/>
      <c r="SEQ170" s="475"/>
      <c r="SER170" s="254"/>
      <c r="SES170" s="167"/>
      <c r="SET170" s="43"/>
      <c r="SEU170" s="43"/>
      <c r="SEV170" s="43"/>
      <c r="SEW170" s="175"/>
      <c r="SEX170" s="473"/>
      <c r="SEY170" s="475"/>
      <c r="SEZ170" s="254"/>
      <c r="SFA170" s="167"/>
      <c r="SFB170" s="43"/>
      <c r="SFC170" s="43"/>
      <c r="SFD170" s="43"/>
      <c r="SFE170" s="175"/>
      <c r="SFF170" s="473"/>
      <c r="SFG170" s="475"/>
      <c r="SFH170" s="254"/>
      <c r="SFI170" s="167"/>
      <c r="SFJ170" s="43"/>
      <c r="SFK170" s="43"/>
      <c r="SFL170" s="43"/>
      <c r="SFM170" s="175"/>
      <c r="SFN170" s="473"/>
      <c r="SFO170" s="475"/>
      <c r="SFP170" s="254"/>
      <c r="SFQ170" s="167"/>
      <c r="SFR170" s="43"/>
      <c r="SFS170" s="43"/>
      <c r="SFT170" s="43"/>
      <c r="SFU170" s="175"/>
      <c r="SFV170" s="473"/>
      <c r="SFW170" s="475"/>
      <c r="SFX170" s="254"/>
      <c r="SFY170" s="167"/>
      <c r="SFZ170" s="43"/>
      <c r="SGA170" s="43"/>
      <c r="SGB170" s="43"/>
      <c r="SGC170" s="175"/>
      <c r="SGD170" s="473"/>
      <c r="SGE170" s="475"/>
      <c r="SGF170" s="254"/>
      <c r="SGG170" s="167"/>
      <c r="SGH170" s="43"/>
      <c r="SGI170" s="43"/>
      <c r="SGJ170" s="43"/>
      <c r="SGK170" s="175"/>
      <c r="SGL170" s="473"/>
      <c r="SGM170" s="475"/>
      <c r="SGN170" s="254"/>
      <c r="SGO170" s="167"/>
      <c r="SGP170" s="43"/>
      <c r="SGQ170" s="43"/>
      <c r="SGR170" s="43"/>
      <c r="SGS170" s="175"/>
      <c r="SGT170" s="473"/>
      <c r="SGU170" s="475"/>
      <c r="SGV170" s="254"/>
      <c r="SGW170" s="167"/>
      <c r="SGX170" s="43"/>
      <c r="SGY170" s="43"/>
      <c r="SGZ170" s="43"/>
      <c r="SHA170" s="175"/>
      <c r="SHB170" s="473"/>
      <c r="SHC170" s="475"/>
      <c r="SHD170" s="254"/>
      <c r="SHE170" s="167"/>
      <c r="SHF170" s="43"/>
      <c r="SHG170" s="43"/>
      <c r="SHH170" s="43"/>
      <c r="SHI170" s="175"/>
      <c r="SHJ170" s="473"/>
      <c r="SHK170" s="475"/>
      <c r="SHL170" s="254"/>
      <c r="SHM170" s="167"/>
      <c r="SHN170" s="43"/>
      <c r="SHO170" s="43"/>
      <c r="SHP170" s="43"/>
      <c r="SHQ170" s="175"/>
      <c r="SHR170" s="473"/>
      <c r="SHS170" s="475"/>
      <c r="SHT170" s="254"/>
      <c r="SHU170" s="167"/>
      <c r="SHV170" s="43"/>
      <c r="SHW170" s="43"/>
      <c r="SHX170" s="43"/>
      <c r="SHY170" s="175"/>
      <c r="SHZ170" s="473"/>
      <c r="SIA170" s="475"/>
      <c r="SIB170" s="254"/>
      <c r="SIC170" s="167"/>
      <c r="SID170" s="43"/>
      <c r="SIE170" s="43"/>
      <c r="SIF170" s="43"/>
      <c r="SIG170" s="175"/>
      <c r="SIH170" s="473"/>
      <c r="SII170" s="475"/>
      <c r="SIJ170" s="254"/>
      <c r="SIK170" s="167"/>
      <c r="SIL170" s="43"/>
      <c r="SIM170" s="43"/>
      <c r="SIN170" s="43"/>
      <c r="SIO170" s="175"/>
      <c r="SIP170" s="473"/>
      <c r="SIQ170" s="475"/>
      <c r="SIR170" s="254"/>
      <c r="SIS170" s="167"/>
      <c r="SIT170" s="43"/>
      <c r="SIU170" s="43"/>
      <c r="SIV170" s="43"/>
      <c r="SIW170" s="175"/>
      <c r="SIX170" s="473"/>
      <c r="SIY170" s="475"/>
      <c r="SIZ170" s="254"/>
      <c r="SJA170" s="167"/>
      <c r="SJB170" s="43"/>
      <c r="SJC170" s="43"/>
      <c r="SJD170" s="43"/>
      <c r="SJE170" s="175"/>
      <c r="SJF170" s="473"/>
      <c r="SJG170" s="475"/>
      <c r="SJH170" s="254"/>
      <c r="SJI170" s="167"/>
      <c r="SJJ170" s="43"/>
      <c r="SJK170" s="43"/>
      <c r="SJL170" s="43"/>
      <c r="SJM170" s="175"/>
      <c r="SJN170" s="473"/>
      <c r="SJO170" s="475"/>
      <c r="SJP170" s="254"/>
      <c r="SJQ170" s="167"/>
      <c r="SJR170" s="43"/>
      <c r="SJS170" s="43"/>
      <c r="SJT170" s="43"/>
      <c r="SJU170" s="175"/>
      <c r="SJV170" s="473"/>
      <c r="SJW170" s="475"/>
      <c r="SJX170" s="254"/>
      <c r="SJY170" s="167"/>
      <c r="SJZ170" s="43"/>
      <c r="SKA170" s="43"/>
      <c r="SKB170" s="43"/>
      <c r="SKC170" s="175"/>
      <c r="SKD170" s="473"/>
      <c r="SKE170" s="475"/>
      <c r="SKF170" s="254"/>
      <c r="SKG170" s="167"/>
      <c r="SKH170" s="43"/>
      <c r="SKI170" s="43"/>
      <c r="SKJ170" s="43"/>
      <c r="SKK170" s="175"/>
      <c r="SKL170" s="473"/>
      <c r="SKM170" s="475"/>
      <c r="SKN170" s="254"/>
      <c r="SKO170" s="167"/>
      <c r="SKP170" s="43"/>
      <c r="SKQ170" s="43"/>
      <c r="SKR170" s="43"/>
      <c r="SKS170" s="175"/>
      <c r="SKT170" s="473"/>
      <c r="SKU170" s="475"/>
      <c r="SKV170" s="254"/>
      <c r="SKW170" s="167"/>
      <c r="SKX170" s="43"/>
      <c r="SKY170" s="43"/>
      <c r="SKZ170" s="43"/>
      <c r="SLA170" s="175"/>
      <c r="SLB170" s="473"/>
      <c r="SLC170" s="475"/>
      <c r="SLD170" s="254"/>
      <c r="SLE170" s="167"/>
      <c r="SLF170" s="43"/>
      <c r="SLG170" s="43"/>
      <c r="SLH170" s="43"/>
      <c r="SLI170" s="175"/>
      <c r="SLJ170" s="473"/>
      <c r="SLK170" s="475"/>
      <c r="SLL170" s="254"/>
      <c r="SLM170" s="167"/>
      <c r="SLN170" s="43"/>
      <c r="SLO170" s="43"/>
      <c r="SLP170" s="43"/>
      <c r="SLQ170" s="175"/>
      <c r="SLR170" s="473"/>
      <c r="SLS170" s="475"/>
      <c r="SLT170" s="254"/>
      <c r="SLU170" s="167"/>
      <c r="SLV170" s="43"/>
      <c r="SLW170" s="43"/>
      <c r="SLX170" s="43"/>
      <c r="SLY170" s="175"/>
      <c r="SLZ170" s="473"/>
      <c r="SMA170" s="475"/>
      <c r="SMB170" s="254"/>
      <c r="SMC170" s="167"/>
      <c r="SMD170" s="43"/>
      <c r="SME170" s="43"/>
      <c r="SMF170" s="43"/>
      <c r="SMG170" s="175"/>
      <c r="SMH170" s="473"/>
      <c r="SMI170" s="475"/>
      <c r="SMJ170" s="254"/>
      <c r="SMK170" s="167"/>
      <c r="SML170" s="43"/>
      <c r="SMM170" s="43"/>
      <c r="SMN170" s="43"/>
      <c r="SMO170" s="175"/>
      <c r="SMP170" s="473"/>
      <c r="SMQ170" s="475"/>
      <c r="SMR170" s="254"/>
      <c r="SMS170" s="167"/>
      <c r="SMT170" s="43"/>
      <c r="SMU170" s="43"/>
      <c r="SMV170" s="43"/>
      <c r="SMW170" s="175"/>
      <c r="SMX170" s="473"/>
      <c r="SMY170" s="475"/>
      <c r="SMZ170" s="254"/>
      <c r="SNA170" s="167"/>
      <c r="SNB170" s="43"/>
      <c r="SNC170" s="43"/>
      <c r="SND170" s="43"/>
      <c r="SNE170" s="175"/>
      <c r="SNF170" s="473"/>
      <c r="SNG170" s="475"/>
      <c r="SNH170" s="254"/>
      <c r="SNI170" s="167"/>
      <c r="SNJ170" s="43"/>
      <c r="SNK170" s="43"/>
      <c r="SNL170" s="43"/>
      <c r="SNM170" s="175"/>
      <c r="SNN170" s="473"/>
      <c r="SNO170" s="475"/>
      <c r="SNP170" s="254"/>
      <c r="SNQ170" s="167"/>
      <c r="SNR170" s="43"/>
      <c r="SNS170" s="43"/>
      <c r="SNT170" s="43"/>
      <c r="SNU170" s="175"/>
      <c r="SNV170" s="473"/>
      <c r="SNW170" s="475"/>
      <c r="SNX170" s="254"/>
      <c r="SNY170" s="167"/>
      <c r="SNZ170" s="43"/>
      <c r="SOA170" s="43"/>
      <c r="SOB170" s="43"/>
      <c r="SOC170" s="175"/>
      <c r="SOD170" s="473"/>
      <c r="SOE170" s="475"/>
      <c r="SOF170" s="254"/>
      <c r="SOG170" s="167"/>
      <c r="SOH170" s="43"/>
      <c r="SOI170" s="43"/>
      <c r="SOJ170" s="43"/>
      <c r="SOK170" s="175"/>
      <c r="SOL170" s="473"/>
      <c r="SOM170" s="475"/>
      <c r="SON170" s="254"/>
      <c r="SOO170" s="167"/>
      <c r="SOP170" s="43"/>
      <c r="SOQ170" s="43"/>
      <c r="SOR170" s="43"/>
      <c r="SOS170" s="175"/>
      <c r="SOT170" s="473"/>
      <c r="SOU170" s="475"/>
      <c r="SOV170" s="254"/>
      <c r="SOW170" s="167"/>
      <c r="SOX170" s="43"/>
      <c r="SOY170" s="43"/>
      <c r="SOZ170" s="43"/>
      <c r="SPA170" s="175"/>
      <c r="SPB170" s="473"/>
      <c r="SPC170" s="475"/>
      <c r="SPD170" s="254"/>
      <c r="SPE170" s="167"/>
      <c r="SPF170" s="43"/>
      <c r="SPG170" s="43"/>
      <c r="SPH170" s="43"/>
      <c r="SPI170" s="175"/>
      <c r="SPJ170" s="473"/>
      <c r="SPK170" s="475"/>
      <c r="SPL170" s="254"/>
      <c r="SPM170" s="167"/>
      <c r="SPN170" s="43"/>
      <c r="SPO170" s="43"/>
      <c r="SPP170" s="43"/>
      <c r="SPQ170" s="175"/>
      <c r="SPR170" s="473"/>
      <c r="SPS170" s="475"/>
      <c r="SPT170" s="254"/>
      <c r="SPU170" s="167"/>
      <c r="SPV170" s="43"/>
      <c r="SPW170" s="43"/>
      <c r="SPX170" s="43"/>
      <c r="SPY170" s="175"/>
      <c r="SPZ170" s="473"/>
      <c r="SQA170" s="475"/>
      <c r="SQB170" s="254"/>
      <c r="SQC170" s="167"/>
      <c r="SQD170" s="43"/>
      <c r="SQE170" s="43"/>
      <c r="SQF170" s="43"/>
      <c r="SQG170" s="175"/>
      <c r="SQH170" s="473"/>
      <c r="SQI170" s="475"/>
      <c r="SQJ170" s="254"/>
      <c r="SQK170" s="167"/>
      <c r="SQL170" s="43"/>
      <c r="SQM170" s="43"/>
      <c r="SQN170" s="43"/>
      <c r="SQO170" s="175"/>
      <c r="SQP170" s="473"/>
      <c r="SQQ170" s="475"/>
      <c r="SQR170" s="254"/>
      <c r="SQS170" s="167"/>
      <c r="SQT170" s="43"/>
      <c r="SQU170" s="43"/>
      <c r="SQV170" s="43"/>
      <c r="SQW170" s="175"/>
      <c r="SQX170" s="473"/>
      <c r="SQY170" s="475"/>
      <c r="SQZ170" s="254"/>
      <c r="SRA170" s="167"/>
      <c r="SRB170" s="43"/>
      <c r="SRC170" s="43"/>
      <c r="SRD170" s="43"/>
      <c r="SRE170" s="175"/>
      <c r="SRF170" s="473"/>
      <c r="SRG170" s="475"/>
      <c r="SRH170" s="254"/>
      <c r="SRI170" s="167"/>
      <c r="SRJ170" s="43"/>
      <c r="SRK170" s="43"/>
      <c r="SRL170" s="43"/>
      <c r="SRM170" s="175"/>
      <c r="SRN170" s="473"/>
      <c r="SRO170" s="475"/>
      <c r="SRP170" s="254"/>
      <c r="SRQ170" s="167"/>
      <c r="SRR170" s="43"/>
      <c r="SRS170" s="43"/>
      <c r="SRT170" s="43"/>
      <c r="SRU170" s="175"/>
      <c r="SRV170" s="473"/>
      <c r="SRW170" s="475"/>
      <c r="SRX170" s="254"/>
      <c r="SRY170" s="167"/>
      <c r="SRZ170" s="43"/>
      <c r="SSA170" s="43"/>
      <c r="SSB170" s="43"/>
      <c r="SSC170" s="175"/>
      <c r="SSD170" s="473"/>
      <c r="SSE170" s="475"/>
      <c r="SSF170" s="254"/>
      <c r="SSG170" s="167"/>
      <c r="SSH170" s="43"/>
      <c r="SSI170" s="43"/>
      <c r="SSJ170" s="43"/>
      <c r="SSK170" s="175"/>
      <c r="SSL170" s="473"/>
      <c r="SSM170" s="475"/>
      <c r="SSN170" s="254"/>
      <c r="SSO170" s="167"/>
      <c r="SSP170" s="43"/>
      <c r="SSQ170" s="43"/>
      <c r="SSR170" s="43"/>
      <c r="SSS170" s="175"/>
      <c r="SST170" s="473"/>
      <c r="SSU170" s="475"/>
      <c r="SSV170" s="254"/>
      <c r="SSW170" s="167"/>
      <c r="SSX170" s="43"/>
      <c r="SSY170" s="43"/>
      <c r="SSZ170" s="43"/>
      <c r="STA170" s="175"/>
      <c r="STB170" s="473"/>
      <c r="STC170" s="475"/>
      <c r="STD170" s="254"/>
      <c r="STE170" s="167"/>
      <c r="STF170" s="43"/>
      <c r="STG170" s="43"/>
      <c r="STH170" s="43"/>
      <c r="STI170" s="175"/>
      <c r="STJ170" s="473"/>
      <c r="STK170" s="475"/>
      <c r="STL170" s="254"/>
      <c r="STM170" s="167"/>
      <c r="STN170" s="43"/>
      <c r="STO170" s="43"/>
      <c r="STP170" s="43"/>
      <c r="STQ170" s="175"/>
      <c r="STR170" s="473"/>
      <c r="STS170" s="475"/>
      <c r="STT170" s="254"/>
      <c r="STU170" s="167"/>
      <c r="STV170" s="43"/>
      <c r="STW170" s="43"/>
      <c r="STX170" s="43"/>
      <c r="STY170" s="175"/>
      <c r="STZ170" s="473"/>
      <c r="SUA170" s="475"/>
      <c r="SUB170" s="254"/>
      <c r="SUC170" s="167"/>
      <c r="SUD170" s="43"/>
      <c r="SUE170" s="43"/>
      <c r="SUF170" s="43"/>
      <c r="SUG170" s="175"/>
      <c r="SUH170" s="473"/>
      <c r="SUI170" s="475"/>
      <c r="SUJ170" s="254"/>
      <c r="SUK170" s="167"/>
      <c r="SUL170" s="43"/>
      <c r="SUM170" s="43"/>
      <c r="SUN170" s="43"/>
      <c r="SUO170" s="175"/>
      <c r="SUP170" s="473"/>
      <c r="SUQ170" s="475"/>
      <c r="SUR170" s="254"/>
      <c r="SUS170" s="167"/>
      <c r="SUT170" s="43"/>
      <c r="SUU170" s="43"/>
      <c r="SUV170" s="43"/>
      <c r="SUW170" s="175"/>
      <c r="SUX170" s="473"/>
      <c r="SUY170" s="475"/>
      <c r="SUZ170" s="254"/>
      <c r="SVA170" s="167"/>
      <c r="SVB170" s="43"/>
      <c r="SVC170" s="43"/>
      <c r="SVD170" s="43"/>
      <c r="SVE170" s="175"/>
      <c r="SVF170" s="473"/>
      <c r="SVG170" s="475"/>
      <c r="SVH170" s="254"/>
      <c r="SVI170" s="167"/>
      <c r="SVJ170" s="43"/>
      <c r="SVK170" s="43"/>
      <c r="SVL170" s="43"/>
      <c r="SVM170" s="175"/>
      <c r="SVN170" s="473"/>
      <c r="SVO170" s="475"/>
      <c r="SVP170" s="254"/>
      <c r="SVQ170" s="167"/>
      <c r="SVR170" s="43"/>
      <c r="SVS170" s="43"/>
      <c r="SVT170" s="43"/>
      <c r="SVU170" s="175"/>
      <c r="SVV170" s="473"/>
      <c r="SVW170" s="475"/>
      <c r="SVX170" s="254"/>
      <c r="SVY170" s="167"/>
      <c r="SVZ170" s="43"/>
      <c r="SWA170" s="43"/>
      <c r="SWB170" s="43"/>
      <c r="SWC170" s="175"/>
      <c r="SWD170" s="473"/>
      <c r="SWE170" s="475"/>
      <c r="SWF170" s="254"/>
      <c r="SWG170" s="167"/>
      <c r="SWH170" s="43"/>
      <c r="SWI170" s="43"/>
      <c r="SWJ170" s="43"/>
      <c r="SWK170" s="175"/>
      <c r="SWL170" s="473"/>
      <c r="SWM170" s="475"/>
      <c r="SWN170" s="254"/>
      <c r="SWO170" s="167"/>
      <c r="SWP170" s="43"/>
      <c r="SWQ170" s="43"/>
      <c r="SWR170" s="43"/>
      <c r="SWS170" s="175"/>
      <c r="SWT170" s="473"/>
      <c r="SWU170" s="475"/>
      <c r="SWV170" s="254"/>
      <c r="SWW170" s="167"/>
      <c r="SWX170" s="43"/>
      <c r="SWY170" s="43"/>
      <c r="SWZ170" s="43"/>
      <c r="SXA170" s="175"/>
      <c r="SXB170" s="473"/>
      <c r="SXC170" s="475"/>
      <c r="SXD170" s="254"/>
      <c r="SXE170" s="167"/>
      <c r="SXF170" s="43"/>
      <c r="SXG170" s="43"/>
      <c r="SXH170" s="43"/>
      <c r="SXI170" s="175"/>
      <c r="SXJ170" s="473"/>
      <c r="SXK170" s="475"/>
      <c r="SXL170" s="254"/>
      <c r="SXM170" s="167"/>
      <c r="SXN170" s="43"/>
      <c r="SXO170" s="43"/>
      <c r="SXP170" s="43"/>
      <c r="SXQ170" s="175"/>
      <c r="SXR170" s="473"/>
      <c r="SXS170" s="475"/>
      <c r="SXT170" s="254"/>
      <c r="SXU170" s="167"/>
      <c r="SXV170" s="43"/>
      <c r="SXW170" s="43"/>
      <c r="SXX170" s="43"/>
      <c r="SXY170" s="175"/>
      <c r="SXZ170" s="473"/>
      <c r="SYA170" s="475"/>
      <c r="SYB170" s="254"/>
      <c r="SYC170" s="167"/>
      <c r="SYD170" s="43"/>
      <c r="SYE170" s="43"/>
      <c r="SYF170" s="43"/>
      <c r="SYG170" s="175"/>
      <c r="SYH170" s="473"/>
      <c r="SYI170" s="475"/>
      <c r="SYJ170" s="254"/>
      <c r="SYK170" s="167"/>
      <c r="SYL170" s="43"/>
      <c r="SYM170" s="43"/>
      <c r="SYN170" s="43"/>
      <c r="SYO170" s="175"/>
      <c r="SYP170" s="473"/>
      <c r="SYQ170" s="475"/>
      <c r="SYR170" s="254"/>
      <c r="SYS170" s="167"/>
      <c r="SYT170" s="43"/>
      <c r="SYU170" s="43"/>
      <c r="SYV170" s="43"/>
      <c r="SYW170" s="175"/>
      <c r="SYX170" s="473"/>
      <c r="SYY170" s="475"/>
      <c r="SYZ170" s="254"/>
      <c r="SZA170" s="167"/>
      <c r="SZB170" s="43"/>
      <c r="SZC170" s="43"/>
      <c r="SZD170" s="43"/>
      <c r="SZE170" s="175"/>
      <c r="SZF170" s="473"/>
      <c r="SZG170" s="475"/>
      <c r="SZH170" s="254"/>
      <c r="SZI170" s="167"/>
      <c r="SZJ170" s="43"/>
      <c r="SZK170" s="43"/>
      <c r="SZL170" s="43"/>
      <c r="SZM170" s="175"/>
      <c r="SZN170" s="473"/>
      <c r="SZO170" s="475"/>
      <c r="SZP170" s="254"/>
      <c r="SZQ170" s="167"/>
      <c r="SZR170" s="43"/>
      <c r="SZS170" s="43"/>
      <c r="SZT170" s="43"/>
      <c r="SZU170" s="175"/>
      <c r="SZV170" s="473"/>
      <c r="SZW170" s="475"/>
      <c r="SZX170" s="254"/>
      <c r="SZY170" s="167"/>
      <c r="SZZ170" s="43"/>
      <c r="TAA170" s="43"/>
      <c r="TAB170" s="43"/>
      <c r="TAC170" s="175"/>
      <c r="TAD170" s="473"/>
      <c r="TAE170" s="475"/>
      <c r="TAF170" s="254"/>
      <c r="TAG170" s="167"/>
      <c r="TAH170" s="43"/>
      <c r="TAI170" s="43"/>
      <c r="TAJ170" s="43"/>
      <c r="TAK170" s="175"/>
      <c r="TAL170" s="473"/>
      <c r="TAM170" s="475"/>
      <c r="TAN170" s="254"/>
      <c r="TAO170" s="167"/>
      <c r="TAP170" s="43"/>
      <c r="TAQ170" s="43"/>
      <c r="TAR170" s="43"/>
      <c r="TAS170" s="175"/>
      <c r="TAT170" s="473"/>
      <c r="TAU170" s="475"/>
      <c r="TAV170" s="254"/>
      <c r="TAW170" s="167"/>
      <c r="TAX170" s="43"/>
      <c r="TAY170" s="43"/>
      <c r="TAZ170" s="43"/>
      <c r="TBA170" s="175"/>
      <c r="TBB170" s="473"/>
      <c r="TBC170" s="475"/>
      <c r="TBD170" s="254"/>
      <c r="TBE170" s="167"/>
      <c r="TBF170" s="43"/>
      <c r="TBG170" s="43"/>
      <c r="TBH170" s="43"/>
      <c r="TBI170" s="175"/>
      <c r="TBJ170" s="473"/>
      <c r="TBK170" s="475"/>
      <c r="TBL170" s="254"/>
      <c r="TBM170" s="167"/>
      <c r="TBN170" s="43"/>
      <c r="TBO170" s="43"/>
      <c r="TBP170" s="43"/>
      <c r="TBQ170" s="175"/>
      <c r="TBR170" s="473"/>
      <c r="TBS170" s="475"/>
      <c r="TBT170" s="254"/>
      <c r="TBU170" s="167"/>
      <c r="TBV170" s="43"/>
      <c r="TBW170" s="43"/>
      <c r="TBX170" s="43"/>
      <c r="TBY170" s="175"/>
      <c r="TBZ170" s="473"/>
      <c r="TCA170" s="475"/>
      <c r="TCB170" s="254"/>
      <c r="TCC170" s="167"/>
      <c r="TCD170" s="43"/>
      <c r="TCE170" s="43"/>
      <c r="TCF170" s="43"/>
      <c r="TCG170" s="175"/>
      <c r="TCH170" s="473"/>
      <c r="TCI170" s="475"/>
      <c r="TCJ170" s="254"/>
      <c r="TCK170" s="167"/>
      <c r="TCL170" s="43"/>
      <c r="TCM170" s="43"/>
      <c r="TCN170" s="43"/>
      <c r="TCO170" s="175"/>
      <c r="TCP170" s="473"/>
      <c r="TCQ170" s="475"/>
      <c r="TCR170" s="254"/>
      <c r="TCS170" s="167"/>
      <c r="TCT170" s="43"/>
      <c r="TCU170" s="43"/>
      <c r="TCV170" s="43"/>
      <c r="TCW170" s="175"/>
      <c r="TCX170" s="473"/>
      <c r="TCY170" s="475"/>
      <c r="TCZ170" s="254"/>
      <c r="TDA170" s="167"/>
      <c r="TDB170" s="43"/>
      <c r="TDC170" s="43"/>
      <c r="TDD170" s="43"/>
      <c r="TDE170" s="175"/>
      <c r="TDF170" s="473"/>
      <c r="TDG170" s="475"/>
      <c r="TDH170" s="254"/>
      <c r="TDI170" s="167"/>
      <c r="TDJ170" s="43"/>
      <c r="TDK170" s="43"/>
      <c r="TDL170" s="43"/>
      <c r="TDM170" s="175"/>
      <c r="TDN170" s="473"/>
      <c r="TDO170" s="475"/>
      <c r="TDP170" s="254"/>
      <c r="TDQ170" s="167"/>
      <c r="TDR170" s="43"/>
      <c r="TDS170" s="43"/>
      <c r="TDT170" s="43"/>
      <c r="TDU170" s="175"/>
      <c r="TDV170" s="473"/>
      <c r="TDW170" s="475"/>
      <c r="TDX170" s="254"/>
      <c r="TDY170" s="167"/>
      <c r="TDZ170" s="43"/>
      <c r="TEA170" s="43"/>
      <c r="TEB170" s="43"/>
      <c r="TEC170" s="175"/>
      <c r="TED170" s="473"/>
      <c r="TEE170" s="475"/>
      <c r="TEF170" s="254"/>
      <c r="TEG170" s="167"/>
      <c r="TEH170" s="43"/>
      <c r="TEI170" s="43"/>
      <c r="TEJ170" s="43"/>
      <c r="TEK170" s="175"/>
      <c r="TEL170" s="473"/>
      <c r="TEM170" s="475"/>
      <c r="TEN170" s="254"/>
      <c r="TEO170" s="167"/>
      <c r="TEP170" s="43"/>
      <c r="TEQ170" s="43"/>
      <c r="TER170" s="43"/>
      <c r="TES170" s="175"/>
      <c r="TET170" s="473"/>
      <c r="TEU170" s="475"/>
      <c r="TEV170" s="254"/>
      <c r="TEW170" s="167"/>
      <c r="TEX170" s="43"/>
      <c r="TEY170" s="43"/>
      <c r="TEZ170" s="43"/>
      <c r="TFA170" s="175"/>
      <c r="TFB170" s="473"/>
      <c r="TFC170" s="475"/>
      <c r="TFD170" s="254"/>
      <c r="TFE170" s="167"/>
      <c r="TFF170" s="43"/>
      <c r="TFG170" s="43"/>
      <c r="TFH170" s="43"/>
      <c r="TFI170" s="175"/>
      <c r="TFJ170" s="473"/>
      <c r="TFK170" s="475"/>
      <c r="TFL170" s="254"/>
      <c r="TFM170" s="167"/>
      <c r="TFN170" s="43"/>
      <c r="TFO170" s="43"/>
      <c r="TFP170" s="43"/>
      <c r="TFQ170" s="175"/>
      <c r="TFR170" s="473"/>
      <c r="TFS170" s="475"/>
      <c r="TFT170" s="254"/>
      <c r="TFU170" s="167"/>
      <c r="TFV170" s="43"/>
      <c r="TFW170" s="43"/>
      <c r="TFX170" s="43"/>
      <c r="TFY170" s="175"/>
      <c r="TFZ170" s="473"/>
      <c r="TGA170" s="475"/>
      <c r="TGB170" s="254"/>
      <c r="TGC170" s="167"/>
      <c r="TGD170" s="43"/>
      <c r="TGE170" s="43"/>
      <c r="TGF170" s="43"/>
      <c r="TGG170" s="175"/>
      <c r="TGH170" s="473"/>
      <c r="TGI170" s="475"/>
      <c r="TGJ170" s="254"/>
      <c r="TGK170" s="167"/>
      <c r="TGL170" s="43"/>
      <c r="TGM170" s="43"/>
      <c r="TGN170" s="43"/>
      <c r="TGO170" s="175"/>
      <c r="TGP170" s="473"/>
      <c r="TGQ170" s="475"/>
      <c r="TGR170" s="254"/>
      <c r="TGS170" s="167"/>
      <c r="TGT170" s="43"/>
      <c r="TGU170" s="43"/>
      <c r="TGV170" s="43"/>
      <c r="TGW170" s="175"/>
      <c r="TGX170" s="473"/>
      <c r="TGY170" s="475"/>
      <c r="TGZ170" s="254"/>
      <c r="THA170" s="167"/>
      <c r="THB170" s="43"/>
      <c r="THC170" s="43"/>
      <c r="THD170" s="43"/>
      <c r="THE170" s="175"/>
      <c r="THF170" s="473"/>
      <c r="THG170" s="475"/>
      <c r="THH170" s="254"/>
      <c r="THI170" s="167"/>
      <c r="THJ170" s="43"/>
      <c r="THK170" s="43"/>
      <c r="THL170" s="43"/>
      <c r="THM170" s="175"/>
      <c r="THN170" s="473"/>
      <c r="THO170" s="475"/>
      <c r="THP170" s="254"/>
      <c r="THQ170" s="167"/>
      <c r="THR170" s="43"/>
      <c r="THS170" s="43"/>
      <c r="THT170" s="43"/>
      <c r="THU170" s="175"/>
      <c r="THV170" s="473"/>
      <c r="THW170" s="475"/>
      <c r="THX170" s="254"/>
      <c r="THY170" s="167"/>
      <c r="THZ170" s="43"/>
      <c r="TIA170" s="43"/>
      <c r="TIB170" s="43"/>
      <c r="TIC170" s="175"/>
      <c r="TID170" s="473"/>
      <c r="TIE170" s="475"/>
      <c r="TIF170" s="254"/>
      <c r="TIG170" s="167"/>
      <c r="TIH170" s="43"/>
      <c r="TII170" s="43"/>
      <c r="TIJ170" s="43"/>
      <c r="TIK170" s="175"/>
      <c r="TIL170" s="473"/>
      <c r="TIM170" s="475"/>
      <c r="TIN170" s="254"/>
      <c r="TIO170" s="167"/>
      <c r="TIP170" s="43"/>
      <c r="TIQ170" s="43"/>
      <c r="TIR170" s="43"/>
      <c r="TIS170" s="175"/>
      <c r="TIT170" s="473"/>
      <c r="TIU170" s="475"/>
      <c r="TIV170" s="254"/>
      <c r="TIW170" s="167"/>
      <c r="TIX170" s="43"/>
      <c r="TIY170" s="43"/>
      <c r="TIZ170" s="43"/>
      <c r="TJA170" s="175"/>
      <c r="TJB170" s="473"/>
      <c r="TJC170" s="475"/>
      <c r="TJD170" s="254"/>
      <c r="TJE170" s="167"/>
      <c r="TJF170" s="43"/>
      <c r="TJG170" s="43"/>
      <c r="TJH170" s="43"/>
      <c r="TJI170" s="175"/>
      <c r="TJJ170" s="473"/>
      <c r="TJK170" s="475"/>
      <c r="TJL170" s="254"/>
      <c r="TJM170" s="167"/>
      <c r="TJN170" s="43"/>
      <c r="TJO170" s="43"/>
      <c r="TJP170" s="43"/>
      <c r="TJQ170" s="175"/>
      <c r="TJR170" s="473"/>
      <c r="TJS170" s="475"/>
      <c r="TJT170" s="254"/>
      <c r="TJU170" s="167"/>
      <c r="TJV170" s="43"/>
      <c r="TJW170" s="43"/>
      <c r="TJX170" s="43"/>
      <c r="TJY170" s="175"/>
      <c r="TJZ170" s="473"/>
      <c r="TKA170" s="475"/>
      <c r="TKB170" s="254"/>
      <c r="TKC170" s="167"/>
      <c r="TKD170" s="43"/>
      <c r="TKE170" s="43"/>
      <c r="TKF170" s="43"/>
      <c r="TKG170" s="175"/>
      <c r="TKH170" s="473"/>
      <c r="TKI170" s="475"/>
      <c r="TKJ170" s="254"/>
      <c r="TKK170" s="167"/>
      <c r="TKL170" s="43"/>
      <c r="TKM170" s="43"/>
      <c r="TKN170" s="43"/>
      <c r="TKO170" s="175"/>
      <c r="TKP170" s="473"/>
      <c r="TKQ170" s="475"/>
      <c r="TKR170" s="254"/>
      <c r="TKS170" s="167"/>
      <c r="TKT170" s="43"/>
      <c r="TKU170" s="43"/>
      <c r="TKV170" s="43"/>
      <c r="TKW170" s="175"/>
      <c r="TKX170" s="473"/>
      <c r="TKY170" s="475"/>
      <c r="TKZ170" s="254"/>
      <c r="TLA170" s="167"/>
      <c r="TLB170" s="43"/>
      <c r="TLC170" s="43"/>
      <c r="TLD170" s="43"/>
      <c r="TLE170" s="175"/>
      <c r="TLF170" s="473"/>
      <c r="TLG170" s="475"/>
      <c r="TLH170" s="254"/>
      <c r="TLI170" s="167"/>
      <c r="TLJ170" s="43"/>
      <c r="TLK170" s="43"/>
      <c r="TLL170" s="43"/>
      <c r="TLM170" s="175"/>
      <c r="TLN170" s="473"/>
      <c r="TLO170" s="475"/>
      <c r="TLP170" s="254"/>
      <c r="TLQ170" s="167"/>
      <c r="TLR170" s="43"/>
      <c r="TLS170" s="43"/>
      <c r="TLT170" s="43"/>
      <c r="TLU170" s="175"/>
      <c r="TLV170" s="473"/>
      <c r="TLW170" s="475"/>
      <c r="TLX170" s="254"/>
      <c r="TLY170" s="167"/>
      <c r="TLZ170" s="43"/>
      <c r="TMA170" s="43"/>
      <c r="TMB170" s="43"/>
      <c r="TMC170" s="175"/>
      <c r="TMD170" s="473"/>
      <c r="TME170" s="475"/>
      <c r="TMF170" s="254"/>
      <c r="TMG170" s="167"/>
      <c r="TMH170" s="43"/>
      <c r="TMI170" s="43"/>
      <c r="TMJ170" s="43"/>
      <c r="TMK170" s="175"/>
      <c r="TML170" s="473"/>
      <c r="TMM170" s="475"/>
      <c r="TMN170" s="254"/>
      <c r="TMO170" s="167"/>
      <c r="TMP170" s="43"/>
      <c r="TMQ170" s="43"/>
      <c r="TMR170" s="43"/>
      <c r="TMS170" s="175"/>
      <c r="TMT170" s="473"/>
      <c r="TMU170" s="475"/>
      <c r="TMV170" s="254"/>
      <c r="TMW170" s="167"/>
      <c r="TMX170" s="43"/>
      <c r="TMY170" s="43"/>
      <c r="TMZ170" s="43"/>
      <c r="TNA170" s="175"/>
      <c r="TNB170" s="473"/>
      <c r="TNC170" s="475"/>
      <c r="TND170" s="254"/>
      <c r="TNE170" s="167"/>
      <c r="TNF170" s="43"/>
      <c r="TNG170" s="43"/>
      <c r="TNH170" s="43"/>
      <c r="TNI170" s="175"/>
      <c r="TNJ170" s="473"/>
      <c r="TNK170" s="475"/>
      <c r="TNL170" s="254"/>
      <c r="TNM170" s="167"/>
      <c r="TNN170" s="43"/>
      <c r="TNO170" s="43"/>
      <c r="TNP170" s="43"/>
      <c r="TNQ170" s="175"/>
      <c r="TNR170" s="473"/>
      <c r="TNS170" s="475"/>
      <c r="TNT170" s="254"/>
      <c r="TNU170" s="167"/>
      <c r="TNV170" s="43"/>
      <c r="TNW170" s="43"/>
      <c r="TNX170" s="43"/>
      <c r="TNY170" s="175"/>
      <c r="TNZ170" s="473"/>
      <c r="TOA170" s="475"/>
      <c r="TOB170" s="254"/>
      <c r="TOC170" s="167"/>
      <c r="TOD170" s="43"/>
      <c r="TOE170" s="43"/>
      <c r="TOF170" s="43"/>
      <c r="TOG170" s="175"/>
      <c r="TOH170" s="473"/>
      <c r="TOI170" s="475"/>
      <c r="TOJ170" s="254"/>
      <c r="TOK170" s="167"/>
      <c r="TOL170" s="43"/>
      <c r="TOM170" s="43"/>
      <c r="TON170" s="43"/>
      <c r="TOO170" s="175"/>
      <c r="TOP170" s="473"/>
      <c r="TOQ170" s="475"/>
      <c r="TOR170" s="254"/>
      <c r="TOS170" s="167"/>
      <c r="TOT170" s="43"/>
      <c r="TOU170" s="43"/>
      <c r="TOV170" s="43"/>
      <c r="TOW170" s="175"/>
      <c r="TOX170" s="473"/>
      <c r="TOY170" s="475"/>
      <c r="TOZ170" s="254"/>
      <c r="TPA170" s="167"/>
      <c r="TPB170" s="43"/>
      <c r="TPC170" s="43"/>
      <c r="TPD170" s="43"/>
      <c r="TPE170" s="175"/>
      <c r="TPF170" s="473"/>
      <c r="TPG170" s="475"/>
      <c r="TPH170" s="254"/>
      <c r="TPI170" s="167"/>
      <c r="TPJ170" s="43"/>
      <c r="TPK170" s="43"/>
      <c r="TPL170" s="43"/>
      <c r="TPM170" s="175"/>
      <c r="TPN170" s="473"/>
      <c r="TPO170" s="475"/>
      <c r="TPP170" s="254"/>
      <c r="TPQ170" s="167"/>
      <c r="TPR170" s="43"/>
      <c r="TPS170" s="43"/>
      <c r="TPT170" s="43"/>
      <c r="TPU170" s="175"/>
      <c r="TPV170" s="473"/>
      <c r="TPW170" s="475"/>
      <c r="TPX170" s="254"/>
      <c r="TPY170" s="167"/>
      <c r="TPZ170" s="43"/>
      <c r="TQA170" s="43"/>
      <c r="TQB170" s="43"/>
      <c r="TQC170" s="175"/>
      <c r="TQD170" s="473"/>
      <c r="TQE170" s="475"/>
      <c r="TQF170" s="254"/>
      <c r="TQG170" s="167"/>
      <c r="TQH170" s="43"/>
      <c r="TQI170" s="43"/>
      <c r="TQJ170" s="43"/>
      <c r="TQK170" s="175"/>
      <c r="TQL170" s="473"/>
      <c r="TQM170" s="475"/>
      <c r="TQN170" s="254"/>
      <c r="TQO170" s="167"/>
      <c r="TQP170" s="43"/>
      <c r="TQQ170" s="43"/>
      <c r="TQR170" s="43"/>
      <c r="TQS170" s="175"/>
      <c r="TQT170" s="473"/>
      <c r="TQU170" s="475"/>
      <c r="TQV170" s="254"/>
      <c r="TQW170" s="167"/>
      <c r="TQX170" s="43"/>
      <c r="TQY170" s="43"/>
      <c r="TQZ170" s="43"/>
      <c r="TRA170" s="175"/>
      <c r="TRB170" s="473"/>
      <c r="TRC170" s="475"/>
      <c r="TRD170" s="254"/>
      <c r="TRE170" s="167"/>
      <c r="TRF170" s="43"/>
      <c r="TRG170" s="43"/>
      <c r="TRH170" s="43"/>
      <c r="TRI170" s="175"/>
      <c r="TRJ170" s="473"/>
      <c r="TRK170" s="475"/>
      <c r="TRL170" s="254"/>
      <c r="TRM170" s="167"/>
      <c r="TRN170" s="43"/>
      <c r="TRO170" s="43"/>
      <c r="TRP170" s="43"/>
      <c r="TRQ170" s="175"/>
      <c r="TRR170" s="473"/>
      <c r="TRS170" s="475"/>
      <c r="TRT170" s="254"/>
      <c r="TRU170" s="167"/>
      <c r="TRV170" s="43"/>
      <c r="TRW170" s="43"/>
      <c r="TRX170" s="43"/>
      <c r="TRY170" s="175"/>
      <c r="TRZ170" s="473"/>
      <c r="TSA170" s="475"/>
      <c r="TSB170" s="254"/>
      <c r="TSC170" s="167"/>
      <c r="TSD170" s="43"/>
      <c r="TSE170" s="43"/>
      <c r="TSF170" s="43"/>
      <c r="TSG170" s="175"/>
      <c r="TSH170" s="473"/>
      <c r="TSI170" s="475"/>
      <c r="TSJ170" s="254"/>
      <c r="TSK170" s="167"/>
      <c r="TSL170" s="43"/>
      <c r="TSM170" s="43"/>
      <c r="TSN170" s="43"/>
      <c r="TSO170" s="175"/>
      <c r="TSP170" s="473"/>
      <c r="TSQ170" s="475"/>
      <c r="TSR170" s="254"/>
      <c r="TSS170" s="167"/>
      <c r="TST170" s="43"/>
      <c r="TSU170" s="43"/>
      <c r="TSV170" s="43"/>
      <c r="TSW170" s="175"/>
      <c r="TSX170" s="473"/>
      <c r="TSY170" s="475"/>
      <c r="TSZ170" s="254"/>
      <c r="TTA170" s="167"/>
      <c r="TTB170" s="43"/>
      <c r="TTC170" s="43"/>
      <c r="TTD170" s="43"/>
      <c r="TTE170" s="175"/>
      <c r="TTF170" s="473"/>
      <c r="TTG170" s="475"/>
      <c r="TTH170" s="254"/>
      <c r="TTI170" s="167"/>
      <c r="TTJ170" s="43"/>
      <c r="TTK170" s="43"/>
      <c r="TTL170" s="43"/>
      <c r="TTM170" s="175"/>
      <c r="TTN170" s="473"/>
      <c r="TTO170" s="475"/>
      <c r="TTP170" s="254"/>
      <c r="TTQ170" s="167"/>
      <c r="TTR170" s="43"/>
      <c r="TTS170" s="43"/>
      <c r="TTT170" s="43"/>
      <c r="TTU170" s="175"/>
      <c r="TTV170" s="473"/>
      <c r="TTW170" s="475"/>
      <c r="TTX170" s="254"/>
      <c r="TTY170" s="167"/>
      <c r="TTZ170" s="43"/>
      <c r="TUA170" s="43"/>
      <c r="TUB170" s="43"/>
      <c r="TUC170" s="175"/>
      <c r="TUD170" s="473"/>
      <c r="TUE170" s="475"/>
      <c r="TUF170" s="254"/>
      <c r="TUG170" s="167"/>
      <c r="TUH170" s="43"/>
      <c r="TUI170" s="43"/>
      <c r="TUJ170" s="43"/>
      <c r="TUK170" s="175"/>
      <c r="TUL170" s="473"/>
      <c r="TUM170" s="475"/>
      <c r="TUN170" s="254"/>
      <c r="TUO170" s="167"/>
      <c r="TUP170" s="43"/>
      <c r="TUQ170" s="43"/>
      <c r="TUR170" s="43"/>
      <c r="TUS170" s="175"/>
      <c r="TUT170" s="473"/>
      <c r="TUU170" s="475"/>
      <c r="TUV170" s="254"/>
      <c r="TUW170" s="167"/>
      <c r="TUX170" s="43"/>
      <c r="TUY170" s="43"/>
      <c r="TUZ170" s="43"/>
      <c r="TVA170" s="175"/>
      <c r="TVB170" s="473"/>
      <c r="TVC170" s="475"/>
      <c r="TVD170" s="254"/>
      <c r="TVE170" s="167"/>
      <c r="TVF170" s="43"/>
      <c r="TVG170" s="43"/>
      <c r="TVH170" s="43"/>
      <c r="TVI170" s="175"/>
      <c r="TVJ170" s="473"/>
      <c r="TVK170" s="475"/>
      <c r="TVL170" s="254"/>
      <c r="TVM170" s="167"/>
      <c r="TVN170" s="43"/>
      <c r="TVO170" s="43"/>
      <c r="TVP170" s="43"/>
      <c r="TVQ170" s="175"/>
      <c r="TVR170" s="473"/>
      <c r="TVS170" s="475"/>
      <c r="TVT170" s="254"/>
      <c r="TVU170" s="167"/>
      <c r="TVV170" s="43"/>
      <c r="TVW170" s="43"/>
      <c r="TVX170" s="43"/>
      <c r="TVY170" s="175"/>
      <c r="TVZ170" s="473"/>
      <c r="TWA170" s="475"/>
      <c r="TWB170" s="254"/>
      <c r="TWC170" s="167"/>
      <c r="TWD170" s="43"/>
      <c r="TWE170" s="43"/>
      <c r="TWF170" s="43"/>
      <c r="TWG170" s="175"/>
      <c r="TWH170" s="473"/>
      <c r="TWI170" s="475"/>
      <c r="TWJ170" s="254"/>
      <c r="TWK170" s="167"/>
      <c r="TWL170" s="43"/>
      <c r="TWM170" s="43"/>
      <c r="TWN170" s="43"/>
      <c r="TWO170" s="175"/>
      <c r="TWP170" s="473"/>
      <c r="TWQ170" s="475"/>
      <c r="TWR170" s="254"/>
      <c r="TWS170" s="167"/>
      <c r="TWT170" s="43"/>
      <c r="TWU170" s="43"/>
      <c r="TWV170" s="43"/>
      <c r="TWW170" s="175"/>
      <c r="TWX170" s="473"/>
      <c r="TWY170" s="475"/>
      <c r="TWZ170" s="254"/>
      <c r="TXA170" s="167"/>
      <c r="TXB170" s="43"/>
      <c r="TXC170" s="43"/>
      <c r="TXD170" s="43"/>
      <c r="TXE170" s="175"/>
      <c r="TXF170" s="473"/>
      <c r="TXG170" s="475"/>
      <c r="TXH170" s="254"/>
      <c r="TXI170" s="167"/>
      <c r="TXJ170" s="43"/>
      <c r="TXK170" s="43"/>
      <c r="TXL170" s="43"/>
      <c r="TXM170" s="175"/>
      <c r="TXN170" s="473"/>
      <c r="TXO170" s="475"/>
      <c r="TXP170" s="254"/>
      <c r="TXQ170" s="167"/>
      <c r="TXR170" s="43"/>
      <c r="TXS170" s="43"/>
      <c r="TXT170" s="43"/>
      <c r="TXU170" s="175"/>
      <c r="TXV170" s="473"/>
      <c r="TXW170" s="475"/>
      <c r="TXX170" s="254"/>
      <c r="TXY170" s="167"/>
      <c r="TXZ170" s="43"/>
      <c r="TYA170" s="43"/>
      <c r="TYB170" s="43"/>
      <c r="TYC170" s="175"/>
      <c r="TYD170" s="473"/>
      <c r="TYE170" s="475"/>
      <c r="TYF170" s="254"/>
      <c r="TYG170" s="167"/>
      <c r="TYH170" s="43"/>
      <c r="TYI170" s="43"/>
      <c r="TYJ170" s="43"/>
      <c r="TYK170" s="175"/>
      <c r="TYL170" s="473"/>
      <c r="TYM170" s="475"/>
      <c r="TYN170" s="254"/>
      <c r="TYO170" s="167"/>
      <c r="TYP170" s="43"/>
      <c r="TYQ170" s="43"/>
      <c r="TYR170" s="43"/>
      <c r="TYS170" s="175"/>
      <c r="TYT170" s="473"/>
      <c r="TYU170" s="475"/>
      <c r="TYV170" s="254"/>
      <c r="TYW170" s="167"/>
      <c r="TYX170" s="43"/>
      <c r="TYY170" s="43"/>
      <c r="TYZ170" s="43"/>
      <c r="TZA170" s="175"/>
      <c r="TZB170" s="473"/>
      <c r="TZC170" s="475"/>
      <c r="TZD170" s="254"/>
      <c r="TZE170" s="167"/>
      <c r="TZF170" s="43"/>
      <c r="TZG170" s="43"/>
      <c r="TZH170" s="43"/>
      <c r="TZI170" s="175"/>
      <c r="TZJ170" s="473"/>
      <c r="TZK170" s="475"/>
      <c r="TZL170" s="254"/>
      <c r="TZM170" s="167"/>
      <c r="TZN170" s="43"/>
      <c r="TZO170" s="43"/>
      <c r="TZP170" s="43"/>
      <c r="TZQ170" s="175"/>
      <c r="TZR170" s="473"/>
      <c r="TZS170" s="475"/>
      <c r="TZT170" s="254"/>
      <c r="TZU170" s="167"/>
      <c r="TZV170" s="43"/>
      <c r="TZW170" s="43"/>
      <c r="TZX170" s="43"/>
      <c r="TZY170" s="175"/>
      <c r="TZZ170" s="473"/>
      <c r="UAA170" s="475"/>
      <c r="UAB170" s="254"/>
      <c r="UAC170" s="167"/>
      <c r="UAD170" s="43"/>
      <c r="UAE170" s="43"/>
      <c r="UAF170" s="43"/>
      <c r="UAG170" s="175"/>
      <c r="UAH170" s="473"/>
      <c r="UAI170" s="475"/>
      <c r="UAJ170" s="254"/>
      <c r="UAK170" s="167"/>
      <c r="UAL170" s="43"/>
      <c r="UAM170" s="43"/>
      <c r="UAN170" s="43"/>
      <c r="UAO170" s="175"/>
      <c r="UAP170" s="473"/>
      <c r="UAQ170" s="475"/>
      <c r="UAR170" s="254"/>
      <c r="UAS170" s="167"/>
      <c r="UAT170" s="43"/>
      <c r="UAU170" s="43"/>
      <c r="UAV170" s="43"/>
      <c r="UAW170" s="175"/>
      <c r="UAX170" s="473"/>
      <c r="UAY170" s="475"/>
      <c r="UAZ170" s="254"/>
      <c r="UBA170" s="167"/>
      <c r="UBB170" s="43"/>
      <c r="UBC170" s="43"/>
      <c r="UBD170" s="43"/>
      <c r="UBE170" s="175"/>
      <c r="UBF170" s="473"/>
      <c r="UBG170" s="475"/>
      <c r="UBH170" s="254"/>
      <c r="UBI170" s="167"/>
      <c r="UBJ170" s="43"/>
      <c r="UBK170" s="43"/>
      <c r="UBL170" s="43"/>
      <c r="UBM170" s="175"/>
      <c r="UBN170" s="473"/>
      <c r="UBO170" s="475"/>
      <c r="UBP170" s="254"/>
      <c r="UBQ170" s="167"/>
      <c r="UBR170" s="43"/>
      <c r="UBS170" s="43"/>
      <c r="UBT170" s="43"/>
      <c r="UBU170" s="175"/>
      <c r="UBV170" s="473"/>
      <c r="UBW170" s="475"/>
      <c r="UBX170" s="254"/>
      <c r="UBY170" s="167"/>
      <c r="UBZ170" s="43"/>
      <c r="UCA170" s="43"/>
      <c r="UCB170" s="43"/>
      <c r="UCC170" s="175"/>
      <c r="UCD170" s="473"/>
      <c r="UCE170" s="475"/>
      <c r="UCF170" s="254"/>
      <c r="UCG170" s="167"/>
      <c r="UCH170" s="43"/>
      <c r="UCI170" s="43"/>
      <c r="UCJ170" s="43"/>
      <c r="UCK170" s="175"/>
      <c r="UCL170" s="473"/>
      <c r="UCM170" s="475"/>
      <c r="UCN170" s="254"/>
      <c r="UCO170" s="167"/>
      <c r="UCP170" s="43"/>
      <c r="UCQ170" s="43"/>
      <c r="UCR170" s="43"/>
      <c r="UCS170" s="175"/>
      <c r="UCT170" s="473"/>
      <c r="UCU170" s="475"/>
      <c r="UCV170" s="254"/>
      <c r="UCW170" s="167"/>
      <c r="UCX170" s="43"/>
      <c r="UCY170" s="43"/>
      <c r="UCZ170" s="43"/>
      <c r="UDA170" s="175"/>
      <c r="UDB170" s="473"/>
      <c r="UDC170" s="475"/>
      <c r="UDD170" s="254"/>
      <c r="UDE170" s="167"/>
      <c r="UDF170" s="43"/>
      <c r="UDG170" s="43"/>
      <c r="UDH170" s="43"/>
      <c r="UDI170" s="175"/>
      <c r="UDJ170" s="473"/>
      <c r="UDK170" s="475"/>
      <c r="UDL170" s="254"/>
      <c r="UDM170" s="167"/>
      <c r="UDN170" s="43"/>
      <c r="UDO170" s="43"/>
      <c r="UDP170" s="43"/>
      <c r="UDQ170" s="175"/>
      <c r="UDR170" s="473"/>
      <c r="UDS170" s="475"/>
      <c r="UDT170" s="254"/>
      <c r="UDU170" s="167"/>
      <c r="UDV170" s="43"/>
      <c r="UDW170" s="43"/>
      <c r="UDX170" s="43"/>
      <c r="UDY170" s="175"/>
      <c r="UDZ170" s="473"/>
      <c r="UEA170" s="475"/>
      <c r="UEB170" s="254"/>
      <c r="UEC170" s="167"/>
      <c r="UED170" s="43"/>
      <c r="UEE170" s="43"/>
      <c r="UEF170" s="43"/>
      <c r="UEG170" s="175"/>
      <c r="UEH170" s="473"/>
      <c r="UEI170" s="475"/>
      <c r="UEJ170" s="254"/>
      <c r="UEK170" s="167"/>
      <c r="UEL170" s="43"/>
      <c r="UEM170" s="43"/>
      <c r="UEN170" s="43"/>
      <c r="UEO170" s="175"/>
      <c r="UEP170" s="473"/>
      <c r="UEQ170" s="475"/>
      <c r="UER170" s="254"/>
      <c r="UES170" s="167"/>
      <c r="UET170" s="43"/>
      <c r="UEU170" s="43"/>
      <c r="UEV170" s="43"/>
      <c r="UEW170" s="175"/>
      <c r="UEX170" s="473"/>
      <c r="UEY170" s="475"/>
      <c r="UEZ170" s="254"/>
      <c r="UFA170" s="167"/>
      <c r="UFB170" s="43"/>
      <c r="UFC170" s="43"/>
      <c r="UFD170" s="43"/>
      <c r="UFE170" s="175"/>
      <c r="UFF170" s="473"/>
      <c r="UFG170" s="475"/>
      <c r="UFH170" s="254"/>
      <c r="UFI170" s="167"/>
      <c r="UFJ170" s="43"/>
      <c r="UFK170" s="43"/>
      <c r="UFL170" s="43"/>
      <c r="UFM170" s="175"/>
      <c r="UFN170" s="473"/>
      <c r="UFO170" s="475"/>
      <c r="UFP170" s="254"/>
      <c r="UFQ170" s="167"/>
      <c r="UFR170" s="43"/>
      <c r="UFS170" s="43"/>
      <c r="UFT170" s="43"/>
      <c r="UFU170" s="175"/>
      <c r="UFV170" s="473"/>
      <c r="UFW170" s="475"/>
      <c r="UFX170" s="254"/>
      <c r="UFY170" s="167"/>
      <c r="UFZ170" s="43"/>
      <c r="UGA170" s="43"/>
      <c r="UGB170" s="43"/>
      <c r="UGC170" s="175"/>
      <c r="UGD170" s="473"/>
      <c r="UGE170" s="475"/>
      <c r="UGF170" s="254"/>
      <c r="UGG170" s="167"/>
      <c r="UGH170" s="43"/>
      <c r="UGI170" s="43"/>
      <c r="UGJ170" s="43"/>
      <c r="UGK170" s="175"/>
      <c r="UGL170" s="473"/>
      <c r="UGM170" s="475"/>
      <c r="UGN170" s="254"/>
      <c r="UGO170" s="167"/>
      <c r="UGP170" s="43"/>
      <c r="UGQ170" s="43"/>
      <c r="UGR170" s="43"/>
      <c r="UGS170" s="175"/>
      <c r="UGT170" s="473"/>
      <c r="UGU170" s="475"/>
      <c r="UGV170" s="254"/>
      <c r="UGW170" s="167"/>
      <c r="UGX170" s="43"/>
      <c r="UGY170" s="43"/>
      <c r="UGZ170" s="43"/>
      <c r="UHA170" s="175"/>
      <c r="UHB170" s="473"/>
      <c r="UHC170" s="475"/>
      <c r="UHD170" s="254"/>
      <c r="UHE170" s="167"/>
      <c r="UHF170" s="43"/>
      <c r="UHG170" s="43"/>
      <c r="UHH170" s="43"/>
      <c r="UHI170" s="175"/>
      <c r="UHJ170" s="473"/>
      <c r="UHK170" s="475"/>
      <c r="UHL170" s="254"/>
      <c r="UHM170" s="167"/>
      <c r="UHN170" s="43"/>
      <c r="UHO170" s="43"/>
      <c r="UHP170" s="43"/>
      <c r="UHQ170" s="175"/>
      <c r="UHR170" s="473"/>
      <c r="UHS170" s="475"/>
      <c r="UHT170" s="254"/>
      <c r="UHU170" s="167"/>
      <c r="UHV170" s="43"/>
      <c r="UHW170" s="43"/>
      <c r="UHX170" s="43"/>
      <c r="UHY170" s="175"/>
      <c r="UHZ170" s="473"/>
      <c r="UIA170" s="475"/>
      <c r="UIB170" s="254"/>
      <c r="UIC170" s="167"/>
      <c r="UID170" s="43"/>
      <c r="UIE170" s="43"/>
      <c r="UIF170" s="43"/>
      <c r="UIG170" s="175"/>
      <c r="UIH170" s="473"/>
      <c r="UII170" s="475"/>
      <c r="UIJ170" s="254"/>
      <c r="UIK170" s="167"/>
      <c r="UIL170" s="43"/>
      <c r="UIM170" s="43"/>
      <c r="UIN170" s="43"/>
      <c r="UIO170" s="175"/>
      <c r="UIP170" s="473"/>
      <c r="UIQ170" s="475"/>
      <c r="UIR170" s="254"/>
      <c r="UIS170" s="167"/>
      <c r="UIT170" s="43"/>
      <c r="UIU170" s="43"/>
      <c r="UIV170" s="43"/>
      <c r="UIW170" s="175"/>
      <c r="UIX170" s="473"/>
      <c r="UIY170" s="475"/>
      <c r="UIZ170" s="254"/>
      <c r="UJA170" s="167"/>
      <c r="UJB170" s="43"/>
      <c r="UJC170" s="43"/>
      <c r="UJD170" s="43"/>
      <c r="UJE170" s="175"/>
      <c r="UJF170" s="473"/>
      <c r="UJG170" s="475"/>
      <c r="UJH170" s="254"/>
      <c r="UJI170" s="167"/>
      <c r="UJJ170" s="43"/>
      <c r="UJK170" s="43"/>
      <c r="UJL170" s="43"/>
      <c r="UJM170" s="175"/>
      <c r="UJN170" s="473"/>
      <c r="UJO170" s="475"/>
      <c r="UJP170" s="254"/>
      <c r="UJQ170" s="167"/>
      <c r="UJR170" s="43"/>
      <c r="UJS170" s="43"/>
      <c r="UJT170" s="43"/>
      <c r="UJU170" s="175"/>
      <c r="UJV170" s="473"/>
      <c r="UJW170" s="475"/>
      <c r="UJX170" s="254"/>
      <c r="UJY170" s="167"/>
      <c r="UJZ170" s="43"/>
      <c r="UKA170" s="43"/>
      <c r="UKB170" s="43"/>
      <c r="UKC170" s="175"/>
      <c r="UKD170" s="473"/>
      <c r="UKE170" s="475"/>
      <c r="UKF170" s="254"/>
      <c r="UKG170" s="167"/>
      <c r="UKH170" s="43"/>
      <c r="UKI170" s="43"/>
      <c r="UKJ170" s="43"/>
      <c r="UKK170" s="175"/>
      <c r="UKL170" s="473"/>
      <c r="UKM170" s="475"/>
      <c r="UKN170" s="254"/>
      <c r="UKO170" s="167"/>
      <c r="UKP170" s="43"/>
      <c r="UKQ170" s="43"/>
      <c r="UKR170" s="43"/>
      <c r="UKS170" s="175"/>
      <c r="UKT170" s="473"/>
      <c r="UKU170" s="475"/>
      <c r="UKV170" s="254"/>
      <c r="UKW170" s="167"/>
      <c r="UKX170" s="43"/>
      <c r="UKY170" s="43"/>
      <c r="UKZ170" s="43"/>
      <c r="ULA170" s="175"/>
      <c r="ULB170" s="473"/>
      <c r="ULC170" s="475"/>
      <c r="ULD170" s="254"/>
      <c r="ULE170" s="167"/>
      <c r="ULF170" s="43"/>
      <c r="ULG170" s="43"/>
      <c r="ULH170" s="43"/>
      <c r="ULI170" s="175"/>
      <c r="ULJ170" s="473"/>
      <c r="ULK170" s="475"/>
      <c r="ULL170" s="254"/>
      <c r="ULM170" s="167"/>
      <c r="ULN170" s="43"/>
      <c r="ULO170" s="43"/>
      <c r="ULP170" s="43"/>
      <c r="ULQ170" s="175"/>
      <c r="ULR170" s="473"/>
      <c r="ULS170" s="475"/>
      <c r="ULT170" s="254"/>
      <c r="ULU170" s="167"/>
      <c r="ULV170" s="43"/>
      <c r="ULW170" s="43"/>
      <c r="ULX170" s="43"/>
      <c r="ULY170" s="175"/>
      <c r="ULZ170" s="473"/>
      <c r="UMA170" s="475"/>
      <c r="UMB170" s="254"/>
      <c r="UMC170" s="167"/>
      <c r="UMD170" s="43"/>
      <c r="UME170" s="43"/>
      <c r="UMF170" s="43"/>
      <c r="UMG170" s="175"/>
      <c r="UMH170" s="473"/>
      <c r="UMI170" s="475"/>
      <c r="UMJ170" s="254"/>
      <c r="UMK170" s="167"/>
      <c r="UML170" s="43"/>
      <c r="UMM170" s="43"/>
      <c r="UMN170" s="43"/>
      <c r="UMO170" s="175"/>
      <c r="UMP170" s="473"/>
      <c r="UMQ170" s="475"/>
      <c r="UMR170" s="254"/>
      <c r="UMS170" s="167"/>
      <c r="UMT170" s="43"/>
      <c r="UMU170" s="43"/>
      <c r="UMV170" s="43"/>
      <c r="UMW170" s="175"/>
      <c r="UMX170" s="473"/>
      <c r="UMY170" s="475"/>
      <c r="UMZ170" s="254"/>
      <c r="UNA170" s="167"/>
      <c r="UNB170" s="43"/>
      <c r="UNC170" s="43"/>
      <c r="UND170" s="43"/>
      <c r="UNE170" s="175"/>
      <c r="UNF170" s="473"/>
      <c r="UNG170" s="475"/>
      <c r="UNH170" s="254"/>
      <c r="UNI170" s="167"/>
      <c r="UNJ170" s="43"/>
      <c r="UNK170" s="43"/>
      <c r="UNL170" s="43"/>
      <c r="UNM170" s="175"/>
      <c r="UNN170" s="473"/>
      <c r="UNO170" s="475"/>
      <c r="UNP170" s="254"/>
      <c r="UNQ170" s="167"/>
      <c r="UNR170" s="43"/>
      <c r="UNS170" s="43"/>
      <c r="UNT170" s="43"/>
      <c r="UNU170" s="175"/>
      <c r="UNV170" s="473"/>
      <c r="UNW170" s="475"/>
      <c r="UNX170" s="254"/>
      <c r="UNY170" s="167"/>
      <c r="UNZ170" s="43"/>
      <c r="UOA170" s="43"/>
      <c r="UOB170" s="43"/>
      <c r="UOC170" s="175"/>
      <c r="UOD170" s="473"/>
      <c r="UOE170" s="475"/>
      <c r="UOF170" s="254"/>
      <c r="UOG170" s="167"/>
      <c r="UOH170" s="43"/>
      <c r="UOI170" s="43"/>
      <c r="UOJ170" s="43"/>
      <c r="UOK170" s="175"/>
      <c r="UOL170" s="473"/>
      <c r="UOM170" s="475"/>
      <c r="UON170" s="254"/>
      <c r="UOO170" s="167"/>
      <c r="UOP170" s="43"/>
      <c r="UOQ170" s="43"/>
      <c r="UOR170" s="43"/>
      <c r="UOS170" s="175"/>
      <c r="UOT170" s="473"/>
      <c r="UOU170" s="475"/>
      <c r="UOV170" s="254"/>
      <c r="UOW170" s="167"/>
      <c r="UOX170" s="43"/>
      <c r="UOY170" s="43"/>
      <c r="UOZ170" s="43"/>
      <c r="UPA170" s="175"/>
      <c r="UPB170" s="473"/>
      <c r="UPC170" s="475"/>
      <c r="UPD170" s="254"/>
      <c r="UPE170" s="167"/>
      <c r="UPF170" s="43"/>
      <c r="UPG170" s="43"/>
      <c r="UPH170" s="43"/>
      <c r="UPI170" s="175"/>
      <c r="UPJ170" s="473"/>
      <c r="UPK170" s="475"/>
      <c r="UPL170" s="254"/>
      <c r="UPM170" s="167"/>
      <c r="UPN170" s="43"/>
      <c r="UPO170" s="43"/>
      <c r="UPP170" s="43"/>
      <c r="UPQ170" s="175"/>
      <c r="UPR170" s="473"/>
      <c r="UPS170" s="475"/>
      <c r="UPT170" s="254"/>
      <c r="UPU170" s="167"/>
      <c r="UPV170" s="43"/>
      <c r="UPW170" s="43"/>
      <c r="UPX170" s="43"/>
      <c r="UPY170" s="175"/>
      <c r="UPZ170" s="473"/>
      <c r="UQA170" s="475"/>
      <c r="UQB170" s="254"/>
      <c r="UQC170" s="167"/>
      <c r="UQD170" s="43"/>
      <c r="UQE170" s="43"/>
      <c r="UQF170" s="43"/>
      <c r="UQG170" s="175"/>
      <c r="UQH170" s="473"/>
      <c r="UQI170" s="475"/>
      <c r="UQJ170" s="254"/>
      <c r="UQK170" s="167"/>
      <c r="UQL170" s="43"/>
      <c r="UQM170" s="43"/>
      <c r="UQN170" s="43"/>
      <c r="UQO170" s="175"/>
      <c r="UQP170" s="473"/>
      <c r="UQQ170" s="475"/>
      <c r="UQR170" s="254"/>
      <c r="UQS170" s="167"/>
      <c r="UQT170" s="43"/>
      <c r="UQU170" s="43"/>
      <c r="UQV170" s="43"/>
      <c r="UQW170" s="175"/>
      <c r="UQX170" s="473"/>
      <c r="UQY170" s="475"/>
      <c r="UQZ170" s="254"/>
      <c r="URA170" s="167"/>
      <c r="URB170" s="43"/>
      <c r="URC170" s="43"/>
      <c r="URD170" s="43"/>
      <c r="URE170" s="175"/>
      <c r="URF170" s="473"/>
      <c r="URG170" s="475"/>
      <c r="URH170" s="254"/>
      <c r="URI170" s="167"/>
      <c r="URJ170" s="43"/>
      <c r="URK170" s="43"/>
      <c r="URL170" s="43"/>
      <c r="URM170" s="175"/>
      <c r="URN170" s="473"/>
      <c r="URO170" s="475"/>
      <c r="URP170" s="254"/>
      <c r="URQ170" s="167"/>
      <c r="URR170" s="43"/>
      <c r="URS170" s="43"/>
      <c r="URT170" s="43"/>
      <c r="URU170" s="175"/>
      <c r="URV170" s="473"/>
      <c r="URW170" s="475"/>
      <c r="URX170" s="254"/>
      <c r="URY170" s="167"/>
      <c r="URZ170" s="43"/>
      <c r="USA170" s="43"/>
      <c r="USB170" s="43"/>
      <c r="USC170" s="175"/>
      <c r="USD170" s="473"/>
      <c r="USE170" s="475"/>
      <c r="USF170" s="254"/>
      <c r="USG170" s="167"/>
      <c r="USH170" s="43"/>
      <c r="USI170" s="43"/>
      <c r="USJ170" s="43"/>
      <c r="USK170" s="175"/>
      <c r="USL170" s="473"/>
      <c r="USM170" s="475"/>
      <c r="USN170" s="254"/>
      <c r="USO170" s="167"/>
      <c r="USP170" s="43"/>
      <c r="USQ170" s="43"/>
      <c r="USR170" s="43"/>
      <c r="USS170" s="175"/>
      <c r="UST170" s="473"/>
      <c r="USU170" s="475"/>
      <c r="USV170" s="254"/>
      <c r="USW170" s="167"/>
      <c r="USX170" s="43"/>
      <c r="USY170" s="43"/>
      <c r="USZ170" s="43"/>
      <c r="UTA170" s="175"/>
      <c r="UTB170" s="473"/>
      <c r="UTC170" s="475"/>
      <c r="UTD170" s="254"/>
      <c r="UTE170" s="167"/>
      <c r="UTF170" s="43"/>
      <c r="UTG170" s="43"/>
      <c r="UTH170" s="43"/>
      <c r="UTI170" s="175"/>
      <c r="UTJ170" s="473"/>
      <c r="UTK170" s="475"/>
      <c r="UTL170" s="254"/>
      <c r="UTM170" s="167"/>
      <c r="UTN170" s="43"/>
      <c r="UTO170" s="43"/>
      <c r="UTP170" s="43"/>
      <c r="UTQ170" s="175"/>
      <c r="UTR170" s="473"/>
      <c r="UTS170" s="475"/>
      <c r="UTT170" s="254"/>
      <c r="UTU170" s="167"/>
      <c r="UTV170" s="43"/>
      <c r="UTW170" s="43"/>
      <c r="UTX170" s="43"/>
      <c r="UTY170" s="175"/>
      <c r="UTZ170" s="473"/>
      <c r="UUA170" s="475"/>
      <c r="UUB170" s="254"/>
      <c r="UUC170" s="167"/>
      <c r="UUD170" s="43"/>
      <c r="UUE170" s="43"/>
      <c r="UUF170" s="43"/>
      <c r="UUG170" s="175"/>
      <c r="UUH170" s="473"/>
      <c r="UUI170" s="475"/>
      <c r="UUJ170" s="254"/>
      <c r="UUK170" s="167"/>
      <c r="UUL170" s="43"/>
      <c r="UUM170" s="43"/>
      <c r="UUN170" s="43"/>
      <c r="UUO170" s="175"/>
      <c r="UUP170" s="473"/>
      <c r="UUQ170" s="475"/>
      <c r="UUR170" s="254"/>
      <c r="UUS170" s="167"/>
      <c r="UUT170" s="43"/>
      <c r="UUU170" s="43"/>
      <c r="UUV170" s="43"/>
      <c r="UUW170" s="175"/>
      <c r="UUX170" s="473"/>
      <c r="UUY170" s="475"/>
      <c r="UUZ170" s="254"/>
      <c r="UVA170" s="167"/>
      <c r="UVB170" s="43"/>
      <c r="UVC170" s="43"/>
      <c r="UVD170" s="43"/>
      <c r="UVE170" s="175"/>
      <c r="UVF170" s="473"/>
      <c r="UVG170" s="475"/>
      <c r="UVH170" s="254"/>
      <c r="UVI170" s="167"/>
      <c r="UVJ170" s="43"/>
      <c r="UVK170" s="43"/>
      <c r="UVL170" s="43"/>
      <c r="UVM170" s="175"/>
      <c r="UVN170" s="473"/>
      <c r="UVO170" s="475"/>
      <c r="UVP170" s="254"/>
      <c r="UVQ170" s="167"/>
      <c r="UVR170" s="43"/>
      <c r="UVS170" s="43"/>
      <c r="UVT170" s="43"/>
      <c r="UVU170" s="175"/>
      <c r="UVV170" s="473"/>
      <c r="UVW170" s="475"/>
      <c r="UVX170" s="254"/>
      <c r="UVY170" s="167"/>
      <c r="UVZ170" s="43"/>
      <c r="UWA170" s="43"/>
      <c r="UWB170" s="43"/>
      <c r="UWC170" s="175"/>
      <c r="UWD170" s="473"/>
      <c r="UWE170" s="475"/>
      <c r="UWF170" s="254"/>
      <c r="UWG170" s="167"/>
      <c r="UWH170" s="43"/>
      <c r="UWI170" s="43"/>
      <c r="UWJ170" s="43"/>
      <c r="UWK170" s="175"/>
      <c r="UWL170" s="473"/>
      <c r="UWM170" s="475"/>
      <c r="UWN170" s="254"/>
      <c r="UWO170" s="167"/>
      <c r="UWP170" s="43"/>
      <c r="UWQ170" s="43"/>
      <c r="UWR170" s="43"/>
      <c r="UWS170" s="175"/>
      <c r="UWT170" s="473"/>
      <c r="UWU170" s="475"/>
      <c r="UWV170" s="254"/>
      <c r="UWW170" s="167"/>
      <c r="UWX170" s="43"/>
      <c r="UWY170" s="43"/>
      <c r="UWZ170" s="43"/>
      <c r="UXA170" s="175"/>
      <c r="UXB170" s="473"/>
      <c r="UXC170" s="475"/>
      <c r="UXD170" s="254"/>
      <c r="UXE170" s="167"/>
      <c r="UXF170" s="43"/>
      <c r="UXG170" s="43"/>
      <c r="UXH170" s="43"/>
      <c r="UXI170" s="175"/>
      <c r="UXJ170" s="473"/>
      <c r="UXK170" s="475"/>
      <c r="UXL170" s="254"/>
      <c r="UXM170" s="167"/>
      <c r="UXN170" s="43"/>
      <c r="UXO170" s="43"/>
      <c r="UXP170" s="43"/>
      <c r="UXQ170" s="175"/>
      <c r="UXR170" s="473"/>
      <c r="UXS170" s="475"/>
      <c r="UXT170" s="254"/>
      <c r="UXU170" s="167"/>
      <c r="UXV170" s="43"/>
      <c r="UXW170" s="43"/>
      <c r="UXX170" s="43"/>
      <c r="UXY170" s="175"/>
      <c r="UXZ170" s="473"/>
      <c r="UYA170" s="475"/>
      <c r="UYB170" s="254"/>
      <c r="UYC170" s="167"/>
      <c r="UYD170" s="43"/>
      <c r="UYE170" s="43"/>
      <c r="UYF170" s="43"/>
      <c r="UYG170" s="175"/>
      <c r="UYH170" s="473"/>
      <c r="UYI170" s="475"/>
      <c r="UYJ170" s="254"/>
      <c r="UYK170" s="167"/>
      <c r="UYL170" s="43"/>
      <c r="UYM170" s="43"/>
      <c r="UYN170" s="43"/>
      <c r="UYO170" s="175"/>
      <c r="UYP170" s="473"/>
      <c r="UYQ170" s="475"/>
      <c r="UYR170" s="254"/>
      <c r="UYS170" s="167"/>
      <c r="UYT170" s="43"/>
      <c r="UYU170" s="43"/>
      <c r="UYV170" s="43"/>
      <c r="UYW170" s="175"/>
      <c r="UYX170" s="473"/>
      <c r="UYY170" s="475"/>
      <c r="UYZ170" s="254"/>
      <c r="UZA170" s="167"/>
      <c r="UZB170" s="43"/>
      <c r="UZC170" s="43"/>
      <c r="UZD170" s="43"/>
      <c r="UZE170" s="175"/>
      <c r="UZF170" s="473"/>
      <c r="UZG170" s="475"/>
      <c r="UZH170" s="254"/>
      <c r="UZI170" s="167"/>
      <c r="UZJ170" s="43"/>
      <c r="UZK170" s="43"/>
      <c r="UZL170" s="43"/>
      <c r="UZM170" s="175"/>
      <c r="UZN170" s="473"/>
      <c r="UZO170" s="475"/>
      <c r="UZP170" s="254"/>
      <c r="UZQ170" s="167"/>
      <c r="UZR170" s="43"/>
      <c r="UZS170" s="43"/>
      <c r="UZT170" s="43"/>
      <c r="UZU170" s="175"/>
      <c r="UZV170" s="473"/>
      <c r="UZW170" s="475"/>
      <c r="UZX170" s="254"/>
      <c r="UZY170" s="167"/>
      <c r="UZZ170" s="43"/>
      <c r="VAA170" s="43"/>
      <c r="VAB170" s="43"/>
      <c r="VAC170" s="175"/>
      <c r="VAD170" s="473"/>
      <c r="VAE170" s="475"/>
      <c r="VAF170" s="254"/>
      <c r="VAG170" s="167"/>
      <c r="VAH170" s="43"/>
      <c r="VAI170" s="43"/>
      <c r="VAJ170" s="43"/>
      <c r="VAK170" s="175"/>
      <c r="VAL170" s="473"/>
      <c r="VAM170" s="475"/>
      <c r="VAN170" s="254"/>
      <c r="VAO170" s="167"/>
      <c r="VAP170" s="43"/>
      <c r="VAQ170" s="43"/>
      <c r="VAR170" s="43"/>
      <c r="VAS170" s="175"/>
      <c r="VAT170" s="473"/>
      <c r="VAU170" s="475"/>
      <c r="VAV170" s="254"/>
      <c r="VAW170" s="167"/>
      <c r="VAX170" s="43"/>
      <c r="VAY170" s="43"/>
      <c r="VAZ170" s="43"/>
      <c r="VBA170" s="175"/>
      <c r="VBB170" s="473"/>
      <c r="VBC170" s="475"/>
      <c r="VBD170" s="254"/>
      <c r="VBE170" s="167"/>
      <c r="VBF170" s="43"/>
      <c r="VBG170" s="43"/>
      <c r="VBH170" s="43"/>
      <c r="VBI170" s="175"/>
      <c r="VBJ170" s="473"/>
      <c r="VBK170" s="475"/>
      <c r="VBL170" s="254"/>
      <c r="VBM170" s="167"/>
      <c r="VBN170" s="43"/>
      <c r="VBO170" s="43"/>
      <c r="VBP170" s="43"/>
      <c r="VBQ170" s="175"/>
      <c r="VBR170" s="473"/>
      <c r="VBS170" s="475"/>
      <c r="VBT170" s="254"/>
      <c r="VBU170" s="167"/>
      <c r="VBV170" s="43"/>
      <c r="VBW170" s="43"/>
      <c r="VBX170" s="43"/>
      <c r="VBY170" s="175"/>
      <c r="VBZ170" s="473"/>
      <c r="VCA170" s="475"/>
      <c r="VCB170" s="254"/>
      <c r="VCC170" s="167"/>
      <c r="VCD170" s="43"/>
      <c r="VCE170" s="43"/>
      <c r="VCF170" s="43"/>
      <c r="VCG170" s="175"/>
      <c r="VCH170" s="473"/>
      <c r="VCI170" s="475"/>
      <c r="VCJ170" s="254"/>
      <c r="VCK170" s="167"/>
      <c r="VCL170" s="43"/>
      <c r="VCM170" s="43"/>
      <c r="VCN170" s="43"/>
      <c r="VCO170" s="175"/>
      <c r="VCP170" s="473"/>
      <c r="VCQ170" s="475"/>
      <c r="VCR170" s="254"/>
      <c r="VCS170" s="167"/>
      <c r="VCT170" s="43"/>
      <c r="VCU170" s="43"/>
      <c r="VCV170" s="43"/>
      <c r="VCW170" s="175"/>
      <c r="VCX170" s="473"/>
      <c r="VCY170" s="475"/>
      <c r="VCZ170" s="254"/>
      <c r="VDA170" s="167"/>
      <c r="VDB170" s="43"/>
      <c r="VDC170" s="43"/>
      <c r="VDD170" s="43"/>
      <c r="VDE170" s="175"/>
      <c r="VDF170" s="473"/>
      <c r="VDG170" s="475"/>
      <c r="VDH170" s="254"/>
      <c r="VDI170" s="167"/>
      <c r="VDJ170" s="43"/>
      <c r="VDK170" s="43"/>
      <c r="VDL170" s="43"/>
      <c r="VDM170" s="175"/>
      <c r="VDN170" s="473"/>
      <c r="VDO170" s="475"/>
      <c r="VDP170" s="254"/>
      <c r="VDQ170" s="167"/>
      <c r="VDR170" s="43"/>
      <c r="VDS170" s="43"/>
      <c r="VDT170" s="43"/>
      <c r="VDU170" s="175"/>
      <c r="VDV170" s="473"/>
      <c r="VDW170" s="475"/>
      <c r="VDX170" s="254"/>
      <c r="VDY170" s="167"/>
      <c r="VDZ170" s="43"/>
      <c r="VEA170" s="43"/>
      <c r="VEB170" s="43"/>
      <c r="VEC170" s="175"/>
      <c r="VED170" s="473"/>
      <c r="VEE170" s="475"/>
      <c r="VEF170" s="254"/>
      <c r="VEG170" s="167"/>
      <c r="VEH170" s="43"/>
      <c r="VEI170" s="43"/>
      <c r="VEJ170" s="43"/>
      <c r="VEK170" s="175"/>
      <c r="VEL170" s="473"/>
      <c r="VEM170" s="475"/>
      <c r="VEN170" s="254"/>
      <c r="VEO170" s="167"/>
      <c r="VEP170" s="43"/>
      <c r="VEQ170" s="43"/>
      <c r="VER170" s="43"/>
      <c r="VES170" s="175"/>
      <c r="VET170" s="473"/>
      <c r="VEU170" s="475"/>
      <c r="VEV170" s="254"/>
      <c r="VEW170" s="167"/>
      <c r="VEX170" s="43"/>
      <c r="VEY170" s="43"/>
      <c r="VEZ170" s="43"/>
      <c r="VFA170" s="175"/>
      <c r="VFB170" s="473"/>
      <c r="VFC170" s="475"/>
      <c r="VFD170" s="254"/>
      <c r="VFE170" s="167"/>
      <c r="VFF170" s="43"/>
      <c r="VFG170" s="43"/>
      <c r="VFH170" s="43"/>
      <c r="VFI170" s="175"/>
      <c r="VFJ170" s="473"/>
      <c r="VFK170" s="475"/>
      <c r="VFL170" s="254"/>
      <c r="VFM170" s="167"/>
      <c r="VFN170" s="43"/>
      <c r="VFO170" s="43"/>
      <c r="VFP170" s="43"/>
      <c r="VFQ170" s="175"/>
      <c r="VFR170" s="473"/>
      <c r="VFS170" s="475"/>
      <c r="VFT170" s="254"/>
      <c r="VFU170" s="167"/>
      <c r="VFV170" s="43"/>
      <c r="VFW170" s="43"/>
      <c r="VFX170" s="43"/>
      <c r="VFY170" s="175"/>
      <c r="VFZ170" s="473"/>
      <c r="VGA170" s="475"/>
      <c r="VGB170" s="254"/>
      <c r="VGC170" s="167"/>
      <c r="VGD170" s="43"/>
      <c r="VGE170" s="43"/>
      <c r="VGF170" s="43"/>
      <c r="VGG170" s="175"/>
      <c r="VGH170" s="473"/>
      <c r="VGI170" s="475"/>
      <c r="VGJ170" s="254"/>
      <c r="VGK170" s="167"/>
      <c r="VGL170" s="43"/>
      <c r="VGM170" s="43"/>
      <c r="VGN170" s="43"/>
      <c r="VGO170" s="175"/>
      <c r="VGP170" s="473"/>
      <c r="VGQ170" s="475"/>
      <c r="VGR170" s="254"/>
      <c r="VGS170" s="167"/>
      <c r="VGT170" s="43"/>
      <c r="VGU170" s="43"/>
      <c r="VGV170" s="43"/>
      <c r="VGW170" s="175"/>
      <c r="VGX170" s="473"/>
      <c r="VGY170" s="475"/>
      <c r="VGZ170" s="254"/>
      <c r="VHA170" s="167"/>
      <c r="VHB170" s="43"/>
      <c r="VHC170" s="43"/>
      <c r="VHD170" s="43"/>
      <c r="VHE170" s="175"/>
      <c r="VHF170" s="473"/>
      <c r="VHG170" s="475"/>
      <c r="VHH170" s="254"/>
      <c r="VHI170" s="167"/>
      <c r="VHJ170" s="43"/>
      <c r="VHK170" s="43"/>
      <c r="VHL170" s="43"/>
      <c r="VHM170" s="175"/>
      <c r="VHN170" s="473"/>
      <c r="VHO170" s="475"/>
      <c r="VHP170" s="254"/>
      <c r="VHQ170" s="167"/>
      <c r="VHR170" s="43"/>
      <c r="VHS170" s="43"/>
      <c r="VHT170" s="43"/>
      <c r="VHU170" s="175"/>
      <c r="VHV170" s="473"/>
      <c r="VHW170" s="475"/>
      <c r="VHX170" s="254"/>
      <c r="VHY170" s="167"/>
      <c r="VHZ170" s="43"/>
      <c r="VIA170" s="43"/>
      <c r="VIB170" s="43"/>
      <c r="VIC170" s="175"/>
      <c r="VID170" s="473"/>
      <c r="VIE170" s="475"/>
      <c r="VIF170" s="254"/>
      <c r="VIG170" s="167"/>
      <c r="VIH170" s="43"/>
      <c r="VII170" s="43"/>
      <c r="VIJ170" s="43"/>
      <c r="VIK170" s="175"/>
      <c r="VIL170" s="473"/>
      <c r="VIM170" s="475"/>
      <c r="VIN170" s="254"/>
      <c r="VIO170" s="167"/>
      <c r="VIP170" s="43"/>
      <c r="VIQ170" s="43"/>
      <c r="VIR170" s="43"/>
      <c r="VIS170" s="175"/>
      <c r="VIT170" s="473"/>
      <c r="VIU170" s="475"/>
      <c r="VIV170" s="254"/>
      <c r="VIW170" s="167"/>
      <c r="VIX170" s="43"/>
      <c r="VIY170" s="43"/>
      <c r="VIZ170" s="43"/>
      <c r="VJA170" s="175"/>
      <c r="VJB170" s="473"/>
      <c r="VJC170" s="475"/>
      <c r="VJD170" s="254"/>
      <c r="VJE170" s="167"/>
      <c r="VJF170" s="43"/>
      <c r="VJG170" s="43"/>
      <c r="VJH170" s="43"/>
      <c r="VJI170" s="175"/>
      <c r="VJJ170" s="473"/>
      <c r="VJK170" s="475"/>
      <c r="VJL170" s="254"/>
      <c r="VJM170" s="167"/>
      <c r="VJN170" s="43"/>
      <c r="VJO170" s="43"/>
      <c r="VJP170" s="43"/>
      <c r="VJQ170" s="175"/>
      <c r="VJR170" s="473"/>
      <c r="VJS170" s="475"/>
      <c r="VJT170" s="254"/>
      <c r="VJU170" s="167"/>
      <c r="VJV170" s="43"/>
      <c r="VJW170" s="43"/>
      <c r="VJX170" s="43"/>
      <c r="VJY170" s="175"/>
      <c r="VJZ170" s="473"/>
      <c r="VKA170" s="475"/>
      <c r="VKB170" s="254"/>
      <c r="VKC170" s="167"/>
      <c r="VKD170" s="43"/>
      <c r="VKE170" s="43"/>
      <c r="VKF170" s="43"/>
      <c r="VKG170" s="175"/>
      <c r="VKH170" s="473"/>
      <c r="VKI170" s="475"/>
      <c r="VKJ170" s="254"/>
      <c r="VKK170" s="167"/>
      <c r="VKL170" s="43"/>
      <c r="VKM170" s="43"/>
      <c r="VKN170" s="43"/>
      <c r="VKO170" s="175"/>
      <c r="VKP170" s="473"/>
      <c r="VKQ170" s="475"/>
      <c r="VKR170" s="254"/>
      <c r="VKS170" s="167"/>
      <c r="VKT170" s="43"/>
      <c r="VKU170" s="43"/>
      <c r="VKV170" s="43"/>
      <c r="VKW170" s="175"/>
      <c r="VKX170" s="473"/>
      <c r="VKY170" s="475"/>
      <c r="VKZ170" s="254"/>
      <c r="VLA170" s="167"/>
      <c r="VLB170" s="43"/>
      <c r="VLC170" s="43"/>
      <c r="VLD170" s="43"/>
      <c r="VLE170" s="175"/>
      <c r="VLF170" s="473"/>
      <c r="VLG170" s="475"/>
      <c r="VLH170" s="254"/>
      <c r="VLI170" s="167"/>
      <c r="VLJ170" s="43"/>
      <c r="VLK170" s="43"/>
      <c r="VLL170" s="43"/>
      <c r="VLM170" s="175"/>
      <c r="VLN170" s="473"/>
      <c r="VLO170" s="475"/>
      <c r="VLP170" s="254"/>
      <c r="VLQ170" s="167"/>
      <c r="VLR170" s="43"/>
      <c r="VLS170" s="43"/>
      <c r="VLT170" s="43"/>
      <c r="VLU170" s="175"/>
      <c r="VLV170" s="473"/>
      <c r="VLW170" s="475"/>
      <c r="VLX170" s="254"/>
      <c r="VLY170" s="167"/>
      <c r="VLZ170" s="43"/>
      <c r="VMA170" s="43"/>
      <c r="VMB170" s="43"/>
      <c r="VMC170" s="175"/>
      <c r="VMD170" s="473"/>
      <c r="VME170" s="475"/>
      <c r="VMF170" s="254"/>
      <c r="VMG170" s="167"/>
      <c r="VMH170" s="43"/>
      <c r="VMI170" s="43"/>
      <c r="VMJ170" s="43"/>
      <c r="VMK170" s="175"/>
      <c r="VML170" s="473"/>
      <c r="VMM170" s="475"/>
      <c r="VMN170" s="254"/>
      <c r="VMO170" s="167"/>
      <c r="VMP170" s="43"/>
      <c r="VMQ170" s="43"/>
      <c r="VMR170" s="43"/>
      <c r="VMS170" s="175"/>
      <c r="VMT170" s="473"/>
      <c r="VMU170" s="475"/>
      <c r="VMV170" s="254"/>
      <c r="VMW170" s="167"/>
      <c r="VMX170" s="43"/>
      <c r="VMY170" s="43"/>
      <c r="VMZ170" s="43"/>
      <c r="VNA170" s="175"/>
      <c r="VNB170" s="473"/>
      <c r="VNC170" s="475"/>
      <c r="VND170" s="254"/>
      <c r="VNE170" s="167"/>
      <c r="VNF170" s="43"/>
      <c r="VNG170" s="43"/>
      <c r="VNH170" s="43"/>
      <c r="VNI170" s="175"/>
      <c r="VNJ170" s="473"/>
      <c r="VNK170" s="475"/>
      <c r="VNL170" s="254"/>
      <c r="VNM170" s="167"/>
      <c r="VNN170" s="43"/>
      <c r="VNO170" s="43"/>
      <c r="VNP170" s="43"/>
      <c r="VNQ170" s="175"/>
      <c r="VNR170" s="473"/>
      <c r="VNS170" s="475"/>
      <c r="VNT170" s="254"/>
      <c r="VNU170" s="167"/>
      <c r="VNV170" s="43"/>
      <c r="VNW170" s="43"/>
      <c r="VNX170" s="43"/>
      <c r="VNY170" s="175"/>
      <c r="VNZ170" s="473"/>
      <c r="VOA170" s="475"/>
      <c r="VOB170" s="254"/>
      <c r="VOC170" s="167"/>
      <c r="VOD170" s="43"/>
      <c r="VOE170" s="43"/>
      <c r="VOF170" s="43"/>
      <c r="VOG170" s="175"/>
      <c r="VOH170" s="473"/>
      <c r="VOI170" s="475"/>
      <c r="VOJ170" s="254"/>
      <c r="VOK170" s="167"/>
      <c r="VOL170" s="43"/>
      <c r="VOM170" s="43"/>
      <c r="VON170" s="43"/>
      <c r="VOO170" s="175"/>
      <c r="VOP170" s="473"/>
      <c r="VOQ170" s="475"/>
      <c r="VOR170" s="254"/>
      <c r="VOS170" s="167"/>
      <c r="VOT170" s="43"/>
      <c r="VOU170" s="43"/>
      <c r="VOV170" s="43"/>
      <c r="VOW170" s="175"/>
      <c r="VOX170" s="473"/>
      <c r="VOY170" s="475"/>
      <c r="VOZ170" s="254"/>
      <c r="VPA170" s="167"/>
      <c r="VPB170" s="43"/>
      <c r="VPC170" s="43"/>
      <c r="VPD170" s="43"/>
      <c r="VPE170" s="175"/>
      <c r="VPF170" s="473"/>
      <c r="VPG170" s="475"/>
      <c r="VPH170" s="254"/>
      <c r="VPI170" s="167"/>
      <c r="VPJ170" s="43"/>
      <c r="VPK170" s="43"/>
      <c r="VPL170" s="43"/>
      <c r="VPM170" s="175"/>
      <c r="VPN170" s="473"/>
      <c r="VPO170" s="475"/>
      <c r="VPP170" s="254"/>
      <c r="VPQ170" s="167"/>
      <c r="VPR170" s="43"/>
      <c r="VPS170" s="43"/>
      <c r="VPT170" s="43"/>
      <c r="VPU170" s="175"/>
      <c r="VPV170" s="473"/>
      <c r="VPW170" s="475"/>
      <c r="VPX170" s="254"/>
      <c r="VPY170" s="167"/>
      <c r="VPZ170" s="43"/>
      <c r="VQA170" s="43"/>
      <c r="VQB170" s="43"/>
      <c r="VQC170" s="175"/>
      <c r="VQD170" s="473"/>
      <c r="VQE170" s="475"/>
      <c r="VQF170" s="254"/>
      <c r="VQG170" s="167"/>
      <c r="VQH170" s="43"/>
      <c r="VQI170" s="43"/>
      <c r="VQJ170" s="43"/>
      <c r="VQK170" s="175"/>
      <c r="VQL170" s="473"/>
      <c r="VQM170" s="475"/>
      <c r="VQN170" s="254"/>
      <c r="VQO170" s="167"/>
      <c r="VQP170" s="43"/>
      <c r="VQQ170" s="43"/>
      <c r="VQR170" s="43"/>
      <c r="VQS170" s="175"/>
      <c r="VQT170" s="473"/>
      <c r="VQU170" s="475"/>
      <c r="VQV170" s="254"/>
      <c r="VQW170" s="167"/>
      <c r="VQX170" s="43"/>
      <c r="VQY170" s="43"/>
      <c r="VQZ170" s="43"/>
      <c r="VRA170" s="175"/>
      <c r="VRB170" s="473"/>
      <c r="VRC170" s="475"/>
      <c r="VRD170" s="254"/>
      <c r="VRE170" s="167"/>
      <c r="VRF170" s="43"/>
      <c r="VRG170" s="43"/>
      <c r="VRH170" s="43"/>
      <c r="VRI170" s="175"/>
      <c r="VRJ170" s="473"/>
      <c r="VRK170" s="475"/>
      <c r="VRL170" s="254"/>
      <c r="VRM170" s="167"/>
      <c r="VRN170" s="43"/>
      <c r="VRO170" s="43"/>
      <c r="VRP170" s="43"/>
      <c r="VRQ170" s="175"/>
      <c r="VRR170" s="473"/>
      <c r="VRS170" s="475"/>
      <c r="VRT170" s="254"/>
      <c r="VRU170" s="167"/>
      <c r="VRV170" s="43"/>
      <c r="VRW170" s="43"/>
      <c r="VRX170" s="43"/>
      <c r="VRY170" s="175"/>
      <c r="VRZ170" s="473"/>
      <c r="VSA170" s="475"/>
      <c r="VSB170" s="254"/>
      <c r="VSC170" s="167"/>
      <c r="VSD170" s="43"/>
      <c r="VSE170" s="43"/>
      <c r="VSF170" s="43"/>
      <c r="VSG170" s="175"/>
      <c r="VSH170" s="473"/>
      <c r="VSI170" s="475"/>
      <c r="VSJ170" s="254"/>
      <c r="VSK170" s="167"/>
      <c r="VSL170" s="43"/>
      <c r="VSM170" s="43"/>
      <c r="VSN170" s="43"/>
      <c r="VSO170" s="175"/>
      <c r="VSP170" s="473"/>
      <c r="VSQ170" s="475"/>
      <c r="VSR170" s="254"/>
      <c r="VSS170" s="167"/>
      <c r="VST170" s="43"/>
      <c r="VSU170" s="43"/>
      <c r="VSV170" s="43"/>
      <c r="VSW170" s="175"/>
      <c r="VSX170" s="473"/>
      <c r="VSY170" s="475"/>
      <c r="VSZ170" s="254"/>
      <c r="VTA170" s="167"/>
      <c r="VTB170" s="43"/>
      <c r="VTC170" s="43"/>
      <c r="VTD170" s="43"/>
      <c r="VTE170" s="175"/>
      <c r="VTF170" s="473"/>
      <c r="VTG170" s="475"/>
      <c r="VTH170" s="254"/>
      <c r="VTI170" s="167"/>
      <c r="VTJ170" s="43"/>
      <c r="VTK170" s="43"/>
      <c r="VTL170" s="43"/>
      <c r="VTM170" s="175"/>
      <c r="VTN170" s="473"/>
      <c r="VTO170" s="475"/>
      <c r="VTP170" s="254"/>
      <c r="VTQ170" s="167"/>
      <c r="VTR170" s="43"/>
      <c r="VTS170" s="43"/>
      <c r="VTT170" s="43"/>
      <c r="VTU170" s="175"/>
      <c r="VTV170" s="473"/>
      <c r="VTW170" s="475"/>
      <c r="VTX170" s="254"/>
      <c r="VTY170" s="167"/>
      <c r="VTZ170" s="43"/>
      <c r="VUA170" s="43"/>
      <c r="VUB170" s="43"/>
      <c r="VUC170" s="175"/>
      <c r="VUD170" s="473"/>
      <c r="VUE170" s="475"/>
      <c r="VUF170" s="254"/>
      <c r="VUG170" s="167"/>
      <c r="VUH170" s="43"/>
      <c r="VUI170" s="43"/>
      <c r="VUJ170" s="43"/>
      <c r="VUK170" s="175"/>
      <c r="VUL170" s="473"/>
      <c r="VUM170" s="475"/>
      <c r="VUN170" s="254"/>
      <c r="VUO170" s="167"/>
      <c r="VUP170" s="43"/>
      <c r="VUQ170" s="43"/>
      <c r="VUR170" s="43"/>
      <c r="VUS170" s="175"/>
      <c r="VUT170" s="473"/>
      <c r="VUU170" s="475"/>
      <c r="VUV170" s="254"/>
      <c r="VUW170" s="167"/>
      <c r="VUX170" s="43"/>
      <c r="VUY170" s="43"/>
      <c r="VUZ170" s="43"/>
      <c r="VVA170" s="175"/>
      <c r="VVB170" s="473"/>
      <c r="VVC170" s="475"/>
      <c r="VVD170" s="254"/>
      <c r="VVE170" s="167"/>
      <c r="VVF170" s="43"/>
      <c r="VVG170" s="43"/>
      <c r="VVH170" s="43"/>
      <c r="VVI170" s="175"/>
      <c r="VVJ170" s="473"/>
      <c r="VVK170" s="475"/>
      <c r="VVL170" s="254"/>
      <c r="VVM170" s="167"/>
      <c r="VVN170" s="43"/>
      <c r="VVO170" s="43"/>
      <c r="VVP170" s="43"/>
      <c r="VVQ170" s="175"/>
      <c r="VVR170" s="473"/>
      <c r="VVS170" s="475"/>
      <c r="VVT170" s="254"/>
      <c r="VVU170" s="167"/>
      <c r="VVV170" s="43"/>
      <c r="VVW170" s="43"/>
      <c r="VVX170" s="43"/>
      <c r="VVY170" s="175"/>
      <c r="VVZ170" s="473"/>
      <c r="VWA170" s="475"/>
      <c r="VWB170" s="254"/>
      <c r="VWC170" s="167"/>
      <c r="VWD170" s="43"/>
      <c r="VWE170" s="43"/>
      <c r="VWF170" s="43"/>
      <c r="VWG170" s="175"/>
      <c r="VWH170" s="473"/>
      <c r="VWI170" s="475"/>
      <c r="VWJ170" s="254"/>
      <c r="VWK170" s="167"/>
      <c r="VWL170" s="43"/>
      <c r="VWM170" s="43"/>
      <c r="VWN170" s="43"/>
      <c r="VWO170" s="175"/>
      <c r="VWP170" s="473"/>
      <c r="VWQ170" s="475"/>
      <c r="VWR170" s="254"/>
      <c r="VWS170" s="167"/>
      <c r="VWT170" s="43"/>
      <c r="VWU170" s="43"/>
      <c r="VWV170" s="43"/>
      <c r="VWW170" s="175"/>
      <c r="VWX170" s="473"/>
      <c r="VWY170" s="475"/>
      <c r="VWZ170" s="254"/>
      <c r="VXA170" s="167"/>
      <c r="VXB170" s="43"/>
      <c r="VXC170" s="43"/>
      <c r="VXD170" s="43"/>
      <c r="VXE170" s="175"/>
      <c r="VXF170" s="473"/>
      <c r="VXG170" s="475"/>
      <c r="VXH170" s="254"/>
      <c r="VXI170" s="167"/>
      <c r="VXJ170" s="43"/>
      <c r="VXK170" s="43"/>
      <c r="VXL170" s="43"/>
      <c r="VXM170" s="175"/>
      <c r="VXN170" s="473"/>
      <c r="VXO170" s="475"/>
      <c r="VXP170" s="254"/>
      <c r="VXQ170" s="167"/>
      <c r="VXR170" s="43"/>
      <c r="VXS170" s="43"/>
      <c r="VXT170" s="43"/>
      <c r="VXU170" s="175"/>
      <c r="VXV170" s="473"/>
      <c r="VXW170" s="475"/>
      <c r="VXX170" s="254"/>
      <c r="VXY170" s="167"/>
      <c r="VXZ170" s="43"/>
      <c r="VYA170" s="43"/>
      <c r="VYB170" s="43"/>
      <c r="VYC170" s="175"/>
      <c r="VYD170" s="473"/>
      <c r="VYE170" s="475"/>
      <c r="VYF170" s="254"/>
      <c r="VYG170" s="167"/>
      <c r="VYH170" s="43"/>
      <c r="VYI170" s="43"/>
      <c r="VYJ170" s="43"/>
      <c r="VYK170" s="175"/>
      <c r="VYL170" s="473"/>
      <c r="VYM170" s="475"/>
      <c r="VYN170" s="254"/>
      <c r="VYO170" s="167"/>
      <c r="VYP170" s="43"/>
      <c r="VYQ170" s="43"/>
      <c r="VYR170" s="43"/>
      <c r="VYS170" s="175"/>
      <c r="VYT170" s="473"/>
      <c r="VYU170" s="475"/>
      <c r="VYV170" s="254"/>
      <c r="VYW170" s="167"/>
      <c r="VYX170" s="43"/>
      <c r="VYY170" s="43"/>
      <c r="VYZ170" s="43"/>
      <c r="VZA170" s="175"/>
      <c r="VZB170" s="473"/>
      <c r="VZC170" s="475"/>
      <c r="VZD170" s="254"/>
      <c r="VZE170" s="167"/>
      <c r="VZF170" s="43"/>
      <c r="VZG170" s="43"/>
      <c r="VZH170" s="43"/>
      <c r="VZI170" s="175"/>
      <c r="VZJ170" s="473"/>
      <c r="VZK170" s="475"/>
      <c r="VZL170" s="254"/>
      <c r="VZM170" s="167"/>
      <c r="VZN170" s="43"/>
      <c r="VZO170" s="43"/>
      <c r="VZP170" s="43"/>
      <c r="VZQ170" s="175"/>
      <c r="VZR170" s="473"/>
      <c r="VZS170" s="475"/>
      <c r="VZT170" s="254"/>
      <c r="VZU170" s="167"/>
      <c r="VZV170" s="43"/>
      <c r="VZW170" s="43"/>
      <c r="VZX170" s="43"/>
      <c r="VZY170" s="175"/>
      <c r="VZZ170" s="473"/>
      <c r="WAA170" s="475"/>
      <c r="WAB170" s="254"/>
      <c r="WAC170" s="167"/>
      <c r="WAD170" s="43"/>
      <c r="WAE170" s="43"/>
      <c r="WAF170" s="43"/>
      <c r="WAG170" s="175"/>
      <c r="WAH170" s="473"/>
      <c r="WAI170" s="475"/>
      <c r="WAJ170" s="254"/>
      <c r="WAK170" s="167"/>
      <c r="WAL170" s="43"/>
      <c r="WAM170" s="43"/>
      <c r="WAN170" s="43"/>
      <c r="WAO170" s="175"/>
      <c r="WAP170" s="473"/>
      <c r="WAQ170" s="475"/>
      <c r="WAR170" s="254"/>
      <c r="WAS170" s="167"/>
      <c r="WAT170" s="43"/>
      <c r="WAU170" s="43"/>
      <c r="WAV170" s="43"/>
      <c r="WAW170" s="175"/>
      <c r="WAX170" s="473"/>
      <c r="WAY170" s="475"/>
      <c r="WAZ170" s="254"/>
      <c r="WBA170" s="167"/>
      <c r="WBB170" s="43"/>
      <c r="WBC170" s="43"/>
      <c r="WBD170" s="43"/>
      <c r="WBE170" s="175"/>
      <c r="WBF170" s="473"/>
      <c r="WBG170" s="475"/>
      <c r="WBH170" s="254"/>
      <c r="WBI170" s="167"/>
      <c r="WBJ170" s="43"/>
      <c r="WBK170" s="43"/>
      <c r="WBL170" s="43"/>
      <c r="WBM170" s="175"/>
      <c r="WBN170" s="473"/>
      <c r="WBO170" s="475"/>
      <c r="WBP170" s="254"/>
      <c r="WBQ170" s="167"/>
      <c r="WBR170" s="43"/>
      <c r="WBS170" s="43"/>
      <c r="WBT170" s="43"/>
      <c r="WBU170" s="175"/>
      <c r="WBV170" s="473"/>
      <c r="WBW170" s="475"/>
      <c r="WBX170" s="254"/>
      <c r="WBY170" s="167"/>
      <c r="WBZ170" s="43"/>
      <c r="WCA170" s="43"/>
      <c r="WCB170" s="43"/>
      <c r="WCC170" s="175"/>
      <c r="WCD170" s="473"/>
      <c r="WCE170" s="475"/>
      <c r="WCF170" s="254"/>
      <c r="WCG170" s="167"/>
      <c r="WCH170" s="43"/>
      <c r="WCI170" s="43"/>
      <c r="WCJ170" s="43"/>
      <c r="WCK170" s="175"/>
      <c r="WCL170" s="473"/>
      <c r="WCM170" s="475"/>
      <c r="WCN170" s="254"/>
      <c r="WCO170" s="167"/>
      <c r="WCP170" s="43"/>
      <c r="WCQ170" s="43"/>
      <c r="WCR170" s="43"/>
      <c r="WCS170" s="175"/>
      <c r="WCT170" s="473"/>
      <c r="WCU170" s="475"/>
      <c r="WCV170" s="254"/>
      <c r="WCW170" s="167"/>
      <c r="WCX170" s="43"/>
      <c r="WCY170" s="43"/>
      <c r="WCZ170" s="43"/>
      <c r="WDA170" s="175"/>
      <c r="WDB170" s="473"/>
      <c r="WDC170" s="475"/>
      <c r="WDD170" s="254"/>
      <c r="WDE170" s="167"/>
      <c r="WDF170" s="43"/>
      <c r="WDG170" s="43"/>
      <c r="WDH170" s="43"/>
      <c r="WDI170" s="175"/>
      <c r="WDJ170" s="473"/>
      <c r="WDK170" s="475"/>
      <c r="WDL170" s="254"/>
      <c r="WDM170" s="167"/>
      <c r="WDN170" s="43"/>
      <c r="WDO170" s="43"/>
      <c r="WDP170" s="43"/>
      <c r="WDQ170" s="175"/>
      <c r="WDR170" s="473"/>
      <c r="WDS170" s="475"/>
      <c r="WDT170" s="254"/>
      <c r="WDU170" s="167"/>
      <c r="WDV170" s="43"/>
      <c r="WDW170" s="43"/>
      <c r="WDX170" s="43"/>
      <c r="WDY170" s="175"/>
      <c r="WDZ170" s="473"/>
      <c r="WEA170" s="475"/>
      <c r="WEB170" s="254"/>
      <c r="WEC170" s="167"/>
      <c r="WED170" s="43"/>
      <c r="WEE170" s="43"/>
      <c r="WEF170" s="43"/>
      <c r="WEG170" s="175"/>
      <c r="WEH170" s="473"/>
      <c r="WEI170" s="475"/>
      <c r="WEJ170" s="254"/>
      <c r="WEK170" s="167"/>
      <c r="WEL170" s="43"/>
      <c r="WEM170" s="43"/>
      <c r="WEN170" s="43"/>
      <c r="WEO170" s="175"/>
      <c r="WEP170" s="473"/>
      <c r="WEQ170" s="475"/>
      <c r="WER170" s="254"/>
      <c r="WES170" s="167"/>
      <c r="WET170" s="43"/>
      <c r="WEU170" s="43"/>
      <c r="WEV170" s="43"/>
      <c r="WEW170" s="175"/>
      <c r="WEX170" s="473"/>
      <c r="WEY170" s="475"/>
      <c r="WEZ170" s="254"/>
      <c r="WFA170" s="167"/>
      <c r="WFB170" s="43"/>
      <c r="WFC170" s="43"/>
      <c r="WFD170" s="43"/>
      <c r="WFE170" s="175"/>
      <c r="WFF170" s="473"/>
      <c r="WFG170" s="475"/>
      <c r="WFH170" s="254"/>
      <c r="WFI170" s="167"/>
      <c r="WFJ170" s="43"/>
      <c r="WFK170" s="43"/>
      <c r="WFL170" s="43"/>
      <c r="WFM170" s="175"/>
      <c r="WFN170" s="473"/>
      <c r="WFO170" s="475"/>
      <c r="WFP170" s="254"/>
      <c r="WFQ170" s="167"/>
      <c r="WFR170" s="43"/>
      <c r="WFS170" s="43"/>
      <c r="WFT170" s="43"/>
      <c r="WFU170" s="175"/>
      <c r="WFV170" s="473"/>
      <c r="WFW170" s="475"/>
      <c r="WFX170" s="254"/>
      <c r="WFY170" s="167"/>
      <c r="WFZ170" s="43"/>
      <c r="WGA170" s="43"/>
      <c r="WGB170" s="43"/>
      <c r="WGC170" s="175"/>
      <c r="WGD170" s="473"/>
      <c r="WGE170" s="475"/>
      <c r="WGF170" s="254"/>
      <c r="WGG170" s="167"/>
      <c r="WGH170" s="43"/>
      <c r="WGI170" s="43"/>
      <c r="WGJ170" s="43"/>
      <c r="WGK170" s="175"/>
      <c r="WGL170" s="473"/>
      <c r="WGM170" s="475"/>
      <c r="WGN170" s="254"/>
      <c r="WGO170" s="167"/>
      <c r="WGP170" s="43"/>
      <c r="WGQ170" s="43"/>
      <c r="WGR170" s="43"/>
      <c r="WGS170" s="175"/>
      <c r="WGT170" s="473"/>
      <c r="WGU170" s="475"/>
      <c r="WGV170" s="254"/>
      <c r="WGW170" s="167"/>
      <c r="WGX170" s="43"/>
      <c r="WGY170" s="43"/>
      <c r="WGZ170" s="43"/>
      <c r="WHA170" s="175"/>
      <c r="WHB170" s="473"/>
      <c r="WHC170" s="475"/>
      <c r="WHD170" s="254"/>
      <c r="WHE170" s="167"/>
      <c r="WHF170" s="43"/>
      <c r="WHG170" s="43"/>
      <c r="WHH170" s="43"/>
      <c r="WHI170" s="175"/>
      <c r="WHJ170" s="473"/>
      <c r="WHK170" s="475"/>
      <c r="WHL170" s="254"/>
      <c r="WHM170" s="167"/>
      <c r="WHN170" s="43"/>
      <c r="WHO170" s="43"/>
      <c r="WHP170" s="43"/>
      <c r="WHQ170" s="175"/>
      <c r="WHR170" s="473"/>
      <c r="WHS170" s="475"/>
      <c r="WHT170" s="254"/>
      <c r="WHU170" s="167"/>
      <c r="WHV170" s="43"/>
      <c r="WHW170" s="43"/>
      <c r="WHX170" s="43"/>
      <c r="WHY170" s="175"/>
      <c r="WHZ170" s="473"/>
      <c r="WIA170" s="475"/>
      <c r="WIB170" s="254"/>
      <c r="WIC170" s="167"/>
      <c r="WID170" s="43"/>
      <c r="WIE170" s="43"/>
      <c r="WIF170" s="43"/>
      <c r="WIG170" s="175"/>
      <c r="WIH170" s="473"/>
      <c r="WII170" s="475"/>
      <c r="WIJ170" s="254"/>
      <c r="WIK170" s="167"/>
      <c r="WIL170" s="43"/>
      <c r="WIM170" s="43"/>
      <c r="WIN170" s="43"/>
      <c r="WIO170" s="175"/>
      <c r="WIP170" s="473"/>
      <c r="WIQ170" s="475"/>
      <c r="WIR170" s="254"/>
      <c r="WIS170" s="167"/>
      <c r="WIT170" s="43"/>
      <c r="WIU170" s="43"/>
      <c r="WIV170" s="43"/>
      <c r="WIW170" s="175"/>
      <c r="WIX170" s="473"/>
      <c r="WIY170" s="475"/>
      <c r="WIZ170" s="254"/>
      <c r="WJA170" s="167"/>
      <c r="WJB170" s="43"/>
      <c r="WJC170" s="43"/>
      <c r="WJD170" s="43"/>
      <c r="WJE170" s="175"/>
      <c r="WJF170" s="473"/>
      <c r="WJG170" s="475"/>
      <c r="WJH170" s="254"/>
      <c r="WJI170" s="167"/>
      <c r="WJJ170" s="43"/>
      <c r="WJK170" s="43"/>
      <c r="WJL170" s="43"/>
      <c r="WJM170" s="175"/>
      <c r="WJN170" s="473"/>
      <c r="WJO170" s="475"/>
      <c r="WJP170" s="254"/>
      <c r="WJQ170" s="167"/>
      <c r="WJR170" s="43"/>
      <c r="WJS170" s="43"/>
      <c r="WJT170" s="43"/>
      <c r="WJU170" s="175"/>
      <c r="WJV170" s="473"/>
      <c r="WJW170" s="475"/>
      <c r="WJX170" s="254"/>
      <c r="WJY170" s="167"/>
      <c r="WJZ170" s="43"/>
      <c r="WKA170" s="43"/>
      <c r="WKB170" s="43"/>
      <c r="WKC170" s="175"/>
      <c r="WKD170" s="473"/>
      <c r="WKE170" s="475"/>
      <c r="WKF170" s="254"/>
      <c r="WKG170" s="167"/>
      <c r="WKH170" s="43"/>
      <c r="WKI170" s="43"/>
      <c r="WKJ170" s="43"/>
      <c r="WKK170" s="175"/>
      <c r="WKL170" s="473"/>
      <c r="WKM170" s="475"/>
      <c r="WKN170" s="254"/>
      <c r="WKO170" s="167"/>
      <c r="WKP170" s="43"/>
      <c r="WKQ170" s="43"/>
      <c r="WKR170" s="43"/>
      <c r="WKS170" s="175"/>
      <c r="WKT170" s="473"/>
      <c r="WKU170" s="475"/>
      <c r="WKV170" s="254"/>
      <c r="WKW170" s="167"/>
      <c r="WKX170" s="43"/>
      <c r="WKY170" s="43"/>
      <c r="WKZ170" s="43"/>
      <c r="WLA170" s="175"/>
      <c r="WLB170" s="473"/>
      <c r="WLC170" s="475"/>
      <c r="WLD170" s="254"/>
      <c r="WLE170" s="167"/>
      <c r="WLF170" s="43"/>
      <c r="WLG170" s="43"/>
      <c r="WLH170" s="43"/>
      <c r="WLI170" s="175"/>
      <c r="WLJ170" s="473"/>
      <c r="WLK170" s="475"/>
      <c r="WLL170" s="254"/>
      <c r="WLM170" s="167"/>
      <c r="WLN170" s="43"/>
      <c r="WLO170" s="43"/>
      <c r="WLP170" s="43"/>
      <c r="WLQ170" s="175"/>
      <c r="WLR170" s="473"/>
      <c r="WLS170" s="475"/>
      <c r="WLT170" s="254"/>
      <c r="WLU170" s="167"/>
      <c r="WLV170" s="43"/>
      <c r="WLW170" s="43"/>
      <c r="WLX170" s="43"/>
      <c r="WLY170" s="175"/>
      <c r="WLZ170" s="473"/>
      <c r="WMA170" s="475"/>
      <c r="WMB170" s="254"/>
      <c r="WMC170" s="167"/>
      <c r="WMD170" s="43"/>
      <c r="WME170" s="43"/>
      <c r="WMF170" s="43"/>
      <c r="WMG170" s="175"/>
      <c r="WMH170" s="473"/>
      <c r="WMI170" s="475"/>
      <c r="WMJ170" s="254"/>
      <c r="WMK170" s="167"/>
      <c r="WML170" s="43"/>
      <c r="WMM170" s="43"/>
      <c r="WMN170" s="43"/>
      <c r="WMO170" s="175"/>
      <c r="WMP170" s="473"/>
      <c r="WMQ170" s="475"/>
      <c r="WMR170" s="254"/>
      <c r="WMS170" s="167"/>
      <c r="WMT170" s="43"/>
      <c r="WMU170" s="43"/>
      <c r="WMV170" s="43"/>
      <c r="WMW170" s="175"/>
      <c r="WMX170" s="473"/>
      <c r="WMY170" s="475"/>
      <c r="WMZ170" s="254"/>
      <c r="WNA170" s="167"/>
      <c r="WNB170" s="43"/>
      <c r="WNC170" s="43"/>
      <c r="WND170" s="43"/>
      <c r="WNE170" s="175"/>
      <c r="WNF170" s="473"/>
      <c r="WNG170" s="475"/>
      <c r="WNH170" s="254"/>
      <c r="WNI170" s="167"/>
      <c r="WNJ170" s="43"/>
      <c r="WNK170" s="43"/>
      <c r="WNL170" s="43"/>
      <c r="WNM170" s="175"/>
      <c r="WNN170" s="473"/>
      <c r="WNO170" s="475"/>
      <c r="WNP170" s="254"/>
      <c r="WNQ170" s="167"/>
      <c r="WNR170" s="43"/>
      <c r="WNS170" s="43"/>
      <c r="WNT170" s="43"/>
      <c r="WNU170" s="175"/>
      <c r="WNV170" s="473"/>
      <c r="WNW170" s="475"/>
      <c r="WNX170" s="254"/>
      <c r="WNY170" s="167"/>
      <c r="WNZ170" s="43"/>
      <c r="WOA170" s="43"/>
      <c r="WOB170" s="43"/>
      <c r="WOC170" s="175"/>
      <c r="WOD170" s="473"/>
      <c r="WOE170" s="475"/>
      <c r="WOF170" s="254"/>
      <c r="WOG170" s="167"/>
      <c r="WOH170" s="43"/>
      <c r="WOI170" s="43"/>
      <c r="WOJ170" s="43"/>
      <c r="WOK170" s="175"/>
      <c r="WOL170" s="473"/>
      <c r="WOM170" s="475"/>
      <c r="WON170" s="254"/>
      <c r="WOO170" s="167"/>
      <c r="WOP170" s="43"/>
      <c r="WOQ170" s="43"/>
      <c r="WOR170" s="43"/>
      <c r="WOS170" s="175"/>
      <c r="WOT170" s="473"/>
      <c r="WOU170" s="475"/>
      <c r="WOV170" s="254"/>
      <c r="WOW170" s="167"/>
      <c r="WOX170" s="43"/>
      <c r="WOY170" s="43"/>
      <c r="WOZ170" s="43"/>
      <c r="WPA170" s="175"/>
      <c r="WPB170" s="473"/>
      <c r="WPC170" s="475"/>
      <c r="WPD170" s="254"/>
      <c r="WPE170" s="167"/>
      <c r="WPF170" s="43"/>
      <c r="WPG170" s="43"/>
      <c r="WPH170" s="43"/>
      <c r="WPI170" s="175"/>
      <c r="WPJ170" s="473"/>
      <c r="WPK170" s="475"/>
      <c r="WPL170" s="254"/>
      <c r="WPM170" s="167"/>
      <c r="WPN170" s="43"/>
      <c r="WPO170" s="43"/>
      <c r="WPP170" s="43"/>
      <c r="WPQ170" s="175"/>
      <c r="WPR170" s="473"/>
      <c r="WPS170" s="475"/>
      <c r="WPT170" s="254"/>
      <c r="WPU170" s="167"/>
      <c r="WPV170" s="43"/>
      <c r="WPW170" s="43"/>
      <c r="WPX170" s="43"/>
      <c r="WPY170" s="175"/>
      <c r="WPZ170" s="473"/>
      <c r="WQA170" s="475"/>
      <c r="WQB170" s="254"/>
      <c r="WQC170" s="167"/>
      <c r="WQD170" s="43"/>
      <c r="WQE170" s="43"/>
      <c r="WQF170" s="43"/>
      <c r="WQG170" s="175"/>
      <c r="WQH170" s="473"/>
      <c r="WQI170" s="475"/>
      <c r="WQJ170" s="254"/>
      <c r="WQK170" s="167"/>
      <c r="WQL170" s="43"/>
      <c r="WQM170" s="43"/>
      <c r="WQN170" s="43"/>
      <c r="WQO170" s="175"/>
      <c r="WQP170" s="473"/>
      <c r="WQQ170" s="475"/>
      <c r="WQR170" s="254"/>
      <c r="WQS170" s="167"/>
      <c r="WQT170" s="43"/>
      <c r="WQU170" s="43"/>
      <c r="WQV170" s="43"/>
      <c r="WQW170" s="175"/>
      <c r="WQX170" s="473"/>
      <c r="WQY170" s="475"/>
      <c r="WQZ170" s="254"/>
      <c r="WRA170" s="167"/>
      <c r="WRB170" s="43"/>
      <c r="WRC170" s="43"/>
      <c r="WRD170" s="43"/>
      <c r="WRE170" s="175"/>
      <c r="WRF170" s="473"/>
      <c r="WRG170" s="475"/>
      <c r="WRH170" s="254"/>
      <c r="WRI170" s="167"/>
      <c r="WRJ170" s="43"/>
      <c r="WRK170" s="43"/>
      <c r="WRL170" s="43"/>
      <c r="WRM170" s="175"/>
      <c r="WRN170" s="473"/>
      <c r="WRO170" s="475"/>
      <c r="WRP170" s="254"/>
      <c r="WRQ170" s="167"/>
      <c r="WRR170" s="43"/>
      <c r="WRS170" s="43"/>
      <c r="WRT170" s="43"/>
      <c r="WRU170" s="175"/>
      <c r="WRV170" s="473"/>
      <c r="WRW170" s="475"/>
      <c r="WRX170" s="254"/>
      <c r="WRY170" s="167"/>
      <c r="WRZ170" s="43"/>
      <c r="WSA170" s="43"/>
      <c r="WSB170" s="43"/>
      <c r="WSC170" s="175"/>
      <c r="WSD170" s="473"/>
      <c r="WSE170" s="475"/>
      <c r="WSF170" s="254"/>
      <c r="WSG170" s="167"/>
      <c r="WSH170" s="43"/>
      <c r="WSI170" s="43"/>
      <c r="WSJ170" s="43"/>
      <c r="WSK170" s="175"/>
      <c r="WSL170" s="473"/>
      <c r="WSM170" s="475"/>
      <c r="WSN170" s="254"/>
      <c r="WSO170" s="167"/>
      <c r="WSP170" s="43"/>
      <c r="WSQ170" s="43"/>
      <c r="WSR170" s="43"/>
      <c r="WSS170" s="175"/>
      <c r="WST170" s="473"/>
      <c r="WSU170" s="475"/>
      <c r="WSV170" s="254"/>
      <c r="WSW170" s="167"/>
      <c r="WSX170" s="43"/>
      <c r="WSY170" s="43"/>
      <c r="WSZ170" s="43"/>
      <c r="WTA170" s="175"/>
      <c r="WTB170" s="473"/>
      <c r="WTC170" s="475"/>
      <c r="WTD170" s="254"/>
      <c r="WTE170" s="167"/>
      <c r="WTF170" s="43"/>
      <c r="WTG170" s="43"/>
      <c r="WTH170" s="43"/>
      <c r="WTI170" s="175"/>
      <c r="WTJ170" s="473"/>
      <c r="WTK170" s="475"/>
      <c r="WTL170" s="254"/>
      <c r="WTM170" s="167"/>
      <c r="WTN170" s="43"/>
      <c r="WTO170" s="43"/>
      <c r="WTP170" s="43"/>
      <c r="WTQ170" s="175"/>
      <c r="WTR170" s="473"/>
      <c r="WTS170" s="475"/>
      <c r="WTT170" s="254"/>
      <c r="WTU170" s="167"/>
      <c r="WTV170" s="43"/>
      <c r="WTW170" s="43"/>
      <c r="WTX170" s="43"/>
      <c r="WTY170" s="175"/>
      <c r="WTZ170" s="473"/>
      <c r="WUA170" s="475"/>
      <c r="WUB170" s="254"/>
      <c r="WUC170" s="167"/>
      <c r="WUD170" s="43"/>
      <c r="WUE170" s="43"/>
      <c r="WUF170" s="43"/>
      <c r="WUG170" s="175"/>
      <c r="WUH170" s="473"/>
      <c r="WUI170" s="475"/>
      <c r="WUJ170" s="254"/>
      <c r="WUK170" s="167"/>
      <c r="WUL170" s="43"/>
      <c r="WUM170" s="43"/>
      <c r="WUN170" s="43"/>
      <c r="WUO170" s="175"/>
      <c r="WUP170" s="473"/>
      <c r="WUQ170" s="475"/>
      <c r="WUR170" s="254"/>
      <c r="WUS170" s="167"/>
      <c r="WUT170" s="43"/>
      <c r="WUU170" s="43"/>
      <c r="WUV170" s="43"/>
      <c r="WUW170" s="175"/>
      <c r="WUX170" s="473"/>
      <c r="WUY170" s="475"/>
      <c r="WUZ170" s="254"/>
      <c r="WVA170" s="167"/>
      <c r="WVB170" s="43"/>
      <c r="WVC170" s="43"/>
      <c r="WVD170" s="43"/>
      <c r="WVE170" s="175"/>
      <c r="WVF170" s="473"/>
      <c r="WVG170" s="475"/>
      <c r="WVH170" s="254"/>
      <c r="WVI170" s="167"/>
      <c r="WVJ170" s="43"/>
      <c r="WVK170" s="43"/>
      <c r="WVL170" s="43"/>
      <c r="WVM170" s="175"/>
      <c r="WVN170" s="473"/>
      <c r="WVO170" s="475"/>
      <c r="WVP170" s="254"/>
      <c r="WVQ170" s="167"/>
      <c r="WVR170" s="43"/>
      <c r="WVS170" s="43"/>
      <c r="WVT170" s="43"/>
      <c r="WVU170" s="175"/>
      <c r="WVV170" s="473"/>
      <c r="WVW170" s="475"/>
      <c r="WVX170" s="254"/>
      <c r="WVY170" s="167"/>
      <c r="WVZ170" s="43"/>
      <c r="WWA170" s="43"/>
      <c r="WWB170" s="43"/>
      <c r="WWC170" s="175"/>
      <c r="WWD170" s="473"/>
      <c r="WWE170" s="475"/>
      <c r="WWF170" s="254"/>
      <c r="WWG170" s="167"/>
      <c r="WWH170" s="43"/>
      <c r="WWI170" s="43"/>
      <c r="WWJ170" s="43"/>
      <c r="WWK170" s="175"/>
      <c r="WWL170" s="473"/>
      <c r="WWM170" s="475"/>
      <c r="WWN170" s="254"/>
      <c r="WWO170" s="167"/>
      <c r="WWP170" s="43"/>
      <c r="WWQ170" s="43"/>
      <c r="WWR170" s="43"/>
      <c r="WWS170" s="175"/>
      <c r="WWT170" s="473"/>
      <c r="WWU170" s="475"/>
      <c r="WWV170" s="254"/>
      <c r="WWW170" s="167"/>
      <c r="WWX170" s="43"/>
      <c r="WWY170" s="43"/>
      <c r="WWZ170" s="43"/>
      <c r="WXA170" s="175"/>
      <c r="WXB170" s="473"/>
      <c r="WXC170" s="475"/>
      <c r="WXD170" s="254"/>
      <c r="WXE170" s="167"/>
      <c r="WXF170" s="43"/>
      <c r="WXG170" s="43"/>
      <c r="WXH170" s="43"/>
      <c r="WXI170" s="175"/>
      <c r="WXJ170" s="473"/>
      <c r="WXK170" s="475"/>
      <c r="WXL170" s="254"/>
      <c r="WXM170" s="167"/>
      <c r="WXN170" s="43"/>
      <c r="WXO170" s="43"/>
      <c r="WXP170" s="43"/>
      <c r="WXQ170" s="175"/>
      <c r="WXR170" s="473"/>
      <c r="WXS170" s="475"/>
      <c r="WXT170" s="254"/>
      <c r="WXU170" s="167"/>
      <c r="WXV170" s="43"/>
      <c r="WXW170" s="43"/>
      <c r="WXX170" s="43"/>
      <c r="WXY170" s="175"/>
      <c r="WXZ170" s="473"/>
      <c r="WYA170" s="475"/>
      <c r="WYB170" s="254"/>
      <c r="WYC170" s="167"/>
      <c r="WYD170" s="43"/>
      <c r="WYE170" s="43"/>
      <c r="WYF170" s="43"/>
      <c r="WYG170" s="175"/>
      <c r="WYH170" s="473"/>
      <c r="WYI170" s="475"/>
      <c r="WYJ170" s="254"/>
      <c r="WYK170" s="167"/>
      <c r="WYL170" s="43"/>
      <c r="WYM170" s="43"/>
      <c r="WYN170" s="43"/>
      <c r="WYO170" s="175"/>
      <c r="WYP170" s="473"/>
      <c r="WYQ170" s="475"/>
      <c r="WYR170" s="254"/>
      <c r="WYS170" s="167"/>
      <c r="WYT170" s="43"/>
      <c r="WYU170" s="43"/>
      <c r="WYV170" s="43"/>
      <c r="WYW170" s="175"/>
      <c r="WYX170" s="473"/>
      <c r="WYY170" s="475"/>
      <c r="WYZ170" s="254"/>
      <c r="WZA170" s="167"/>
      <c r="WZB170" s="43"/>
      <c r="WZC170" s="43"/>
      <c r="WZD170" s="43"/>
      <c r="WZE170" s="175"/>
      <c r="WZF170" s="473"/>
      <c r="WZG170" s="475"/>
      <c r="WZH170" s="254"/>
      <c r="WZI170" s="167"/>
      <c r="WZJ170" s="43"/>
      <c r="WZK170" s="43"/>
      <c r="WZL170" s="43"/>
      <c r="WZM170" s="175"/>
      <c r="WZN170" s="473"/>
      <c r="WZO170" s="475"/>
      <c r="WZP170" s="254"/>
      <c r="WZQ170" s="167"/>
      <c r="WZR170" s="43"/>
      <c r="WZS170" s="43"/>
      <c r="WZT170" s="43"/>
      <c r="WZU170" s="175"/>
      <c r="WZV170" s="473"/>
      <c r="WZW170" s="475"/>
      <c r="WZX170" s="254"/>
      <c r="WZY170" s="167"/>
      <c r="WZZ170" s="43"/>
      <c r="XAA170" s="43"/>
      <c r="XAB170" s="43"/>
      <c r="XAC170" s="175"/>
      <c r="XAD170" s="473"/>
      <c r="XAE170" s="475"/>
      <c r="XAF170" s="254"/>
      <c r="XAG170" s="167"/>
      <c r="XAH170" s="43"/>
      <c r="XAI170" s="43"/>
      <c r="XAJ170" s="43"/>
      <c r="XAK170" s="175"/>
      <c r="XAL170" s="473"/>
      <c r="XAM170" s="475"/>
      <c r="XAN170" s="254"/>
      <c r="XAO170" s="167"/>
      <c r="XAP170" s="43"/>
      <c r="XAQ170" s="43"/>
      <c r="XAR170" s="43"/>
      <c r="XAS170" s="175"/>
      <c r="XAT170" s="473"/>
      <c r="XAU170" s="475"/>
      <c r="XAV170" s="254"/>
      <c r="XAW170" s="167"/>
      <c r="XAX170" s="43"/>
      <c r="XAY170" s="43"/>
      <c r="XAZ170" s="43"/>
      <c r="XBA170" s="175"/>
      <c r="XBB170" s="473"/>
      <c r="XBC170" s="475"/>
      <c r="XBD170" s="254"/>
      <c r="XBE170" s="167"/>
      <c r="XBF170" s="43"/>
      <c r="XBG170" s="43"/>
      <c r="XBH170" s="43"/>
      <c r="XBI170" s="175"/>
      <c r="XBJ170" s="473"/>
      <c r="XBK170" s="475"/>
      <c r="XBL170" s="254"/>
      <c r="XBM170" s="167"/>
      <c r="XBN170" s="43"/>
      <c r="XBO170" s="43"/>
      <c r="XBP170" s="43"/>
      <c r="XBQ170" s="175"/>
      <c r="XBR170" s="473"/>
      <c r="XBS170" s="475"/>
      <c r="XBT170" s="254"/>
      <c r="XBU170" s="167"/>
      <c r="XBV170" s="43"/>
      <c r="XBW170" s="43"/>
      <c r="XBX170" s="43"/>
      <c r="XBY170" s="175"/>
      <c r="XBZ170" s="473"/>
      <c r="XCA170" s="475"/>
      <c r="XCB170" s="254"/>
      <c r="XCC170" s="167"/>
      <c r="XCD170" s="43"/>
      <c r="XCE170" s="43"/>
      <c r="XCF170" s="43"/>
      <c r="XCG170" s="175"/>
      <c r="XCH170" s="473"/>
      <c r="XCI170" s="475"/>
      <c r="XCJ170" s="254"/>
      <c r="XCK170" s="167"/>
      <c r="XCL170" s="43"/>
      <c r="XCM170" s="43"/>
      <c r="XCN170" s="43"/>
      <c r="XCO170" s="175"/>
      <c r="XCP170" s="473"/>
      <c r="XCQ170" s="475"/>
      <c r="XCR170" s="254"/>
      <c r="XCS170" s="167"/>
      <c r="XCT170" s="43"/>
      <c r="XCU170" s="43"/>
      <c r="XCV170" s="43"/>
      <c r="XCW170" s="175"/>
      <c r="XCX170" s="473"/>
      <c r="XCY170" s="475"/>
      <c r="XCZ170" s="254"/>
      <c r="XDA170" s="167"/>
      <c r="XDB170" s="43"/>
      <c r="XDC170" s="43"/>
      <c r="XDD170" s="43"/>
      <c r="XDE170" s="175"/>
      <c r="XDF170" s="473"/>
      <c r="XDG170" s="475"/>
      <c r="XDH170" s="254"/>
      <c r="XDI170" s="167"/>
      <c r="XDJ170" s="43"/>
      <c r="XDK170" s="43"/>
      <c r="XDL170" s="43"/>
      <c r="XDM170" s="175"/>
      <c r="XDN170" s="473"/>
      <c r="XDO170" s="475"/>
      <c r="XDP170" s="254"/>
      <c r="XDQ170" s="167"/>
      <c r="XDR170" s="43"/>
      <c r="XDS170" s="43"/>
      <c r="XDT170" s="43"/>
      <c r="XDU170" s="175"/>
      <c r="XDV170" s="473"/>
      <c r="XDW170" s="475"/>
      <c r="XDX170" s="254"/>
      <c r="XDY170" s="167"/>
      <c r="XDZ170" s="43"/>
      <c r="XEA170" s="43"/>
      <c r="XEB170" s="43"/>
      <c r="XEC170" s="175"/>
      <c r="XED170" s="473"/>
      <c r="XEE170" s="475"/>
      <c r="XEF170" s="254"/>
      <c r="XEG170" s="167"/>
      <c r="XEH170" s="43"/>
      <c r="XEI170" s="43"/>
      <c r="XEJ170" s="43"/>
      <c r="XEK170" s="175"/>
      <c r="XEL170" s="473"/>
      <c r="XEM170" s="475"/>
      <c r="XEN170" s="254"/>
      <c r="XEO170" s="167"/>
      <c r="XEP170" s="43"/>
      <c r="XEQ170" s="43"/>
      <c r="XER170" s="43"/>
      <c r="XES170" s="175"/>
      <c r="XET170" s="473"/>
      <c r="XEU170" s="475"/>
      <c r="XEV170" s="254"/>
      <c r="XEW170" s="167"/>
      <c r="XEX170" s="43"/>
      <c r="XEY170" s="43"/>
      <c r="XEZ170" s="43"/>
      <c r="XFA170" s="175"/>
      <c r="XFB170" s="473"/>
      <c r="XFC170" s="475"/>
      <c r="XFD170" s="254"/>
    </row>
    <row r="171" spans="1:16384" s="14" customFormat="1" x14ac:dyDescent="0.3">
      <c r="A171" s="172" t="s">
        <v>887</v>
      </c>
      <c r="B171" s="231" t="s">
        <v>888</v>
      </c>
      <c r="C171" s="43"/>
      <c r="D171" s="232"/>
      <c r="E171" s="11"/>
      <c r="F171" s="352"/>
      <c r="G171" s="274"/>
      <c r="H171" s="44"/>
    </row>
    <row r="172" spans="1:16384" s="14" customFormat="1" x14ac:dyDescent="0.3">
      <c r="A172" s="172"/>
      <c r="B172" s="231"/>
      <c r="C172" s="43"/>
      <c r="D172" s="232"/>
      <c r="E172" s="11"/>
      <c r="F172" s="352"/>
      <c r="G172" s="274"/>
      <c r="H172" s="44"/>
    </row>
    <row r="173" spans="1:16384" s="14" customFormat="1" x14ac:dyDescent="0.3">
      <c r="A173" s="172"/>
      <c r="B173" s="524" t="s">
        <v>889</v>
      </c>
      <c r="C173" s="510"/>
      <c r="D173" s="511"/>
      <c r="E173" s="11" t="s">
        <v>220</v>
      </c>
      <c r="F173" s="352">
        <v>220</v>
      </c>
      <c r="G173" s="274"/>
      <c r="H173" s="44"/>
    </row>
    <row r="174" spans="1:16384" s="14" customFormat="1" x14ac:dyDescent="0.3">
      <c r="A174" s="172"/>
      <c r="B174" s="231"/>
      <c r="C174" s="43"/>
      <c r="D174" s="232"/>
      <c r="E174" s="11"/>
      <c r="F174" s="352"/>
      <c r="G174" s="274"/>
      <c r="H174" s="44"/>
    </row>
    <row r="175" spans="1:16384" s="14" customFormat="1" x14ac:dyDescent="0.3">
      <c r="A175" s="172" t="s">
        <v>890</v>
      </c>
      <c r="B175" s="231" t="s">
        <v>891</v>
      </c>
      <c r="C175" s="43"/>
      <c r="D175" s="232"/>
      <c r="E175" s="11" t="s">
        <v>68</v>
      </c>
      <c r="F175" s="352">
        <v>1</v>
      </c>
      <c r="G175" s="274">
        <v>250000</v>
      </c>
      <c r="H175" s="44">
        <f>+F175*G175</f>
        <v>250000</v>
      </c>
    </row>
    <row r="176" spans="1:16384" s="14" customFormat="1" x14ac:dyDescent="0.3">
      <c r="A176" s="172"/>
      <c r="B176" s="231"/>
      <c r="C176" s="43"/>
      <c r="D176" s="232"/>
      <c r="E176" s="11"/>
      <c r="F176" s="352"/>
      <c r="G176" s="274"/>
      <c r="H176" s="44"/>
    </row>
    <row r="177" spans="1:8" x14ac:dyDescent="0.3">
      <c r="A177" s="172"/>
      <c r="B177" s="231" t="s">
        <v>881</v>
      </c>
      <c r="C177" s="43"/>
      <c r="D177" s="232"/>
      <c r="E177" s="11" t="s">
        <v>20</v>
      </c>
      <c r="F177" s="352">
        <f>H175</f>
        <v>250000</v>
      </c>
      <c r="G177" s="274"/>
      <c r="H177" s="44"/>
    </row>
    <row r="178" spans="1:8" x14ac:dyDescent="0.3">
      <c r="A178" s="172"/>
      <c r="B178" s="231"/>
      <c r="C178" s="43"/>
      <c r="D178" s="232"/>
      <c r="E178" s="11"/>
      <c r="F178" s="352"/>
      <c r="G178" s="274"/>
      <c r="H178" s="44"/>
    </row>
    <row r="179" spans="1:8" x14ac:dyDescent="0.3">
      <c r="A179" s="172" t="s">
        <v>892</v>
      </c>
      <c r="B179" s="231" t="s">
        <v>893</v>
      </c>
      <c r="C179" s="43"/>
      <c r="D179" s="232"/>
      <c r="E179" s="11" t="s">
        <v>828</v>
      </c>
      <c r="F179" s="352">
        <v>16</v>
      </c>
      <c r="G179" s="274"/>
      <c r="H179" s="44"/>
    </row>
    <row r="180" spans="1:8" x14ac:dyDescent="0.3">
      <c r="A180" s="172"/>
      <c r="B180" s="231"/>
      <c r="C180" s="43"/>
      <c r="D180" s="232"/>
      <c r="E180" s="11"/>
      <c r="F180" s="352"/>
      <c r="G180" s="274"/>
      <c r="H180" s="44"/>
    </row>
    <row r="181" spans="1:8" x14ac:dyDescent="0.3">
      <c r="A181" s="172"/>
      <c r="B181" s="231" t="s">
        <v>894</v>
      </c>
      <c r="C181" s="43"/>
      <c r="D181" s="232"/>
      <c r="E181" s="11" t="s">
        <v>828</v>
      </c>
      <c r="F181" s="352">
        <v>8</v>
      </c>
      <c r="G181" s="274"/>
      <c r="H181" s="44"/>
    </row>
    <row r="182" spans="1:8" x14ac:dyDescent="0.3">
      <c r="A182" s="172"/>
      <c r="B182" s="231"/>
      <c r="C182" s="43"/>
      <c r="D182" s="232"/>
      <c r="E182" s="11"/>
      <c r="F182" s="352"/>
      <c r="G182" s="274"/>
      <c r="H182" s="44"/>
    </row>
    <row r="183" spans="1:8" x14ac:dyDescent="0.3">
      <c r="A183" s="172"/>
      <c r="B183" s="231" t="s">
        <v>895</v>
      </c>
      <c r="C183" s="43"/>
      <c r="D183" s="232"/>
      <c r="E183" s="209" t="s">
        <v>828</v>
      </c>
      <c r="F183" s="272">
        <v>4</v>
      </c>
      <c r="G183" s="50"/>
      <c r="H183" s="44"/>
    </row>
    <row r="184" spans="1:8" x14ac:dyDescent="0.3">
      <c r="A184" s="172"/>
      <c r="B184" s="231"/>
      <c r="C184" s="43"/>
      <c r="D184" s="232"/>
      <c r="E184" s="11"/>
      <c r="F184" s="272"/>
      <c r="G184" s="50"/>
      <c r="H184" s="44"/>
    </row>
    <row r="185" spans="1:8" x14ac:dyDescent="0.3">
      <c r="A185" s="172"/>
      <c r="B185" s="231" t="s">
        <v>896</v>
      </c>
      <c r="C185" s="43"/>
      <c r="D185" s="245"/>
      <c r="E185" s="11" t="s">
        <v>828</v>
      </c>
      <c r="F185" s="272">
        <v>4</v>
      </c>
      <c r="G185" s="50"/>
      <c r="H185" s="44"/>
    </row>
    <row r="186" spans="1:8" x14ac:dyDescent="0.3">
      <c r="A186" s="172"/>
      <c r="B186" s="231"/>
      <c r="C186" s="43"/>
      <c r="D186" s="245"/>
      <c r="E186" s="11"/>
      <c r="F186" s="303"/>
      <c r="G186" s="383"/>
      <c r="H186" s="44"/>
    </row>
    <row r="187" spans="1:8" x14ac:dyDescent="0.3">
      <c r="A187" s="172" t="s">
        <v>897</v>
      </c>
      <c r="B187" s="231" t="s">
        <v>898</v>
      </c>
      <c r="C187" s="43"/>
      <c r="D187" s="245"/>
      <c r="E187" s="11" t="s">
        <v>828</v>
      </c>
      <c r="F187" s="303">
        <v>16</v>
      </c>
      <c r="G187" s="383"/>
      <c r="H187" s="44"/>
    </row>
    <row r="188" spans="1:8" x14ac:dyDescent="0.3">
      <c r="A188" s="172"/>
      <c r="B188" s="231"/>
      <c r="C188" s="43"/>
      <c r="D188" s="245"/>
      <c r="E188" s="11"/>
      <c r="F188" s="303"/>
      <c r="G188" s="383"/>
      <c r="H188" s="44"/>
    </row>
    <row r="189" spans="1:8" x14ac:dyDescent="0.3">
      <c r="A189" s="172" t="s">
        <v>899</v>
      </c>
      <c r="B189" s="231" t="s">
        <v>900</v>
      </c>
      <c r="C189" s="43"/>
      <c r="D189" s="245"/>
      <c r="E189" s="11" t="s">
        <v>828</v>
      </c>
      <c r="F189" s="303">
        <v>4</v>
      </c>
      <c r="G189" s="383"/>
      <c r="H189" s="44"/>
    </row>
    <row r="190" spans="1:8" x14ac:dyDescent="0.3">
      <c r="A190" s="172"/>
      <c r="B190" s="231"/>
      <c r="C190" s="43"/>
      <c r="D190" s="245"/>
      <c r="E190" s="11"/>
      <c r="F190" s="303"/>
      <c r="G190" s="383"/>
      <c r="H190" s="44"/>
    </row>
    <row r="191" spans="1:8" x14ac:dyDescent="0.3">
      <c r="A191" s="172" t="s">
        <v>901</v>
      </c>
      <c r="B191" s="231" t="s">
        <v>902</v>
      </c>
      <c r="C191" s="43"/>
      <c r="D191" s="245"/>
      <c r="E191" s="11" t="s">
        <v>220</v>
      </c>
      <c r="F191" s="303">
        <v>60</v>
      </c>
      <c r="G191" s="383"/>
      <c r="H191" s="44"/>
    </row>
    <row r="192" spans="1:8" x14ac:dyDescent="0.3">
      <c r="A192" s="429"/>
      <c r="B192" s="231"/>
      <c r="C192" s="43"/>
      <c r="D192" s="232"/>
      <c r="E192" s="11"/>
      <c r="F192" s="272"/>
      <c r="G192" s="50"/>
      <c r="H192" s="44"/>
    </row>
    <row r="193" spans="1:8" x14ac:dyDescent="0.3">
      <c r="A193" s="429"/>
      <c r="B193" s="231"/>
      <c r="C193" s="43"/>
      <c r="D193" s="232"/>
      <c r="E193" s="11"/>
      <c r="F193" s="272"/>
      <c r="G193" s="50"/>
      <c r="H193" s="44"/>
    </row>
    <row r="194" spans="1:8" x14ac:dyDescent="0.3">
      <c r="A194" s="444"/>
      <c r="B194" s="353"/>
      <c r="C194" s="257"/>
      <c r="D194" s="243"/>
      <c r="E194" s="225"/>
      <c r="F194" s="272"/>
      <c r="G194" s="50"/>
      <c r="H194" s="272"/>
    </row>
    <row r="195" spans="1:8" x14ac:dyDescent="0.3">
      <c r="A195" s="439"/>
      <c r="B195" s="351"/>
      <c r="C195" s="325"/>
      <c r="D195" s="196"/>
      <c r="E195" s="212"/>
      <c r="F195" s="289"/>
      <c r="G195" s="289"/>
      <c r="H195" s="289"/>
    </row>
    <row r="196" spans="1:8" s="216" customFormat="1" ht="15" thickBot="1" x14ac:dyDescent="0.35">
      <c r="A196" s="433">
        <v>6600</v>
      </c>
      <c r="B196" s="308" t="s">
        <v>71</v>
      </c>
      <c r="C196" s="264"/>
      <c r="D196" s="264"/>
      <c r="E196" s="320"/>
      <c r="F196" s="321"/>
      <c r="G196" s="321"/>
      <c r="H196" s="322"/>
    </row>
    <row r="197" spans="1:8" x14ac:dyDescent="0.3">
      <c r="A197" s="177"/>
      <c r="B197" s="167"/>
      <c r="C197" s="167"/>
      <c r="D197" s="43"/>
      <c r="E197" s="175"/>
      <c r="F197" s="286"/>
      <c r="G197" s="286"/>
      <c r="H197" s="286"/>
    </row>
    <row r="199" spans="1:8" ht="17.399999999999999" x14ac:dyDescent="0.3">
      <c r="A199" s="426"/>
      <c r="C199" s="425"/>
      <c r="D199" s="402" t="s">
        <v>909</v>
      </c>
    </row>
    <row r="200" spans="1:8" ht="15" thickBot="1" x14ac:dyDescent="0.35"/>
    <row r="201" spans="1:8" ht="31.8" thickBot="1" x14ac:dyDescent="0.35">
      <c r="A201" s="454" t="s">
        <v>919</v>
      </c>
      <c r="B201" s="16"/>
      <c r="C201" s="17"/>
      <c r="D201" s="15" t="s">
        <v>3</v>
      </c>
      <c r="E201" s="18"/>
      <c r="F201" s="18"/>
      <c r="G201" s="18"/>
      <c r="H201" s="19" t="s">
        <v>7</v>
      </c>
    </row>
    <row r="202" spans="1:8" ht="17.399999999999999" x14ac:dyDescent="0.3">
      <c r="A202" s="476"/>
      <c r="B202" s="477"/>
      <c r="C202" s="478"/>
      <c r="D202" s="478"/>
      <c r="E202" s="479"/>
      <c r="F202" s="479"/>
      <c r="G202" s="480"/>
      <c r="H202" s="479"/>
    </row>
    <row r="203" spans="1:8" ht="17.399999999999999" x14ac:dyDescent="0.3">
      <c r="A203" s="481">
        <v>6100</v>
      </c>
      <c r="B203" s="482"/>
      <c r="C203" s="483" t="s">
        <v>1065</v>
      </c>
      <c r="D203" s="483"/>
      <c r="E203" s="479"/>
      <c r="F203" s="479"/>
      <c r="G203" s="484"/>
      <c r="H203" s="479"/>
    </row>
    <row r="204" spans="1:8" ht="17.399999999999999" x14ac:dyDescent="0.3">
      <c r="A204" s="476"/>
      <c r="B204" s="477"/>
      <c r="C204" s="478"/>
      <c r="D204" s="478"/>
      <c r="E204" s="479"/>
      <c r="F204" s="479"/>
      <c r="G204" s="484"/>
      <c r="H204" s="479"/>
    </row>
    <row r="205" spans="1:8" ht="17.399999999999999" x14ac:dyDescent="0.3">
      <c r="A205" s="481">
        <v>6200</v>
      </c>
      <c r="B205" s="482"/>
      <c r="C205" s="483" t="s">
        <v>905</v>
      </c>
      <c r="D205" s="485"/>
      <c r="E205" s="486"/>
      <c r="F205" s="486"/>
      <c r="G205" s="486"/>
      <c r="H205" s="487"/>
    </row>
    <row r="206" spans="1:8" ht="17.399999999999999" x14ac:dyDescent="0.3">
      <c r="A206" s="481"/>
      <c r="B206" s="482"/>
      <c r="C206" s="488"/>
      <c r="D206" s="488"/>
      <c r="E206" s="486"/>
      <c r="F206" s="486"/>
      <c r="G206" s="486"/>
      <c r="H206" s="487"/>
    </row>
    <row r="207" spans="1:8" ht="17.399999999999999" x14ac:dyDescent="0.3">
      <c r="A207" s="481">
        <v>6300</v>
      </c>
      <c r="B207" s="482"/>
      <c r="C207" s="483" t="s">
        <v>906</v>
      </c>
      <c r="D207" s="483"/>
      <c r="E207" s="486"/>
      <c r="F207" s="486"/>
      <c r="G207" s="486"/>
      <c r="H207" s="487"/>
    </row>
    <row r="208" spans="1:8" ht="17.399999999999999" x14ac:dyDescent="0.3">
      <c r="A208" s="481"/>
      <c r="B208" s="482"/>
      <c r="C208" s="488"/>
      <c r="D208" s="488"/>
      <c r="E208" s="486"/>
      <c r="F208" s="486"/>
      <c r="G208" s="486"/>
      <c r="H208" s="487"/>
    </row>
    <row r="209" spans="1:8" ht="17.399999999999999" x14ac:dyDescent="0.3">
      <c r="A209" s="489">
        <v>6400</v>
      </c>
      <c r="B209" s="490"/>
      <c r="C209" s="491" t="s">
        <v>907</v>
      </c>
      <c r="D209" s="491"/>
      <c r="E209" s="492"/>
      <c r="F209" s="492"/>
      <c r="G209" s="492"/>
      <c r="H209" s="487"/>
    </row>
    <row r="210" spans="1:8" ht="17.399999999999999" x14ac:dyDescent="0.3">
      <c r="A210" s="493"/>
      <c r="B210" s="482"/>
      <c r="C210" s="483"/>
      <c r="D210" s="483"/>
      <c r="E210" s="486"/>
      <c r="F210" s="486"/>
      <c r="G210" s="494"/>
      <c r="H210" s="495"/>
    </row>
    <row r="211" spans="1:8" ht="17.399999999999999" x14ac:dyDescent="0.3">
      <c r="A211" s="496">
        <v>6600</v>
      </c>
      <c r="C211" s="497" t="s">
        <v>1047</v>
      </c>
      <c r="D211" s="497"/>
      <c r="H211" s="495"/>
    </row>
    <row r="212" spans="1:8" ht="18" thickBot="1" x14ac:dyDescent="0.35">
      <c r="A212" s="498"/>
      <c r="B212" s="499"/>
      <c r="C212" s="500"/>
      <c r="D212" s="500"/>
      <c r="E212" s="501"/>
      <c r="F212" s="501"/>
      <c r="G212" s="501"/>
      <c r="H212" s="502"/>
    </row>
    <row r="213" spans="1:8" s="216" customFormat="1" ht="28.2" customHeight="1" thickBot="1" x14ac:dyDescent="0.35">
      <c r="A213" s="453" t="s">
        <v>903</v>
      </c>
      <c r="B213" s="422"/>
      <c r="C213" s="422"/>
      <c r="D213" s="422"/>
      <c r="E213" s="423"/>
      <c r="F213" s="423"/>
      <c r="G213" s="423"/>
      <c r="H213" s="503"/>
    </row>
  </sheetData>
  <mergeCells count="7">
    <mergeCell ref="B173:D173"/>
    <mergeCell ref="B5:D5"/>
    <mergeCell ref="B34:D34"/>
    <mergeCell ref="B78:D78"/>
    <mergeCell ref="B127:D127"/>
    <mergeCell ref="B145:D145"/>
    <mergeCell ref="B157:D157"/>
  </mergeCells>
  <conditionalFormatting sqref="I11:I31">
    <cfRule type="cellIs" dxfId="1" priority="1" operator="greaterThan">
      <formula>1</formula>
    </cfRule>
    <cfRule type="cellIs" dxfId="0" priority="2" operator="greaterThan">
      <formula>1</formula>
    </cfRule>
  </conditionalFormatting>
  <pageMargins left="0.7" right="0.7" top="0.75" bottom="0.75" header="0.3" footer="0.3"/>
  <pageSetup scale="75" orientation="portrait" r:id="rId1"/>
  <rowBreaks count="5" manualBreakCount="5">
    <brk id="30" max="7" man="1"/>
    <brk id="74" max="7" man="1"/>
    <brk id="123" max="7" man="1"/>
    <brk id="153" max="7" man="1"/>
    <brk id="19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5"/>
  <sheetViews>
    <sheetView view="pageBreakPreview" zoomScale="90" zoomScaleNormal="100" zoomScaleSheetLayoutView="90" workbookViewId="0">
      <pane ySplit="11" topLeftCell="A12" activePane="bottomLeft" state="frozen"/>
      <selection activeCell="R45" sqref="R45"/>
      <selection pane="bottomLeft" activeCell="B18" sqref="B18"/>
    </sheetView>
  </sheetViews>
  <sheetFormatPr defaultRowHeight="13.2" x14ac:dyDescent="0.25"/>
  <cols>
    <col min="1" max="1" width="6.6640625" style="25" customWidth="1"/>
    <col min="2" max="2" width="51.44140625" style="26" customWidth="1"/>
    <col min="3" max="3" width="10" style="27" customWidth="1"/>
    <col min="4" max="4" width="10" style="28" customWidth="1"/>
    <col min="5" max="5" width="13.44140625" style="28" customWidth="1"/>
    <col min="6" max="6" width="17.109375" style="28" customWidth="1"/>
    <col min="7" max="222" width="9.109375" style="20"/>
    <col min="223" max="223" width="5.33203125" style="20" bestFit="1" customWidth="1"/>
    <col min="224" max="224" width="4.5546875" style="20" bestFit="1" customWidth="1"/>
    <col min="225" max="225" width="47" style="20" customWidth="1"/>
    <col min="226" max="226" width="9.109375" style="20"/>
    <col min="227" max="227" width="8" style="20" bestFit="1" customWidth="1"/>
    <col min="228" max="228" width="12.5546875" style="20" bestFit="1" customWidth="1"/>
    <col min="229" max="229" width="14.33203125" style="20" bestFit="1" customWidth="1"/>
    <col min="230" max="232" width="11.44140625" style="20" customWidth="1"/>
    <col min="233" max="233" width="13.33203125" style="20" bestFit="1" customWidth="1"/>
    <col min="234" max="234" width="11.44140625" style="20" customWidth="1"/>
    <col min="235" max="235" width="13.33203125" style="20" bestFit="1" customWidth="1"/>
    <col min="236" max="478" width="9.109375" style="20"/>
    <col min="479" max="479" width="5.33203125" style="20" bestFit="1" customWidth="1"/>
    <col min="480" max="480" width="4.5546875" style="20" bestFit="1" customWidth="1"/>
    <col min="481" max="481" width="47" style="20" customWidth="1"/>
    <col min="482" max="482" width="9.109375" style="20"/>
    <col min="483" max="483" width="8" style="20" bestFit="1" customWidth="1"/>
    <col min="484" max="484" width="12.5546875" style="20" bestFit="1" customWidth="1"/>
    <col min="485" max="485" width="14.33203125" style="20" bestFit="1" customWidth="1"/>
    <col min="486" max="488" width="11.44140625" style="20" customWidth="1"/>
    <col min="489" max="489" width="13.33203125" style="20" bestFit="1" customWidth="1"/>
    <col min="490" max="490" width="11.44140625" style="20" customWidth="1"/>
    <col min="491" max="491" width="13.33203125" style="20" bestFit="1" customWidth="1"/>
    <col min="492" max="734" width="9.109375" style="20"/>
    <col min="735" max="735" width="5.33203125" style="20" bestFit="1" customWidth="1"/>
    <col min="736" max="736" width="4.5546875" style="20" bestFit="1" customWidth="1"/>
    <col min="737" max="737" width="47" style="20" customWidth="1"/>
    <col min="738" max="738" width="9.109375" style="20"/>
    <col min="739" max="739" width="8" style="20" bestFit="1" customWidth="1"/>
    <col min="740" max="740" width="12.5546875" style="20" bestFit="1" customWidth="1"/>
    <col min="741" max="741" width="14.33203125" style="20" bestFit="1" customWidth="1"/>
    <col min="742" max="744" width="11.44140625" style="20" customWidth="1"/>
    <col min="745" max="745" width="13.33203125" style="20" bestFit="1" customWidth="1"/>
    <col min="746" max="746" width="11.44140625" style="20" customWidth="1"/>
    <col min="747" max="747" width="13.33203125" style="20" bestFit="1" customWidth="1"/>
    <col min="748" max="990" width="9.109375" style="20"/>
    <col min="991" max="991" width="5.33203125" style="20" bestFit="1" customWidth="1"/>
    <col min="992" max="992" width="4.5546875" style="20" bestFit="1" customWidth="1"/>
    <col min="993" max="993" width="47" style="20" customWidth="1"/>
    <col min="994" max="994" width="9.109375" style="20"/>
    <col min="995" max="995" width="8" style="20" bestFit="1" customWidth="1"/>
    <col min="996" max="996" width="12.5546875" style="20" bestFit="1" customWidth="1"/>
    <col min="997" max="997" width="14.33203125" style="20" bestFit="1" customWidth="1"/>
    <col min="998" max="1000" width="11.44140625" style="20" customWidth="1"/>
    <col min="1001" max="1001" width="13.33203125" style="20" bestFit="1" customWidth="1"/>
    <col min="1002" max="1002" width="11.44140625" style="20" customWidth="1"/>
    <col min="1003" max="1003" width="13.33203125" style="20" bestFit="1" customWidth="1"/>
    <col min="1004" max="1246" width="9.109375" style="20"/>
    <col min="1247" max="1247" width="5.33203125" style="20" bestFit="1" customWidth="1"/>
    <col min="1248" max="1248" width="4.5546875" style="20" bestFit="1" customWidth="1"/>
    <col min="1249" max="1249" width="47" style="20" customWidth="1"/>
    <col min="1250" max="1250" width="9.109375" style="20"/>
    <col min="1251" max="1251" width="8" style="20" bestFit="1" customWidth="1"/>
    <col min="1252" max="1252" width="12.5546875" style="20" bestFit="1" customWidth="1"/>
    <col min="1253" max="1253" width="14.33203125" style="20" bestFit="1" customWidth="1"/>
    <col min="1254" max="1256" width="11.44140625" style="20" customWidth="1"/>
    <col min="1257" max="1257" width="13.33203125" style="20" bestFit="1" customWidth="1"/>
    <col min="1258" max="1258" width="11.44140625" style="20" customWidth="1"/>
    <col min="1259" max="1259" width="13.33203125" style="20" bestFit="1" customWidth="1"/>
    <col min="1260" max="1502" width="9.109375" style="20"/>
    <col min="1503" max="1503" width="5.33203125" style="20" bestFit="1" customWidth="1"/>
    <col min="1504" max="1504" width="4.5546875" style="20" bestFit="1" customWidth="1"/>
    <col min="1505" max="1505" width="47" style="20" customWidth="1"/>
    <col min="1506" max="1506" width="9.109375" style="20"/>
    <col min="1507" max="1507" width="8" style="20" bestFit="1" customWidth="1"/>
    <col min="1508" max="1508" width="12.5546875" style="20" bestFit="1" customWidth="1"/>
    <col min="1509" max="1509" width="14.33203125" style="20" bestFit="1" customWidth="1"/>
    <col min="1510" max="1512" width="11.44140625" style="20" customWidth="1"/>
    <col min="1513" max="1513" width="13.33203125" style="20" bestFit="1" customWidth="1"/>
    <col min="1514" max="1514" width="11.44140625" style="20" customWidth="1"/>
    <col min="1515" max="1515" width="13.33203125" style="20" bestFit="1" customWidth="1"/>
    <col min="1516" max="1758" width="9.109375" style="20"/>
    <col min="1759" max="1759" width="5.33203125" style="20" bestFit="1" customWidth="1"/>
    <col min="1760" max="1760" width="4.5546875" style="20" bestFit="1" customWidth="1"/>
    <col min="1761" max="1761" width="47" style="20" customWidth="1"/>
    <col min="1762" max="1762" width="9.109375" style="20"/>
    <col min="1763" max="1763" width="8" style="20" bestFit="1" customWidth="1"/>
    <col min="1764" max="1764" width="12.5546875" style="20" bestFit="1" customWidth="1"/>
    <col min="1765" max="1765" width="14.33203125" style="20" bestFit="1" customWidth="1"/>
    <col min="1766" max="1768" width="11.44140625" style="20" customWidth="1"/>
    <col min="1769" max="1769" width="13.33203125" style="20" bestFit="1" customWidth="1"/>
    <col min="1770" max="1770" width="11.44140625" style="20" customWidth="1"/>
    <col min="1771" max="1771" width="13.33203125" style="20" bestFit="1" customWidth="1"/>
    <col min="1772" max="2014" width="9.109375" style="20"/>
    <col min="2015" max="2015" width="5.33203125" style="20" bestFit="1" customWidth="1"/>
    <col min="2016" max="2016" width="4.5546875" style="20" bestFit="1" customWidth="1"/>
    <col min="2017" max="2017" width="47" style="20" customWidth="1"/>
    <col min="2018" max="2018" width="9.109375" style="20"/>
    <col min="2019" max="2019" width="8" style="20" bestFit="1" customWidth="1"/>
    <col min="2020" max="2020" width="12.5546875" style="20" bestFit="1" customWidth="1"/>
    <col min="2021" max="2021" width="14.33203125" style="20" bestFit="1" customWidth="1"/>
    <col min="2022" max="2024" width="11.44140625" style="20" customWidth="1"/>
    <col min="2025" max="2025" width="13.33203125" style="20" bestFit="1" customWidth="1"/>
    <col min="2026" max="2026" width="11.44140625" style="20" customWidth="1"/>
    <col min="2027" max="2027" width="13.33203125" style="20" bestFit="1" customWidth="1"/>
    <col min="2028" max="2270" width="9.109375" style="20"/>
    <col min="2271" max="2271" width="5.33203125" style="20" bestFit="1" customWidth="1"/>
    <col min="2272" max="2272" width="4.5546875" style="20" bestFit="1" customWidth="1"/>
    <col min="2273" max="2273" width="47" style="20" customWidth="1"/>
    <col min="2274" max="2274" width="9.109375" style="20"/>
    <col min="2275" max="2275" width="8" style="20" bestFit="1" customWidth="1"/>
    <col min="2276" max="2276" width="12.5546875" style="20" bestFit="1" customWidth="1"/>
    <col min="2277" max="2277" width="14.33203125" style="20" bestFit="1" customWidth="1"/>
    <col min="2278" max="2280" width="11.44140625" style="20" customWidth="1"/>
    <col min="2281" max="2281" width="13.33203125" style="20" bestFit="1" customWidth="1"/>
    <col min="2282" max="2282" width="11.44140625" style="20" customWidth="1"/>
    <col min="2283" max="2283" width="13.33203125" style="20" bestFit="1" customWidth="1"/>
    <col min="2284" max="2526" width="9.109375" style="20"/>
    <col min="2527" max="2527" width="5.33203125" style="20" bestFit="1" customWidth="1"/>
    <col min="2528" max="2528" width="4.5546875" style="20" bestFit="1" customWidth="1"/>
    <col min="2529" max="2529" width="47" style="20" customWidth="1"/>
    <col min="2530" max="2530" width="9.109375" style="20"/>
    <col min="2531" max="2531" width="8" style="20" bestFit="1" customWidth="1"/>
    <col min="2532" max="2532" width="12.5546875" style="20" bestFit="1" customWidth="1"/>
    <col min="2533" max="2533" width="14.33203125" style="20" bestFit="1" customWidth="1"/>
    <col min="2534" max="2536" width="11.44140625" style="20" customWidth="1"/>
    <col min="2537" max="2537" width="13.33203125" style="20" bestFit="1" customWidth="1"/>
    <col min="2538" max="2538" width="11.44140625" style="20" customWidth="1"/>
    <col min="2539" max="2539" width="13.33203125" style="20" bestFit="1" customWidth="1"/>
    <col min="2540" max="2782" width="9.109375" style="20"/>
    <col min="2783" max="2783" width="5.33203125" style="20" bestFit="1" customWidth="1"/>
    <col min="2784" max="2784" width="4.5546875" style="20" bestFit="1" customWidth="1"/>
    <col min="2785" max="2785" width="47" style="20" customWidth="1"/>
    <col min="2786" max="2786" width="9.109375" style="20"/>
    <col min="2787" max="2787" width="8" style="20" bestFit="1" customWidth="1"/>
    <col min="2788" max="2788" width="12.5546875" style="20" bestFit="1" customWidth="1"/>
    <col min="2789" max="2789" width="14.33203125" style="20" bestFit="1" customWidth="1"/>
    <col min="2790" max="2792" width="11.44140625" style="20" customWidth="1"/>
    <col min="2793" max="2793" width="13.33203125" style="20" bestFit="1" customWidth="1"/>
    <col min="2794" max="2794" width="11.44140625" style="20" customWidth="1"/>
    <col min="2795" max="2795" width="13.33203125" style="20" bestFit="1" customWidth="1"/>
    <col min="2796" max="3038" width="9.109375" style="20"/>
    <col min="3039" max="3039" width="5.33203125" style="20" bestFit="1" customWidth="1"/>
    <col min="3040" max="3040" width="4.5546875" style="20" bestFit="1" customWidth="1"/>
    <col min="3041" max="3041" width="47" style="20" customWidth="1"/>
    <col min="3042" max="3042" width="9.109375" style="20"/>
    <col min="3043" max="3043" width="8" style="20" bestFit="1" customWidth="1"/>
    <col min="3044" max="3044" width="12.5546875" style="20" bestFit="1" customWidth="1"/>
    <col min="3045" max="3045" width="14.33203125" style="20" bestFit="1" customWidth="1"/>
    <col min="3046" max="3048" width="11.44140625" style="20" customWidth="1"/>
    <col min="3049" max="3049" width="13.33203125" style="20" bestFit="1" customWidth="1"/>
    <col min="3050" max="3050" width="11.44140625" style="20" customWidth="1"/>
    <col min="3051" max="3051" width="13.33203125" style="20" bestFit="1" customWidth="1"/>
    <col min="3052" max="3294" width="9.109375" style="20"/>
    <col min="3295" max="3295" width="5.33203125" style="20" bestFit="1" customWidth="1"/>
    <col min="3296" max="3296" width="4.5546875" style="20" bestFit="1" customWidth="1"/>
    <col min="3297" max="3297" width="47" style="20" customWidth="1"/>
    <col min="3298" max="3298" width="9.109375" style="20"/>
    <col min="3299" max="3299" width="8" style="20" bestFit="1" customWidth="1"/>
    <col min="3300" max="3300" width="12.5546875" style="20" bestFit="1" customWidth="1"/>
    <col min="3301" max="3301" width="14.33203125" style="20" bestFit="1" customWidth="1"/>
    <col min="3302" max="3304" width="11.44140625" style="20" customWidth="1"/>
    <col min="3305" max="3305" width="13.33203125" style="20" bestFit="1" customWidth="1"/>
    <col min="3306" max="3306" width="11.44140625" style="20" customWidth="1"/>
    <col min="3307" max="3307" width="13.33203125" style="20" bestFit="1" customWidth="1"/>
    <col min="3308" max="3550" width="9.109375" style="20"/>
    <col min="3551" max="3551" width="5.33203125" style="20" bestFit="1" customWidth="1"/>
    <col min="3552" max="3552" width="4.5546875" style="20" bestFit="1" customWidth="1"/>
    <col min="3553" max="3553" width="47" style="20" customWidth="1"/>
    <col min="3554" max="3554" width="9.109375" style="20"/>
    <col min="3555" max="3555" width="8" style="20" bestFit="1" customWidth="1"/>
    <col min="3556" max="3556" width="12.5546875" style="20" bestFit="1" customWidth="1"/>
    <col min="3557" max="3557" width="14.33203125" style="20" bestFit="1" customWidth="1"/>
    <col min="3558" max="3560" width="11.44140625" style="20" customWidth="1"/>
    <col min="3561" max="3561" width="13.33203125" style="20" bestFit="1" customWidth="1"/>
    <col min="3562" max="3562" width="11.44140625" style="20" customWidth="1"/>
    <col min="3563" max="3563" width="13.33203125" style="20" bestFit="1" customWidth="1"/>
    <col min="3564" max="3806" width="9.109375" style="20"/>
    <col min="3807" max="3807" width="5.33203125" style="20" bestFit="1" customWidth="1"/>
    <col min="3808" max="3808" width="4.5546875" style="20" bestFit="1" customWidth="1"/>
    <col min="3809" max="3809" width="47" style="20" customWidth="1"/>
    <col min="3810" max="3810" width="9.109375" style="20"/>
    <col min="3811" max="3811" width="8" style="20" bestFit="1" customWidth="1"/>
    <col min="3812" max="3812" width="12.5546875" style="20" bestFit="1" customWidth="1"/>
    <col min="3813" max="3813" width="14.33203125" style="20" bestFit="1" customWidth="1"/>
    <col min="3814" max="3816" width="11.44140625" style="20" customWidth="1"/>
    <col min="3817" max="3817" width="13.33203125" style="20" bestFit="1" customWidth="1"/>
    <col min="3818" max="3818" width="11.44140625" style="20" customWidth="1"/>
    <col min="3819" max="3819" width="13.33203125" style="20" bestFit="1" customWidth="1"/>
    <col min="3820" max="4062" width="9.109375" style="20"/>
    <col min="4063" max="4063" width="5.33203125" style="20" bestFit="1" customWidth="1"/>
    <col min="4064" max="4064" width="4.5546875" style="20" bestFit="1" customWidth="1"/>
    <col min="4065" max="4065" width="47" style="20" customWidth="1"/>
    <col min="4066" max="4066" width="9.109375" style="20"/>
    <col min="4067" max="4067" width="8" style="20" bestFit="1" customWidth="1"/>
    <col min="4068" max="4068" width="12.5546875" style="20" bestFit="1" customWidth="1"/>
    <col min="4069" max="4069" width="14.33203125" style="20" bestFit="1" customWidth="1"/>
    <col min="4070" max="4072" width="11.44140625" style="20" customWidth="1"/>
    <col min="4073" max="4073" width="13.33203125" style="20" bestFit="1" customWidth="1"/>
    <col min="4074" max="4074" width="11.44140625" style="20" customWidth="1"/>
    <col min="4075" max="4075" width="13.33203125" style="20" bestFit="1" customWidth="1"/>
    <col min="4076" max="4318" width="9.109375" style="20"/>
    <col min="4319" max="4319" width="5.33203125" style="20" bestFit="1" customWidth="1"/>
    <col min="4320" max="4320" width="4.5546875" style="20" bestFit="1" customWidth="1"/>
    <col min="4321" max="4321" width="47" style="20" customWidth="1"/>
    <col min="4322" max="4322" width="9.109375" style="20"/>
    <col min="4323" max="4323" width="8" style="20" bestFit="1" customWidth="1"/>
    <col min="4324" max="4324" width="12.5546875" style="20" bestFit="1" customWidth="1"/>
    <col min="4325" max="4325" width="14.33203125" style="20" bestFit="1" customWidth="1"/>
    <col min="4326" max="4328" width="11.44140625" style="20" customWidth="1"/>
    <col min="4329" max="4329" width="13.33203125" style="20" bestFit="1" customWidth="1"/>
    <col min="4330" max="4330" width="11.44140625" style="20" customWidth="1"/>
    <col min="4331" max="4331" width="13.33203125" style="20" bestFit="1" customWidth="1"/>
    <col min="4332" max="4574" width="9.109375" style="20"/>
    <col min="4575" max="4575" width="5.33203125" style="20" bestFit="1" customWidth="1"/>
    <col min="4576" max="4576" width="4.5546875" style="20" bestFit="1" customWidth="1"/>
    <col min="4577" max="4577" width="47" style="20" customWidth="1"/>
    <col min="4578" max="4578" width="9.109375" style="20"/>
    <col min="4579" max="4579" width="8" style="20" bestFit="1" customWidth="1"/>
    <col min="4580" max="4580" width="12.5546875" style="20" bestFit="1" customWidth="1"/>
    <col min="4581" max="4581" width="14.33203125" style="20" bestFit="1" customWidth="1"/>
    <col min="4582" max="4584" width="11.44140625" style="20" customWidth="1"/>
    <col min="4585" max="4585" width="13.33203125" style="20" bestFit="1" customWidth="1"/>
    <col min="4586" max="4586" width="11.44140625" style="20" customWidth="1"/>
    <col min="4587" max="4587" width="13.33203125" style="20" bestFit="1" customWidth="1"/>
    <col min="4588" max="4830" width="9.109375" style="20"/>
    <col min="4831" max="4831" width="5.33203125" style="20" bestFit="1" customWidth="1"/>
    <col min="4832" max="4832" width="4.5546875" style="20" bestFit="1" customWidth="1"/>
    <col min="4833" max="4833" width="47" style="20" customWidth="1"/>
    <col min="4834" max="4834" width="9.109375" style="20"/>
    <col min="4835" max="4835" width="8" style="20" bestFit="1" customWidth="1"/>
    <col min="4836" max="4836" width="12.5546875" style="20" bestFit="1" customWidth="1"/>
    <col min="4837" max="4837" width="14.33203125" style="20" bestFit="1" customWidth="1"/>
    <col min="4838" max="4840" width="11.44140625" style="20" customWidth="1"/>
    <col min="4841" max="4841" width="13.33203125" style="20" bestFit="1" customWidth="1"/>
    <col min="4842" max="4842" width="11.44140625" style="20" customWidth="1"/>
    <col min="4843" max="4843" width="13.33203125" style="20" bestFit="1" customWidth="1"/>
    <col min="4844" max="5086" width="9.109375" style="20"/>
    <col min="5087" max="5087" width="5.33203125" style="20" bestFit="1" customWidth="1"/>
    <col min="5088" max="5088" width="4.5546875" style="20" bestFit="1" customWidth="1"/>
    <col min="5089" max="5089" width="47" style="20" customWidth="1"/>
    <col min="5090" max="5090" width="9.109375" style="20"/>
    <col min="5091" max="5091" width="8" style="20" bestFit="1" customWidth="1"/>
    <col min="5092" max="5092" width="12.5546875" style="20" bestFit="1" customWidth="1"/>
    <col min="5093" max="5093" width="14.33203125" style="20" bestFit="1" customWidth="1"/>
    <col min="5094" max="5096" width="11.44140625" style="20" customWidth="1"/>
    <col min="5097" max="5097" width="13.33203125" style="20" bestFit="1" customWidth="1"/>
    <col min="5098" max="5098" width="11.44140625" style="20" customWidth="1"/>
    <col min="5099" max="5099" width="13.33203125" style="20" bestFit="1" customWidth="1"/>
    <col min="5100" max="5342" width="9.109375" style="20"/>
    <col min="5343" max="5343" width="5.33203125" style="20" bestFit="1" customWidth="1"/>
    <col min="5344" max="5344" width="4.5546875" style="20" bestFit="1" customWidth="1"/>
    <col min="5345" max="5345" width="47" style="20" customWidth="1"/>
    <col min="5346" max="5346" width="9.109375" style="20"/>
    <col min="5347" max="5347" width="8" style="20" bestFit="1" customWidth="1"/>
    <col min="5348" max="5348" width="12.5546875" style="20" bestFit="1" customWidth="1"/>
    <col min="5349" max="5349" width="14.33203125" style="20" bestFit="1" customWidth="1"/>
    <col min="5350" max="5352" width="11.44140625" style="20" customWidth="1"/>
    <col min="5353" max="5353" width="13.33203125" style="20" bestFit="1" customWidth="1"/>
    <col min="5354" max="5354" width="11.44140625" style="20" customWidth="1"/>
    <col min="5355" max="5355" width="13.33203125" style="20" bestFit="1" customWidth="1"/>
    <col min="5356" max="5598" width="9.109375" style="20"/>
    <col min="5599" max="5599" width="5.33203125" style="20" bestFit="1" customWidth="1"/>
    <col min="5600" max="5600" width="4.5546875" style="20" bestFit="1" customWidth="1"/>
    <col min="5601" max="5601" width="47" style="20" customWidth="1"/>
    <col min="5602" max="5602" width="9.109375" style="20"/>
    <col min="5603" max="5603" width="8" style="20" bestFit="1" customWidth="1"/>
    <col min="5604" max="5604" width="12.5546875" style="20" bestFit="1" customWidth="1"/>
    <col min="5605" max="5605" width="14.33203125" style="20" bestFit="1" customWidth="1"/>
    <col min="5606" max="5608" width="11.44140625" style="20" customWidth="1"/>
    <col min="5609" max="5609" width="13.33203125" style="20" bestFit="1" customWidth="1"/>
    <col min="5610" max="5610" width="11.44140625" style="20" customWidth="1"/>
    <col min="5611" max="5611" width="13.33203125" style="20" bestFit="1" customWidth="1"/>
    <col min="5612" max="5854" width="9.109375" style="20"/>
    <col min="5855" max="5855" width="5.33203125" style="20" bestFit="1" customWidth="1"/>
    <col min="5856" max="5856" width="4.5546875" style="20" bestFit="1" customWidth="1"/>
    <col min="5857" max="5857" width="47" style="20" customWidth="1"/>
    <col min="5858" max="5858" width="9.109375" style="20"/>
    <col min="5859" max="5859" width="8" style="20" bestFit="1" customWidth="1"/>
    <col min="5860" max="5860" width="12.5546875" style="20" bestFit="1" customWidth="1"/>
    <col min="5861" max="5861" width="14.33203125" style="20" bestFit="1" customWidth="1"/>
    <col min="5862" max="5864" width="11.44140625" style="20" customWidth="1"/>
    <col min="5865" max="5865" width="13.33203125" style="20" bestFit="1" customWidth="1"/>
    <col min="5866" max="5866" width="11.44140625" style="20" customWidth="1"/>
    <col min="5867" max="5867" width="13.33203125" style="20" bestFit="1" customWidth="1"/>
    <col min="5868" max="6110" width="9.109375" style="20"/>
    <col min="6111" max="6111" width="5.33203125" style="20" bestFit="1" customWidth="1"/>
    <col min="6112" max="6112" width="4.5546875" style="20" bestFit="1" customWidth="1"/>
    <col min="6113" max="6113" width="47" style="20" customWidth="1"/>
    <col min="6114" max="6114" width="9.109375" style="20"/>
    <col min="6115" max="6115" width="8" style="20" bestFit="1" customWidth="1"/>
    <col min="6116" max="6116" width="12.5546875" style="20" bestFit="1" customWidth="1"/>
    <col min="6117" max="6117" width="14.33203125" style="20" bestFit="1" customWidth="1"/>
    <col min="6118" max="6120" width="11.44140625" style="20" customWidth="1"/>
    <col min="6121" max="6121" width="13.33203125" style="20" bestFit="1" customWidth="1"/>
    <col min="6122" max="6122" width="11.44140625" style="20" customWidth="1"/>
    <col min="6123" max="6123" width="13.33203125" style="20" bestFit="1" customWidth="1"/>
    <col min="6124" max="6366" width="9.109375" style="20"/>
    <col min="6367" max="6367" width="5.33203125" style="20" bestFit="1" customWidth="1"/>
    <col min="6368" max="6368" width="4.5546875" style="20" bestFit="1" customWidth="1"/>
    <col min="6369" max="6369" width="47" style="20" customWidth="1"/>
    <col min="6370" max="6370" width="9.109375" style="20"/>
    <col min="6371" max="6371" width="8" style="20" bestFit="1" customWidth="1"/>
    <col min="6372" max="6372" width="12.5546875" style="20" bestFit="1" customWidth="1"/>
    <col min="6373" max="6373" width="14.33203125" style="20" bestFit="1" customWidth="1"/>
    <col min="6374" max="6376" width="11.44140625" style="20" customWidth="1"/>
    <col min="6377" max="6377" width="13.33203125" style="20" bestFit="1" customWidth="1"/>
    <col min="6378" max="6378" width="11.44140625" style="20" customWidth="1"/>
    <col min="6379" max="6379" width="13.33203125" style="20" bestFit="1" customWidth="1"/>
    <col min="6380" max="6622" width="9.109375" style="20"/>
    <col min="6623" max="6623" width="5.33203125" style="20" bestFit="1" customWidth="1"/>
    <col min="6624" max="6624" width="4.5546875" style="20" bestFit="1" customWidth="1"/>
    <col min="6625" max="6625" width="47" style="20" customWidth="1"/>
    <col min="6626" max="6626" width="9.109375" style="20"/>
    <col min="6627" max="6627" width="8" style="20" bestFit="1" customWidth="1"/>
    <col min="6628" max="6628" width="12.5546875" style="20" bestFit="1" customWidth="1"/>
    <col min="6629" max="6629" width="14.33203125" style="20" bestFit="1" customWidth="1"/>
    <col min="6630" max="6632" width="11.44140625" style="20" customWidth="1"/>
    <col min="6633" max="6633" width="13.33203125" style="20" bestFit="1" customWidth="1"/>
    <col min="6634" max="6634" width="11.44140625" style="20" customWidth="1"/>
    <col min="6635" max="6635" width="13.33203125" style="20" bestFit="1" customWidth="1"/>
    <col min="6636" max="6878" width="9.109375" style="20"/>
    <col min="6879" max="6879" width="5.33203125" style="20" bestFit="1" customWidth="1"/>
    <col min="6880" max="6880" width="4.5546875" style="20" bestFit="1" customWidth="1"/>
    <col min="6881" max="6881" width="47" style="20" customWidth="1"/>
    <col min="6882" max="6882" width="9.109375" style="20"/>
    <col min="6883" max="6883" width="8" style="20" bestFit="1" customWidth="1"/>
    <col min="6884" max="6884" width="12.5546875" style="20" bestFit="1" customWidth="1"/>
    <col min="6885" max="6885" width="14.33203125" style="20" bestFit="1" customWidth="1"/>
    <col min="6886" max="6888" width="11.44140625" style="20" customWidth="1"/>
    <col min="6889" max="6889" width="13.33203125" style="20" bestFit="1" customWidth="1"/>
    <col min="6890" max="6890" width="11.44140625" style="20" customWidth="1"/>
    <col min="6891" max="6891" width="13.33203125" style="20" bestFit="1" customWidth="1"/>
    <col min="6892" max="7134" width="9.109375" style="20"/>
    <col min="7135" max="7135" width="5.33203125" style="20" bestFit="1" customWidth="1"/>
    <col min="7136" max="7136" width="4.5546875" style="20" bestFit="1" customWidth="1"/>
    <col min="7137" max="7137" width="47" style="20" customWidth="1"/>
    <col min="7138" max="7138" width="9.109375" style="20"/>
    <col min="7139" max="7139" width="8" style="20" bestFit="1" customWidth="1"/>
    <col min="7140" max="7140" width="12.5546875" style="20" bestFit="1" customWidth="1"/>
    <col min="7141" max="7141" width="14.33203125" style="20" bestFit="1" customWidth="1"/>
    <col min="7142" max="7144" width="11.44140625" style="20" customWidth="1"/>
    <col min="7145" max="7145" width="13.33203125" style="20" bestFit="1" customWidth="1"/>
    <col min="7146" max="7146" width="11.44140625" style="20" customWidth="1"/>
    <col min="7147" max="7147" width="13.33203125" style="20" bestFit="1" customWidth="1"/>
    <col min="7148" max="7390" width="9.109375" style="20"/>
    <col min="7391" max="7391" width="5.33203125" style="20" bestFit="1" customWidth="1"/>
    <col min="7392" max="7392" width="4.5546875" style="20" bestFit="1" customWidth="1"/>
    <col min="7393" max="7393" width="47" style="20" customWidth="1"/>
    <col min="7394" max="7394" width="9.109375" style="20"/>
    <col min="7395" max="7395" width="8" style="20" bestFit="1" customWidth="1"/>
    <col min="7396" max="7396" width="12.5546875" style="20" bestFit="1" customWidth="1"/>
    <col min="7397" max="7397" width="14.33203125" style="20" bestFit="1" customWidth="1"/>
    <col min="7398" max="7400" width="11.44140625" style="20" customWidth="1"/>
    <col min="7401" max="7401" width="13.33203125" style="20" bestFit="1" customWidth="1"/>
    <col min="7402" max="7402" width="11.44140625" style="20" customWidth="1"/>
    <col min="7403" max="7403" width="13.33203125" style="20" bestFit="1" customWidth="1"/>
    <col min="7404" max="7646" width="9.109375" style="20"/>
    <col min="7647" max="7647" width="5.33203125" style="20" bestFit="1" customWidth="1"/>
    <col min="7648" max="7648" width="4.5546875" style="20" bestFit="1" customWidth="1"/>
    <col min="7649" max="7649" width="47" style="20" customWidth="1"/>
    <col min="7650" max="7650" width="9.109375" style="20"/>
    <col min="7651" max="7651" width="8" style="20" bestFit="1" customWidth="1"/>
    <col min="7652" max="7652" width="12.5546875" style="20" bestFit="1" customWidth="1"/>
    <col min="7653" max="7653" width="14.33203125" style="20" bestFit="1" customWidth="1"/>
    <col min="7654" max="7656" width="11.44140625" style="20" customWidth="1"/>
    <col min="7657" max="7657" width="13.33203125" style="20" bestFit="1" customWidth="1"/>
    <col min="7658" max="7658" width="11.44140625" style="20" customWidth="1"/>
    <col min="7659" max="7659" width="13.33203125" style="20" bestFit="1" customWidth="1"/>
    <col min="7660" max="7902" width="9.109375" style="20"/>
    <col min="7903" max="7903" width="5.33203125" style="20" bestFit="1" customWidth="1"/>
    <col min="7904" max="7904" width="4.5546875" style="20" bestFit="1" customWidth="1"/>
    <col min="7905" max="7905" width="47" style="20" customWidth="1"/>
    <col min="7906" max="7906" width="9.109375" style="20"/>
    <col min="7907" max="7907" width="8" style="20" bestFit="1" customWidth="1"/>
    <col min="7908" max="7908" width="12.5546875" style="20" bestFit="1" customWidth="1"/>
    <col min="7909" max="7909" width="14.33203125" style="20" bestFit="1" customWidth="1"/>
    <col min="7910" max="7912" width="11.44140625" style="20" customWidth="1"/>
    <col min="7913" max="7913" width="13.33203125" style="20" bestFit="1" customWidth="1"/>
    <col min="7914" max="7914" width="11.44140625" style="20" customWidth="1"/>
    <col min="7915" max="7915" width="13.33203125" style="20" bestFit="1" customWidth="1"/>
    <col min="7916" max="8158" width="9.109375" style="20"/>
    <col min="8159" max="8159" width="5.33203125" style="20" bestFit="1" customWidth="1"/>
    <col min="8160" max="8160" width="4.5546875" style="20" bestFit="1" customWidth="1"/>
    <col min="8161" max="8161" width="47" style="20" customWidth="1"/>
    <col min="8162" max="8162" width="9.109375" style="20"/>
    <col min="8163" max="8163" width="8" style="20" bestFit="1" customWidth="1"/>
    <col min="8164" max="8164" width="12.5546875" style="20" bestFit="1" customWidth="1"/>
    <col min="8165" max="8165" width="14.33203125" style="20" bestFit="1" customWidth="1"/>
    <col min="8166" max="8168" width="11.44140625" style="20" customWidth="1"/>
    <col min="8169" max="8169" width="13.33203125" style="20" bestFit="1" customWidth="1"/>
    <col min="8170" max="8170" width="11.44140625" style="20" customWidth="1"/>
    <col min="8171" max="8171" width="13.33203125" style="20" bestFit="1" customWidth="1"/>
    <col min="8172" max="8414" width="9.109375" style="20"/>
    <col min="8415" max="8415" width="5.33203125" style="20" bestFit="1" customWidth="1"/>
    <col min="8416" max="8416" width="4.5546875" style="20" bestFit="1" customWidth="1"/>
    <col min="8417" max="8417" width="47" style="20" customWidth="1"/>
    <col min="8418" max="8418" width="9.109375" style="20"/>
    <col min="8419" max="8419" width="8" style="20" bestFit="1" customWidth="1"/>
    <col min="8420" max="8420" width="12.5546875" style="20" bestFit="1" customWidth="1"/>
    <col min="8421" max="8421" width="14.33203125" style="20" bestFit="1" customWidth="1"/>
    <col min="8422" max="8424" width="11.44140625" style="20" customWidth="1"/>
    <col min="8425" max="8425" width="13.33203125" style="20" bestFit="1" customWidth="1"/>
    <col min="8426" max="8426" width="11.44140625" style="20" customWidth="1"/>
    <col min="8427" max="8427" width="13.33203125" style="20" bestFit="1" customWidth="1"/>
    <col min="8428" max="8670" width="9.109375" style="20"/>
    <col min="8671" max="8671" width="5.33203125" style="20" bestFit="1" customWidth="1"/>
    <col min="8672" max="8672" width="4.5546875" style="20" bestFit="1" customWidth="1"/>
    <col min="8673" max="8673" width="47" style="20" customWidth="1"/>
    <col min="8674" max="8674" width="9.109375" style="20"/>
    <col min="8675" max="8675" width="8" style="20" bestFit="1" customWidth="1"/>
    <col min="8676" max="8676" width="12.5546875" style="20" bestFit="1" customWidth="1"/>
    <col min="8677" max="8677" width="14.33203125" style="20" bestFit="1" customWidth="1"/>
    <col min="8678" max="8680" width="11.44140625" style="20" customWidth="1"/>
    <col min="8681" max="8681" width="13.33203125" style="20" bestFit="1" customWidth="1"/>
    <col min="8682" max="8682" width="11.44140625" style="20" customWidth="1"/>
    <col min="8683" max="8683" width="13.33203125" style="20" bestFit="1" customWidth="1"/>
    <col min="8684" max="8926" width="9.109375" style="20"/>
    <col min="8927" max="8927" width="5.33203125" style="20" bestFit="1" customWidth="1"/>
    <col min="8928" max="8928" width="4.5546875" style="20" bestFit="1" customWidth="1"/>
    <col min="8929" max="8929" width="47" style="20" customWidth="1"/>
    <col min="8930" max="8930" width="9.109375" style="20"/>
    <col min="8931" max="8931" width="8" style="20" bestFit="1" customWidth="1"/>
    <col min="8932" max="8932" width="12.5546875" style="20" bestFit="1" customWidth="1"/>
    <col min="8933" max="8933" width="14.33203125" style="20" bestFit="1" customWidth="1"/>
    <col min="8934" max="8936" width="11.44140625" style="20" customWidth="1"/>
    <col min="8937" max="8937" width="13.33203125" style="20" bestFit="1" customWidth="1"/>
    <col min="8938" max="8938" width="11.44140625" style="20" customWidth="1"/>
    <col min="8939" max="8939" width="13.33203125" style="20" bestFit="1" customWidth="1"/>
    <col min="8940" max="9182" width="9.109375" style="20"/>
    <col min="9183" max="9183" width="5.33203125" style="20" bestFit="1" customWidth="1"/>
    <col min="9184" max="9184" width="4.5546875" style="20" bestFit="1" customWidth="1"/>
    <col min="9185" max="9185" width="47" style="20" customWidth="1"/>
    <col min="9186" max="9186" width="9.109375" style="20"/>
    <col min="9187" max="9187" width="8" style="20" bestFit="1" customWidth="1"/>
    <col min="9188" max="9188" width="12.5546875" style="20" bestFit="1" customWidth="1"/>
    <col min="9189" max="9189" width="14.33203125" style="20" bestFit="1" customWidth="1"/>
    <col min="9190" max="9192" width="11.44140625" style="20" customWidth="1"/>
    <col min="9193" max="9193" width="13.33203125" style="20" bestFit="1" customWidth="1"/>
    <col min="9194" max="9194" width="11.44140625" style="20" customWidth="1"/>
    <col min="9195" max="9195" width="13.33203125" style="20" bestFit="1" customWidth="1"/>
    <col min="9196" max="9438" width="9.109375" style="20"/>
    <col min="9439" max="9439" width="5.33203125" style="20" bestFit="1" customWidth="1"/>
    <col min="9440" max="9440" width="4.5546875" style="20" bestFit="1" customWidth="1"/>
    <col min="9441" max="9441" width="47" style="20" customWidth="1"/>
    <col min="9442" max="9442" width="9.109375" style="20"/>
    <col min="9443" max="9443" width="8" style="20" bestFit="1" customWidth="1"/>
    <col min="9444" max="9444" width="12.5546875" style="20" bestFit="1" customWidth="1"/>
    <col min="9445" max="9445" width="14.33203125" style="20" bestFit="1" customWidth="1"/>
    <col min="9446" max="9448" width="11.44140625" style="20" customWidth="1"/>
    <col min="9449" max="9449" width="13.33203125" style="20" bestFit="1" customWidth="1"/>
    <col min="9450" max="9450" width="11.44140625" style="20" customWidth="1"/>
    <col min="9451" max="9451" width="13.33203125" style="20" bestFit="1" customWidth="1"/>
    <col min="9452" max="9694" width="9.109375" style="20"/>
    <col min="9695" max="9695" width="5.33203125" style="20" bestFit="1" customWidth="1"/>
    <col min="9696" max="9696" width="4.5546875" style="20" bestFit="1" customWidth="1"/>
    <col min="9697" max="9697" width="47" style="20" customWidth="1"/>
    <col min="9698" max="9698" width="9.109375" style="20"/>
    <col min="9699" max="9699" width="8" style="20" bestFit="1" customWidth="1"/>
    <col min="9700" max="9700" width="12.5546875" style="20" bestFit="1" customWidth="1"/>
    <col min="9701" max="9701" width="14.33203125" style="20" bestFit="1" customWidth="1"/>
    <col min="9702" max="9704" width="11.44140625" style="20" customWidth="1"/>
    <col min="9705" max="9705" width="13.33203125" style="20" bestFit="1" customWidth="1"/>
    <col min="9706" max="9706" width="11.44140625" style="20" customWidth="1"/>
    <col min="9707" max="9707" width="13.33203125" style="20" bestFit="1" customWidth="1"/>
    <col min="9708" max="9950" width="9.109375" style="20"/>
    <col min="9951" max="9951" width="5.33203125" style="20" bestFit="1" customWidth="1"/>
    <col min="9952" max="9952" width="4.5546875" style="20" bestFit="1" customWidth="1"/>
    <col min="9953" max="9953" width="47" style="20" customWidth="1"/>
    <col min="9954" max="9954" width="9.109375" style="20"/>
    <col min="9955" max="9955" width="8" style="20" bestFit="1" customWidth="1"/>
    <col min="9956" max="9956" width="12.5546875" style="20" bestFit="1" customWidth="1"/>
    <col min="9957" max="9957" width="14.33203125" style="20" bestFit="1" customWidth="1"/>
    <col min="9958" max="9960" width="11.44140625" style="20" customWidth="1"/>
    <col min="9961" max="9961" width="13.33203125" style="20" bestFit="1" customWidth="1"/>
    <col min="9962" max="9962" width="11.44140625" style="20" customWidth="1"/>
    <col min="9963" max="9963" width="13.33203125" style="20" bestFit="1" customWidth="1"/>
    <col min="9964" max="10206" width="9.109375" style="20"/>
    <col min="10207" max="10207" width="5.33203125" style="20" bestFit="1" customWidth="1"/>
    <col min="10208" max="10208" width="4.5546875" style="20" bestFit="1" customWidth="1"/>
    <col min="10209" max="10209" width="47" style="20" customWidth="1"/>
    <col min="10210" max="10210" width="9.109375" style="20"/>
    <col min="10211" max="10211" width="8" style="20" bestFit="1" customWidth="1"/>
    <col min="10212" max="10212" width="12.5546875" style="20" bestFit="1" customWidth="1"/>
    <col min="10213" max="10213" width="14.33203125" style="20" bestFit="1" customWidth="1"/>
    <col min="10214" max="10216" width="11.44140625" style="20" customWidth="1"/>
    <col min="10217" max="10217" width="13.33203125" style="20" bestFit="1" customWidth="1"/>
    <col min="10218" max="10218" width="11.44140625" style="20" customWidth="1"/>
    <col min="10219" max="10219" width="13.33203125" style="20" bestFit="1" customWidth="1"/>
    <col min="10220" max="10462" width="9.109375" style="20"/>
    <col min="10463" max="10463" width="5.33203125" style="20" bestFit="1" customWidth="1"/>
    <col min="10464" max="10464" width="4.5546875" style="20" bestFit="1" customWidth="1"/>
    <col min="10465" max="10465" width="47" style="20" customWidth="1"/>
    <col min="10466" max="10466" width="9.109375" style="20"/>
    <col min="10467" max="10467" width="8" style="20" bestFit="1" customWidth="1"/>
    <col min="10468" max="10468" width="12.5546875" style="20" bestFit="1" customWidth="1"/>
    <col min="10469" max="10469" width="14.33203125" style="20" bestFit="1" customWidth="1"/>
    <col min="10470" max="10472" width="11.44140625" style="20" customWidth="1"/>
    <col min="10473" max="10473" width="13.33203125" style="20" bestFit="1" customWidth="1"/>
    <col min="10474" max="10474" width="11.44140625" style="20" customWidth="1"/>
    <col min="10475" max="10475" width="13.33203125" style="20" bestFit="1" customWidth="1"/>
    <col min="10476" max="10718" width="9.109375" style="20"/>
    <col min="10719" max="10719" width="5.33203125" style="20" bestFit="1" customWidth="1"/>
    <col min="10720" max="10720" width="4.5546875" style="20" bestFit="1" customWidth="1"/>
    <col min="10721" max="10721" width="47" style="20" customWidth="1"/>
    <col min="10722" max="10722" width="9.109375" style="20"/>
    <col min="10723" max="10723" width="8" style="20" bestFit="1" customWidth="1"/>
    <col min="10724" max="10724" width="12.5546875" style="20" bestFit="1" customWidth="1"/>
    <col min="10725" max="10725" width="14.33203125" style="20" bestFit="1" customWidth="1"/>
    <col min="10726" max="10728" width="11.44140625" style="20" customWidth="1"/>
    <col min="10729" max="10729" width="13.33203125" style="20" bestFit="1" customWidth="1"/>
    <col min="10730" max="10730" width="11.44140625" style="20" customWidth="1"/>
    <col min="10731" max="10731" width="13.33203125" style="20" bestFit="1" customWidth="1"/>
    <col min="10732" max="10974" width="9.109375" style="20"/>
    <col min="10975" max="10975" width="5.33203125" style="20" bestFit="1" customWidth="1"/>
    <col min="10976" max="10976" width="4.5546875" style="20" bestFit="1" customWidth="1"/>
    <col min="10977" max="10977" width="47" style="20" customWidth="1"/>
    <col min="10978" max="10978" width="9.109375" style="20"/>
    <col min="10979" max="10979" width="8" style="20" bestFit="1" customWidth="1"/>
    <col min="10980" max="10980" width="12.5546875" style="20" bestFit="1" customWidth="1"/>
    <col min="10981" max="10981" width="14.33203125" style="20" bestFit="1" customWidth="1"/>
    <col min="10982" max="10984" width="11.44140625" style="20" customWidth="1"/>
    <col min="10985" max="10985" width="13.33203125" style="20" bestFit="1" customWidth="1"/>
    <col min="10986" max="10986" width="11.44140625" style="20" customWidth="1"/>
    <col min="10987" max="10987" width="13.33203125" style="20" bestFit="1" customWidth="1"/>
    <col min="10988" max="11230" width="9.109375" style="20"/>
    <col min="11231" max="11231" width="5.33203125" style="20" bestFit="1" customWidth="1"/>
    <col min="11232" max="11232" width="4.5546875" style="20" bestFit="1" customWidth="1"/>
    <col min="11233" max="11233" width="47" style="20" customWidth="1"/>
    <col min="11234" max="11234" width="9.109375" style="20"/>
    <col min="11235" max="11235" width="8" style="20" bestFit="1" customWidth="1"/>
    <col min="11236" max="11236" width="12.5546875" style="20" bestFit="1" customWidth="1"/>
    <col min="11237" max="11237" width="14.33203125" style="20" bestFit="1" customWidth="1"/>
    <col min="11238" max="11240" width="11.44140625" style="20" customWidth="1"/>
    <col min="11241" max="11241" width="13.33203125" style="20" bestFit="1" customWidth="1"/>
    <col min="11242" max="11242" width="11.44140625" style="20" customWidth="1"/>
    <col min="11243" max="11243" width="13.33203125" style="20" bestFit="1" customWidth="1"/>
    <col min="11244" max="11486" width="9.109375" style="20"/>
    <col min="11487" max="11487" width="5.33203125" style="20" bestFit="1" customWidth="1"/>
    <col min="11488" max="11488" width="4.5546875" style="20" bestFit="1" customWidth="1"/>
    <col min="11489" max="11489" width="47" style="20" customWidth="1"/>
    <col min="11490" max="11490" width="9.109375" style="20"/>
    <col min="11491" max="11491" width="8" style="20" bestFit="1" customWidth="1"/>
    <col min="11492" max="11492" width="12.5546875" style="20" bestFit="1" customWidth="1"/>
    <col min="11493" max="11493" width="14.33203125" style="20" bestFit="1" customWidth="1"/>
    <col min="11494" max="11496" width="11.44140625" style="20" customWidth="1"/>
    <col min="11497" max="11497" width="13.33203125" style="20" bestFit="1" customWidth="1"/>
    <col min="11498" max="11498" width="11.44140625" style="20" customWidth="1"/>
    <col min="11499" max="11499" width="13.33203125" style="20" bestFit="1" customWidth="1"/>
    <col min="11500" max="11742" width="9.109375" style="20"/>
    <col min="11743" max="11743" width="5.33203125" style="20" bestFit="1" customWidth="1"/>
    <col min="11744" max="11744" width="4.5546875" style="20" bestFit="1" customWidth="1"/>
    <col min="11745" max="11745" width="47" style="20" customWidth="1"/>
    <col min="11746" max="11746" width="9.109375" style="20"/>
    <col min="11747" max="11747" width="8" style="20" bestFit="1" customWidth="1"/>
    <col min="11748" max="11748" width="12.5546875" style="20" bestFit="1" customWidth="1"/>
    <col min="11749" max="11749" width="14.33203125" style="20" bestFit="1" customWidth="1"/>
    <col min="11750" max="11752" width="11.44140625" style="20" customWidth="1"/>
    <col min="11753" max="11753" width="13.33203125" style="20" bestFit="1" customWidth="1"/>
    <col min="11754" max="11754" width="11.44140625" style="20" customWidth="1"/>
    <col min="11755" max="11755" width="13.33203125" style="20" bestFit="1" customWidth="1"/>
    <col min="11756" max="11998" width="9.109375" style="20"/>
    <col min="11999" max="11999" width="5.33203125" style="20" bestFit="1" customWidth="1"/>
    <col min="12000" max="12000" width="4.5546875" style="20" bestFit="1" customWidth="1"/>
    <col min="12001" max="12001" width="47" style="20" customWidth="1"/>
    <col min="12002" max="12002" width="9.109375" style="20"/>
    <col min="12003" max="12003" width="8" style="20" bestFit="1" customWidth="1"/>
    <col min="12004" max="12004" width="12.5546875" style="20" bestFit="1" customWidth="1"/>
    <col min="12005" max="12005" width="14.33203125" style="20" bestFit="1" customWidth="1"/>
    <col min="12006" max="12008" width="11.44140625" style="20" customWidth="1"/>
    <col min="12009" max="12009" width="13.33203125" style="20" bestFit="1" customWidth="1"/>
    <col min="12010" max="12010" width="11.44140625" style="20" customWidth="1"/>
    <col min="12011" max="12011" width="13.33203125" style="20" bestFit="1" customWidth="1"/>
    <col min="12012" max="12254" width="9.109375" style="20"/>
    <col min="12255" max="12255" width="5.33203125" style="20" bestFit="1" customWidth="1"/>
    <col min="12256" max="12256" width="4.5546875" style="20" bestFit="1" customWidth="1"/>
    <col min="12257" max="12257" width="47" style="20" customWidth="1"/>
    <col min="12258" max="12258" width="9.109375" style="20"/>
    <col min="12259" max="12259" width="8" style="20" bestFit="1" customWidth="1"/>
    <col min="12260" max="12260" width="12.5546875" style="20" bestFit="1" customWidth="1"/>
    <col min="12261" max="12261" width="14.33203125" style="20" bestFit="1" customWidth="1"/>
    <col min="12262" max="12264" width="11.44140625" style="20" customWidth="1"/>
    <col min="12265" max="12265" width="13.33203125" style="20" bestFit="1" customWidth="1"/>
    <col min="12266" max="12266" width="11.44140625" style="20" customWidth="1"/>
    <col min="12267" max="12267" width="13.33203125" style="20" bestFit="1" customWidth="1"/>
    <col min="12268" max="12510" width="9.109375" style="20"/>
    <col min="12511" max="12511" width="5.33203125" style="20" bestFit="1" customWidth="1"/>
    <col min="12512" max="12512" width="4.5546875" style="20" bestFit="1" customWidth="1"/>
    <col min="12513" max="12513" width="47" style="20" customWidth="1"/>
    <col min="12514" max="12514" width="9.109375" style="20"/>
    <col min="12515" max="12515" width="8" style="20" bestFit="1" customWidth="1"/>
    <col min="12516" max="12516" width="12.5546875" style="20" bestFit="1" customWidth="1"/>
    <col min="12517" max="12517" width="14.33203125" style="20" bestFit="1" customWidth="1"/>
    <col min="12518" max="12520" width="11.44140625" style="20" customWidth="1"/>
    <col min="12521" max="12521" width="13.33203125" style="20" bestFit="1" customWidth="1"/>
    <col min="12522" max="12522" width="11.44140625" style="20" customWidth="1"/>
    <col min="12523" max="12523" width="13.33203125" style="20" bestFit="1" customWidth="1"/>
    <col min="12524" max="12766" width="9.109375" style="20"/>
    <col min="12767" max="12767" width="5.33203125" style="20" bestFit="1" customWidth="1"/>
    <col min="12768" max="12768" width="4.5546875" style="20" bestFit="1" customWidth="1"/>
    <col min="12769" max="12769" width="47" style="20" customWidth="1"/>
    <col min="12770" max="12770" width="9.109375" style="20"/>
    <col min="12771" max="12771" width="8" style="20" bestFit="1" customWidth="1"/>
    <col min="12772" max="12772" width="12.5546875" style="20" bestFit="1" customWidth="1"/>
    <col min="12773" max="12773" width="14.33203125" style="20" bestFit="1" customWidth="1"/>
    <col min="12774" max="12776" width="11.44140625" style="20" customWidth="1"/>
    <col min="12777" max="12777" width="13.33203125" style="20" bestFit="1" customWidth="1"/>
    <col min="12778" max="12778" width="11.44140625" style="20" customWidth="1"/>
    <col min="12779" max="12779" width="13.33203125" style="20" bestFit="1" customWidth="1"/>
    <col min="12780" max="13022" width="9.109375" style="20"/>
    <col min="13023" max="13023" width="5.33203125" style="20" bestFit="1" customWidth="1"/>
    <col min="13024" max="13024" width="4.5546875" style="20" bestFit="1" customWidth="1"/>
    <col min="13025" max="13025" width="47" style="20" customWidth="1"/>
    <col min="13026" max="13026" width="9.109375" style="20"/>
    <col min="13027" max="13027" width="8" style="20" bestFit="1" customWidth="1"/>
    <col min="13028" max="13028" width="12.5546875" style="20" bestFit="1" customWidth="1"/>
    <col min="13029" max="13029" width="14.33203125" style="20" bestFit="1" customWidth="1"/>
    <col min="13030" max="13032" width="11.44140625" style="20" customWidth="1"/>
    <col min="13033" max="13033" width="13.33203125" style="20" bestFit="1" customWidth="1"/>
    <col min="13034" max="13034" width="11.44140625" style="20" customWidth="1"/>
    <col min="13035" max="13035" width="13.33203125" style="20" bestFit="1" customWidth="1"/>
    <col min="13036" max="13278" width="9.109375" style="20"/>
    <col min="13279" max="13279" width="5.33203125" style="20" bestFit="1" customWidth="1"/>
    <col min="13280" max="13280" width="4.5546875" style="20" bestFit="1" customWidth="1"/>
    <col min="13281" max="13281" width="47" style="20" customWidth="1"/>
    <col min="13282" max="13282" width="9.109375" style="20"/>
    <col min="13283" max="13283" width="8" style="20" bestFit="1" customWidth="1"/>
    <col min="13284" max="13284" width="12.5546875" style="20" bestFit="1" customWidth="1"/>
    <col min="13285" max="13285" width="14.33203125" style="20" bestFit="1" customWidth="1"/>
    <col min="13286" max="13288" width="11.44140625" style="20" customWidth="1"/>
    <col min="13289" max="13289" width="13.33203125" style="20" bestFit="1" customWidth="1"/>
    <col min="13290" max="13290" width="11.44140625" style="20" customWidth="1"/>
    <col min="13291" max="13291" width="13.33203125" style="20" bestFit="1" customWidth="1"/>
    <col min="13292" max="13534" width="9.109375" style="20"/>
    <col min="13535" max="13535" width="5.33203125" style="20" bestFit="1" customWidth="1"/>
    <col min="13536" max="13536" width="4.5546875" style="20" bestFit="1" customWidth="1"/>
    <col min="13537" max="13537" width="47" style="20" customWidth="1"/>
    <col min="13538" max="13538" width="9.109375" style="20"/>
    <col min="13539" max="13539" width="8" style="20" bestFit="1" customWidth="1"/>
    <col min="13540" max="13540" width="12.5546875" style="20" bestFit="1" customWidth="1"/>
    <col min="13541" max="13541" width="14.33203125" style="20" bestFit="1" customWidth="1"/>
    <col min="13542" max="13544" width="11.44140625" style="20" customWidth="1"/>
    <col min="13545" max="13545" width="13.33203125" style="20" bestFit="1" customWidth="1"/>
    <col min="13546" max="13546" width="11.44140625" style="20" customWidth="1"/>
    <col min="13547" max="13547" width="13.33203125" style="20" bestFit="1" customWidth="1"/>
    <col min="13548" max="13790" width="9.109375" style="20"/>
    <col min="13791" max="13791" width="5.33203125" style="20" bestFit="1" customWidth="1"/>
    <col min="13792" max="13792" width="4.5546875" style="20" bestFit="1" customWidth="1"/>
    <col min="13793" max="13793" width="47" style="20" customWidth="1"/>
    <col min="13794" max="13794" width="9.109375" style="20"/>
    <col min="13795" max="13795" width="8" style="20" bestFit="1" customWidth="1"/>
    <col min="13796" max="13796" width="12.5546875" style="20" bestFit="1" customWidth="1"/>
    <col min="13797" max="13797" width="14.33203125" style="20" bestFit="1" customWidth="1"/>
    <col min="13798" max="13800" width="11.44140625" style="20" customWidth="1"/>
    <col min="13801" max="13801" width="13.33203125" style="20" bestFit="1" customWidth="1"/>
    <col min="13802" max="13802" width="11.44140625" style="20" customWidth="1"/>
    <col min="13803" max="13803" width="13.33203125" style="20" bestFit="1" customWidth="1"/>
    <col min="13804" max="14046" width="9.109375" style="20"/>
    <col min="14047" max="14047" width="5.33203125" style="20" bestFit="1" customWidth="1"/>
    <col min="14048" max="14048" width="4.5546875" style="20" bestFit="1" customWidth="1"/>
    <col min="14049" max="14049" width="47" style="20" customWidth="1"/>
    <col min="14050" max="14050" width="9.109375" style="20"/>
    <col min="14051" max="14051" width="8" style="20" bestFit="1" customWidth="1"/>
    <col min="14052" max="14052" width="12.5546875" style="20" bestFit="1" customWidth="1"/>
    <col min="14053" max="14053" width="14.33203125" style="20" bestFit="1" customWidth="1"/>
    <col min="14054" max="14056" width="11.44140625" style="20" customWidth="1"/>
    <col min="14057" max="14057" width="13.33203125" style="20" bestFit="1" customWidth="1"/>
    <col min="14058" max="14058" width="11.44140625" style="20" customWidth="1"/>
    <col min="14059" max="14059" width="13.33203125" style="20" bestFit="1" customWidth="1"/>
    <col min="14060" max="14302" width="9.109375" style="20"/>
    <col min="14303" max="14303" width="5.33203125" style="20" bestFit="1" customWidth="1"/>
    <col min="14304" max="14304" width="4.5546875" style="20" bestFit="1" customWidth="1"/>
    <col min="14305" max="14305" width="47" style="20" customWidth="1"/>
    <col min="14306" max="14306" width="9.109375" style="20"/>
    <col min="14307" max="14307" width="8" style="20" bestFit="1" customWidth="1"/>
    <col min="14308" max="14308" width="12.5546875" style="20" bestFit="1" customWidth="1"/>
    <col min="14309" max="14309" width="14.33203125" style="20" bestFit="1" customWidth="1"/>
    <col min="14310" max="14312" width="11.44140625" style="20" customWidth="1"/>
    <col min="14313" max="14313" width="13.33203125" style="20" bestFit="1" customWidth="1"/>
    <col min="14314" max="14314" width="11.44140625" style="20" customWidth="1"/>
    <col min="14315" max="14315" width="13.33203125" style="20" bestFit="1" customWidth="1"/>
    <col min="14316" max="14558" width="9.109375" style="20"/>
    <col min="14559" max="14559" width="5.33203125" style="20" bestFit="1" customWidth="1"/>
    <col min="14560" max="14560" width="4.5546875" style="20" bestFit="1" customWidth="1"/>
    <col min="14561" max="14561" width="47" style="20" customWidth="1"/>
    <col min="14562" max="14562" width="9.109375" style="20"/>
    <col min="14563" max="14563" width="8" style="20" bestFit="1" customWidth="1"/>
    <col min="14564" max="14564" width="12.5546875" style="20" bestFit="1" customWidth="1"/>
    <col min="14565" max="14565" width="14.33203125" style="20" bestFit="1" customWidth="1"/>
    <col min="14566" max="14568" width="11.44140625" style="20" customWidth="1"/>
    <col min="14569" max="14569" width="13.33203125" style="20" bestFit="1" customWidth="1"/>
    <col min="14570" max="14570" width="11.44140625" style="20" customWidth="1"/>
    <col min="14571" max="14571" width="13.33203125" style="20" bestFit="1" customWidth="1"/>
    <col min="14572" max="14814" width="9.109375" style="20"/>
    <col min="14815" max="14815" width="5.33203125" style="20" bestFit="1" customWidth="1"/>
    <col min="14816" max="14816" width="4.5546875" style="20" bestFit="1" customWidth="1"/>
    <col min="14817" max="14817" width="47" style="20" customWidth="1"/>
    <col min="14818" max="14818" width="9.109375" style="20"/>
    <col min="14819" max="14819" width="8" style="20" bestFit="1" customWidth="1"/>
    <col min="14820" max="14820" width="12.5546875" style="20" bestFit="1" customWidth="1"/>
    <col min="14821" max="14821" width="14.33203125" style="20" bestFit="1" customWidth="1"/>
    <col min="14822" max="14824" width="11.44140625" style="20" customWidth="1"/>
    <col min="14825" max="14825" width="13.33203125" style="20" bestFit="1" customWidth="1"/>
    <col min="14826" max="14826" width="11.44140625" style="20" customWidth="1"/>
    <col min="14827" max="14827" width="13.33203125" style="20" bestFit="1" customWidth="1"/>
    <col min="14828" max="15070" width="9.109375" style="20"/>
    <col min="15071" max="15071" width="5.33203125" style="20" bestFit="1" customWidth="1"/>
    <col min="15072" max="15072" width="4.5546875" style="20" bestFit="1" customWidth="1"/>
    <col min="15073" max="15073" width="47" style="20" customWidth="1"/>
    <col min="15074" max="15074" width="9.109375" style="20"/>
    <col min="15075" max="15075" width="8" style="20" bestFit="1" customWidth="1"/>
    <col min="15076" max="15076" width="12.5546875" style="20" bestFit="1" customWidth="1"/>
    <col min="15077" max="15077" width="14.33203125" style="20" bestFit="1" customWidth="1"/>
    <col min="15078" max="15080" width="11.44140625" style="20" customWidth="1"/>
    <col min="15081" max="15081" width="13.33203125" style="20" bestFit="1" customWidth="1"/>
    <col min="15082" max="15082" width="11.44140625" style="20" customWidth="1"/>
    <col min="15083" max="15083" width="13.33203125" style="20" bestFit="1" customWidth="1"/>
    <col min="15084" max="15326" width="9.109375" style="20"/>
    <col min="15327" max="15327" width="5.33203125" style="20" bestFit="1" customWidth="1"/>
    <col min="15328" max="15328" width="4.5546875" style="20" bestFit="1" customWidth="1"/>
    <col min="15329" max="15329" width="47" style="20" customWidth="1"/>
    <col min="15330" max="15330" width="9.109375" style="20"/>
    <col min="15331" max="15331" width="8" style="20" bestFit="1" customWidth="1"/>
    <col min="15332" max="15332" width="12.5546875" style="20" bestFit="1" customWidth="1"/>
    <col min="15333" max="15333" width="14.33203125" style="20" bestFit="1" customWidth="1"/>
    <col min="15334" max="15336" width="11.44140625" style="20" customWidth="1"/>
    <col min="15337" max="15337" width="13.33203125" style="20" bestFit="1" customWidth="1"/>
    <col min="15338" max="15338" width="11.44140625" style="20" customWidth="1"/>
    <col min="15339" max="15339" width="13.33203125" style="20" bestFit="1" customWidth="1"/>
    <col min="15340" max="15582" width="9.109375" style="20"/>
    <col min="15583" max="15583" width="5.33203125" style="20" bestFit="1" customWidth="1"/>
    <col min="15584" max="15584" width="4.5546875" style="20" bestFit="1" customWidth="1"/>
    <col min="15585" max="15585" width="47" style="20" customWidth="1"/>
    <col min="15586" max="15586" width="9.109375" style="20"/>
    <col min="15587" max="15587" width="8" style="20" bestFit="1" customWidth="1"/>
    <col min="15588" max="15588" width="12.5546875" style="20" bestFit="1" customWidth="1"/>
    <col min="15589" max="15589" width="14.33203125" style="20" bestFit="1" customWidth="1"/>
    <col min="15590" max="15592" width="11.44140625" style="20" customWidth="1"/>
    <col min="15593" max="15593" width="13.33203125" style="20" bestFit="1" customWidth="1"/>
    <col min="15594" max="15594" width="11.44140625" style="20" customWidth="1"/>
    <col min="15595" max="15595" width="13.33203125" style="20" bestFit="1" customWidth="1"/>
    <col min="15596" max="15838" width="9.109375" style="20"/>
    <col min="15839" max="15839" width="5.33203125" style="20" bestFit="1" customWidth="1"/>
    <col min="15840" max="15840" width="4.5546875" style="20" bestFit="1" customWidth="1"/>
    <col min="15841" max="15841" width="47" style="20" customWidth="1"/>
    <col min="15842" max="15842" width="9.109375" style="20"/>
    <col min="15843" max="15843" width="8" style="20" bestFit="1" customWidth="1"/>
    <col min="15844" max="15844" width="12.5546875" style="20" bestFit="1" customWidth="1"/>
    <col min="15845" max="15845" width="14.33203125" style="20" bestFit="1" customWidth="1"/>
    <col min="15846" max="15848" width="11.44140625" style="20" customWidth="1"/>
    <col min="15849" max="15849" width="13.33203125" style="20" bestFit="1" customWidth="1"/>
    <col min="15850" max="15850" width="11.44140625" style="20" customWidth="1"/>
    <col min="15851" max="15851" width="13.33203125" style="20" bestFit="1" customWidth="1"/>
    <col min="15852" max="16094" width="9.109375" style="20"/>
    <col min="16095" max="16095" width="5.33203125" style="20" bestFit="1" customWidth="1"/>
    <col min="16096" max="16096" width="4.5546875" style="20" bestFit="1" customWidth="1"/>
    <col min="16097" max="16097" width="47" style="20" customWidth="1"/>
    <col min="16098" max="16098" width="9.109375" style="20"/>
    <col min="16099" max="16099" width="8" style="20" bestFit="1" customWidth="1"/>
    <col min="16100" max="16100" width="12.5546875" style="20" bestFit="1" customWidth="1"/>
    <col min="16101" max="16101" width="14.33203125" style="20" bestFit="1" customWidth="1"/>
    <col min="16102" max="16104" width="11.44140625" style="20" customWidth="1"/>
    <col min="16105" max="16105" width="13.33203125" style="20" bestFit="1" customWidth="1"/>
    <col min="16106" max="16106" width="11.44140625" style="20" customWidth="1"/>
    <col min="16107" max="16107" width="13.33203125" style="20" bestFit="1" customWidth="1"/>
    <col min="16108" max="16384" width="9.109375" style="20"/>
  </cols>
  <sheetData>
    <row r="1" spans="1:6" customFormat="1" ht="14.4" x14ac:dyDescent="0.3">
      <c r="A1" s="60" t="s">
        <v>1010</v>
      </c>
      <c r="B1" s="61"/>
      <c r="C1" s="62"/>
      <c r="D1" s="61"/>
      <c r="E1" s="63"/>
      <c r="F1" s="61"/>
    </row>
    <row r="2" spans="1:6" customFormat="1" ht="12.75" customHeight="1" x14ac:dyDescent="0.3">
      <c r="A2" s="60" t="s">
        <v>1013</v>
      </c>
      <c r="B2" s="61"/>
      <c r="C2" s="62"/>
      <c r="D2" s="61"/>
      <c r="E2" s="63"/>
      <c r="F2" s="61"/>
    </row>
    <row r="3" spans="1:6" customFormat="1" ht="12.75" customHeight="1" x14ac:dyDescent="0.3">
      <c r="A3" s="60"/>
      <c r="B3" s="61"/>
      <c r="C3" s="62"/>
      <c r="D3" s="61"/>
      <c r="E3" s="63"/>
      <c r="F3" s="61"/>
    </row>
    <row r="4" spans="1:6" customFormat="1" ht="12.75" customHeight="1" x14ac:dyDescent="0.3">
      <c r="A4" s="60"/>
      <c r="B4" s="61"/>
      <c r="C4" s="62"/>
      <c r="D4" s="61"/>
      <c r="E4" s="63"/>
      <c r="F4" s="61"/>
    </row>
    <row r="5" spans="1:6" customFormat="1" ht="12.75" customHeight="1" x14ac:dyDescent="0.3">
      <c r="A5" s="67" t="s">
        <v>1020</v>
      </c>
      <c r="B5" s="61"/>
      <c r="C5" s="64"/>
      <c r="D5" s="60"/>
      <c r="E5" s="65"/>
      <c r="F5" s="60"/>
    </row>
    <row r="6" spans="1:6" customFormat="1" ht="12.75" customHeight="1" x14ac:dyDescent="0.3">
      <c r="A6" s="66"/>
      <c r="B6" s="61"/>
      <c r="C6" s="62"/>
      <c r="D6" s="61"/>
      <c r="E6" s="63"/>
      <c r="F6" s="61"/>
    </row>
    <row r="7" spans="1:6" customFormat="1" ht="12.75" customHeight="1" x14ac:dyDescent="0.3">
      <c r="A7" s="60" t="s">
        <v>1014</v>
      </c>
      <c r="B7" s="61"/>
      <c r="C7" s="62"/>
      <c r="D7" s="61"/>
      <c r="E7" s="63"/>
      <c r="F7" s="61"/>
    </row>
    <row r="8" spans="1:6" customFormat="1" ht="12.75" customHeight="1" thickBot="1" x14ac:dyDescent="0.35">
      <c r="A8" s="60"/>
      <c r="B8" s="61"/>
      <c r="C8" s="62"/>
      <c r="D8" s="61"/>
      <c r="E8" s="63"/>
      <c r="F8" s="61"/>
    </row>
    <row r="9" spans="1:6" ht="13.8" thickBot="1" x14ac:dyDescent="0.3">
      <c r="A9" s="121"/>
      <c r="B9" s="531" t="s">
        <v>1043</v>
      </c>
      <c r="C9" s="531"/>
      <c r="D9" s="531"/>
      <c r="E9" s="531"/>
      <c r="F9" s="122"/>
    </row>
    <row r="10" spans="1:6" ht="13.8" thickBot="1" x14ac:dyDescent="0.3">
      <c r="B10" s="120"/>
      <c r="C10" s="120"/>
      <c r="D10" s="120"/>
      <c r="E10" s="120"/>
    </row>
    <row r="11" spans="1:6" ht="13.8" thickBot="1" x14ac:dyDescent="0.3">
      <c r="A11" s="29" t="s">
        <v>966</v>
      </c>
      <c r="B11" s="111" t="s">
        <v>967</v>
      </c>
      <c r="C11" s="30" t="s">
        <v>968</v>
      </c>
      <c r="D11" s="31" t="s">
        <v>971</v>
      </c>
      <c r="E11" s="45" t="s">
        <v>969</v>
      </c>
      <c r="F11" s="46" t="s">
        <v>965</v>
      </c>
    </row>
    <row r="12" spans="1:6" x14ac:dyDescent="0.25">
      <c r="B12" s="32"/>
      <c r="D12" s="33"/>
      <c r="E12" s="34"/>
      <c r="F12" s="35"/>
    </row>
    <row r="13" spans="1:6" x14ac:dyDescent="0.25">
      <c r="A13" s="536" t="s">
        <v>1025</v>
      </c>
      <c r="B13" s="36" t="s">
        <v>972</v>
      </c>
      <c r="D13" s="33"/>
      <c r="E13" s="34"/>
      <c r="F13" s="35"/>
    </row>
    <row r="14" spans="1:6" x14ac:dyDescent="0.25">
      <c r="A14" s="536"/>
      <c r="B14" s="37" t="s">
        <v>973</v>
      </c>
      <c r="D14" s="33"/>
      <c r="E14" s="34"/>
      <c r="F14" s="35"/>
    </row>
    <row r="15" spans="1:6" x14ac:dyDescent="0.25">
      <c r="B15" s="32"/>
      <c r="D15" s="33"/>
      <c r="E15" s="34"/>
      <c r="F15" s="35"/>
    </row>
    <row r="16" spans="1:6" x14ac:dyDescent="0.25">
      <c r="B16" s="36" t="s">
        <v>974</v>
      </c>
      <c r="D16" s="33"/>
      <c r="E16" s="34"/>
      <c r="F16" s="35"/>
    </row>
    <row r="17" spans="1:6" x14ac:dyDescent="0.25">
      <c r="B17" s="32"/>
      <c r="D17" s="33"/>
      <c r="E17" s="34"/>
      <c r="F17" s="35"/>
    </row>
    <row r="18" spans="1:6" ht="26.4" x14ac:dyDescent="0.25">
      <c r="A18" s="59" t="s">
        <v>1024</v>
      </c>
      <c r="B18" s="32" t="s">
        <v>975</v>
      </c>
      <c r="C18" s="27" t="s">
        <v>970</v>
      </c>
      <c r="D18" s="33">
        <v>1</v>
      </c>
      <c r="E18" s="34"/>
      <c r="F18" s="35"/>
    </row>
    <row r="19" spans="1:6" x14ac:dyDescent="0.25">
      <c r="B19" s="32"/>
      <c r="D19" s="33"/>
      <c r="E19" s="34"/>
      <c r="F19" s="35"/>
    </row>
    <row r="20" spans="1:6" ht="26.4" x14ac:dyDescent="0.25">
      <c r="A20" s="59" t="s">
        <v>1026</v>
      </c>
      <c r="B20" s="32" t="s">
        <v>976</v>
      </c>
      <c r="C20" s="27" t="s">
        <v>970</v>
      </c>
      <c r="D20" s="33">
        <v>1</v>
      </c>
      <c r="E20" s="34"/>
      <c r="F20" s="35"/>
    </row>
    <row r="21" spans="1:6" x14ac:dyDescent="0.25">
      <c r="B21" s="32"/>
      <c r="D21" s="33"/>
      <c r="E21" s="34"/>
      <c r="F21" s="35"/>
    </row>
    <row r="22" spans="1:6" x14ac:dyDescent="0.25">
      <c r="B22" s="32"/>
      <c r="D22" s="33"/>
      <c r="E22" s="34"/>
      <c r="F22" s="35"/>
    </row>
    <row r="23" spans="1:6" x14ac:dyDescent="0.25">
      <c r="A23" s="25" t="s">
        <v>1027</v>
      </c>
      <c r="B23" s="32" t="s">
        <v>977</v>
      </c>
      <c r="D23" s="33"/>
      <c r="E23" s="34"/>
      <c r="F23" s="35"/>
    </row>
    <row r="24" spans="1:6" ht="26.4" x14ac:dyDescent="0.25">
      <c r="B24" s="32" t="s">
        <v>978</v>
      </c>
      <c r="C24" s="27" t="s">
        <v>979</v>
      </c>
      <c r="D24" s="33">
        <v>15</v>
      </c>
      <c r="E24" s="34"/>
      <c r="F24" s="35"/>
    </row>
    <row r="25" spans="1:6" x14ac:dyDescent="0.25">
      <c r="B25" s="32"/>
      <c r="D25" s="33"/>
      <c r="E25" s="34"/>
      <c r="F25" s="35"/>
    </row>
    <row r="26" spans="1:6" ht="26.4" x14ac:dyDescent="0.25">
      <c r="A26" s="59" t="s">
        <v>1028</v>
      </c>
      <c r="B26" s="32" t="s">
        <v>980</v>
      </c>
      <c r="C26" s="27" t="s">
        <v>979</v>
      </c>
      <c r="D26" s="33">
        <v>15</v>
      </c>
      <c r="E26" s="34"/>
      <c r="F26" s="35"/>
    </row>
    <row r="27" spans="1:6" x14ac:dyDescent="0.25">
      <c r="A27" s="59"/>
      <c r="B27" s="32"/>
      <c r="D27" s="33"/>
      <c r="E27" s="34"/>
      <c r="F27" s="35"/>
    </row>
    <row r="28" spans="1:6" x14ac:dyDescent="0.25">
      <c r="A28" s="537" t="s">
        <v>1029</v>
      </c>
      <c r="B28" s="36" t="s">
        <v>926</v>
      </c>
      <c r="D28" s="33"/>
      <c r="E28" s="34"/>
      <c r="F28" s="35"/>
    </row>
    <row r="29" spans="1:6" x14ac:dyDescent="0.25">
      <c r="A29" s="537"/>
      <c r="B29" s="36" t="s">
        <v>981</v>
      </c>
      <c r="D29" s="33"/>
      <c r="E29" s="34"/>
      <c r="F29" s="35"/>
    </row>
    <row r="30" spans="1:6" x14ac:dyDescent="0.25">
      <c r="A30" s="537"/>
      <c r="B30" s="32" t="s">
        <v>982</v>
      </c>
      <c r="C30" s="27" t="s">
        <v>116</v>
      </c>
      <c r="D30" s="33">
        <v>240</v>
      </c>
      <c r="E30" s="34"/>
      <c r="F30" s="35"/>
    </row>
    <row r="31" spans="1:6" x14ac:dyDescent="0.25">
      <c r="B31" s="32"/>
      <c r="D31" s="33"/>
      <c r="E31" s="34"/>
      <c r="F31" s="35"/>
    </row>
    <row r="32" spans="1:6" x14ac:dyDescent="0.25">
      <c r="B32" s="37" t="s">
        <v>936</v>
      </c>
      <c r="D32" s="33"/>
      <c r="E32" s="34"/>
      <c r="F32" s="35"/>
    </row>
    <row r="33" spans="1:6" x14ac:dyDescent="0.25">
      <c r="B33" s="32"/>
      <c r="D33" s="33"/>
      <c r="E33" s="34"/>
      <c r="F33" s="35"/>
    </row>
    <row r="34" spans="1:6" x14ac:dyDescent="0.25">
      <c r="A34" s="25" t="s">
        <v>1030</v>
      </c>
      <c r="B34" s="32" t="s">
        <v>983</v>
      </c>
      <c r="C34" s="27" t="s">
        <v>116</v>
      </c>
      <c r="D34" s="33">
        <v>120</v>
      </c>
      <c r="E34" s="34"/>
      <c r="F34" s="35"/>
    </row>
    <row r="35" spans="1:6" x14ac:dyDescent="0.25">
      <c r="B35" s="32"/>
      <c r="D35" s="33"/>
      <c r="E35" s="34"/>
      <c r="F35" s="35"/>
    </row>
    <row r="36" spans="1:6" x14ac:dyDescent="0.25">
      <c r="B36" s="37" t="s">
        <v>984</v>
      </c>
      <c r="D36" s="33"/>
      <c r="E36" s="34"/>
      <c r="F36" s="35"/>
    </row>
    <row r="37" spans="1:6" x14ac:dyDescent="0.25">
      <c r="A37" s="25" t="s">
        <v>1031</v>
      </c>
      <c r="B37" s="32" t="s">
        <v>985</v>
      </c>
      <c r="C37" s="27" t="s">
        <v>116</v>
      </c>
      <c r="D37" s="33">
        <v>2</v>
      </c>
      <c r="E37" s="34"/>
      <c r="F37" s="35"/>
    </row>
    <row r="38" spans="1:6" x14ac:dyDescent="0.25">
      <c r="A38" s="25" t="s">
        <v>1032</v>
      </c>
      <c r="B38" s="32" t="s">
        <v>986</v>
      </c>
      <c r="C38" s="27" t="s">
        <v>116</v>
      </c>
      <c r="D38" s="33">
        <v>1</v>
      </c>
      <c r="E38" s="34"/>
      <c r="F38" s="35"/>
    </row>
    <row r="39" spans="1:6" x14ac:dyDescent="0.25">
      <c r="A39" s="25" t="s">
        <v>1033</v>
      </c>
      <c r="B39" s="32" t="s">
        <v>987</v>
      </c>
      <c r="C39" s="27" t="s">
        <v>966</v>
      </c>
      <c r="D39" s="33">
        <v>1</v>
      </c>
      <c r="E39" s="34"/>
      <c r="F39" s="35"/>
    </row>
    <row r="40" spans="1:6" x14ac:dyDescent="0.25">
      <c r="A40" s="25" t="s">
        <v>1034</v>
      </c>
      <c r="B40" s="32" t="s">
        <v>988</v>
      </c>
      <c r="C40" s="27" t="s">
        <v>966</v>
      </c>
      <c r="D40" s="33">
        <v>1</v>
      </c>
      <c r="E40" s="34"/>
      <c r="F40" s="35"/>
    </row>
    <row r="41" spans="1:6" x14ac:dyDescent="0.25">
      <c r="B41" s="32"/>
      <c r="D41" s="33"/>
      <c r="E41" s="34"/>
      <c r="F41" s="35"/>
    </row>
    <row r="42" spans="1:6" x14ac:dyDescent="0.25">
      <c r="A42" s="537" t="s">
        <v>1035</v>
      </c>
      <c r="B42" s="37" t="s">
        <v>989</v>
      </c>
      <c r="C42" s="27" t="s">
        <v>966</v>
      </c>
      <c r="D42" s="33">
        <v>1</v>
      </c>
      <c r="E42" s="34"/>
      <c r="F42" s="35"/>
    </row>
    <row r="43" spans="1:6" x14ac:dyDescent="0.25">
      <c r="A43" s="537"/>
      <c r="B43" s="37" t="s">
        <v>990</v>
      </c>
      <c r="D43" s="33"/>
      <c r="E43" s="34"/>
      <c r="F43" s="35"/>
    </row>
    <row r="44" spans="1:6" x14ac:dyDescent="0.25">
      <c r="B44" s="37"/>
      <c r="D44" s="33"/>
      <c r="E44" s="34"/>
      <c r="F44" s="35"/>
    </row>
    <row r="45" spans="1:6" x14ac:dyDescent="0.25">
      <c r="A45" s="25" t="s">
        <v>1036</v>
      </c>
      <c r="B45" s="32" t="s">
        <v>991</v>
      </c>
      <c r="C45" s="27" t="s">
        <v>979</v>
      </c>
      <c r="D45" s="33">
        <v>15</v>
      </c>
      <c r="E45" s="34"/>
      <c r="F45" s="35"/>
    </row>
    <row r="46" spans="1:6" x14ac:dyDescent="0.25">
      <c r="A46" s="25" t="s">
        <v>1037</v>
      </c>
      <c r="B46" s="32" t="s">
        <v>992</v>
      </c>
      <c r="C46" s="27" t="s">
        <v>42</v>
      </c>
      <c r="D46" s="33">
        <v>1</v>
      </c>
      <c r="E46" s="34"/>
      <c r="F46" s="35"/>
    </row>
    <row r="47" spans="1:6" ht="13.8" thickBot="1" x14ac:dyDescent="0.3">
      <c r="A47" s="25" t="s">
        <v>1038</v>
      </c>
      <c r="B47" s="32" t="s">
        <v>993</v>
      </c>
      <c r="C47" s="27" t="s">
        <v>994</v>
      </c>
      <c r="D47" s="33">
        <v>15</v>
      </c>
      <c r="E47" s="55"/>
      <c r="F47" s="35"/>
    </row>
    <row r="48" spans="1:6" ht="13.8" thickBot="1" x14ac:dyDescent="0.3">
      <c r="A48" s="56"/>
      <c r="B48" s="533"/>
      <c r="C48" s="534"/>
      <c r="D48" s="534"/>
      <c r="E48" s="535"/>
      <c r="F48" s="57"/>
    </row>
    <row r="49" spans="1:6" ht="21" customHeight="1" thickBot="1" x14ac:dyDescent="0.35">
      <c r="A49" s="13" t="s">
        <v>1039</v>
      </c>
      <c r="B49" s="113"/>
      <c r="C49" s="114"/>
      <c r="D49" s="114"/>
      <c r="E49" s="114"/>
      <c r="F49" s="58"/>
    </row>
    <row r="50" spans="1:6" x14ac:dyDescent="0.25">
      <c r="B50" s="20"/>
      <c r="E50" s="39"/>
      <c r="F50" s="38"/>
    </row>
    <row r="61" spans="1:6" x14ac:dyDescent="0.25">
      <c r="A61" s="532"/>
      <c r="B61" s="532"/>
      <c r="D61" s="40"/>
    </row>
    <row r="62" spans="1:6" x14ac:dyDescent="0.25">
      <c r="F62" s="41"/>
    </row>
    <row r="77" spans="3:3" x14ac:dyDescent="0.25">
      <c r="C77" s="21"/>
    </row>
    <row r="81" spans="1:6" x14ac:dyDescent="0.25">
      <c r="A81" s="54"/>
    </row>
    <row r="88" spans="1:6" x14ac:dyDescent="0.25">
      <c r="C88" s="21"/>
    </row>
    <row r="95" spans="1:6" x14ac:dyDescent="0.25">
      <c r="F95" s="40"/>
    </row>
  </sheetData>
  <sheetProtection selectLockedCells="1"/>
  <mergeCells count="6">
    <mergeCell ref="B9:E9"/>
    <mergeCell ref="A61:B61"/>
    <mergeCell ref="B48:E48"/>
    <mergeCell ref="A13:A14"/>
    <mergeCell ref="A28:A30"/>
    <mergeCell ref="A42:A43"/>
  </mergeCells>
  <pageMargins left="0.74803149606299213" right="0.74803149606299213" top="0.98425196850393704" bottom="0.98425196850393704" header="0.51181102362204722" footer="0.51181102362204722"/>
  <pageSetup paperSize="9" scale="4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FB8CC-9CF2-491A-B5C3-BAD0F7751F40}">
  <dimension ref="A1:G31"/>
  <sheetViews>
    <sheetView view="pageBreakPreview" topLeftCell="A4" zoomScaleNormal="100" zoomScaleSheetLayoutView="100" workbookViewId="0">
      <selection activeCell="D17" sqref="D17"/>
    </sheetView>
  </sheetViews>
  <sheetFormatPr defaultRowHeight="14.4" x14ac:dyDescent="0.3"/>
  <cols>
    <col min="1" max="1" width="9.6640625" style="66" customWidth="1"/>
    <col min="2" max="2" width="54.44140625" customWidth="1"/>
    <col min="3" max="3" width="10" style="1" customWidth="1"/>
    <col min="4" max="4" width="14.21875" style="1" customWidth="1"/>
    <col min="5" max="5" width="12.6640625" style="107" customWidth="1"/>
    <col min="6" max="6" width="15.44140625" customWidth="1"/>
    <col min="7" max="7" width="12.5546875" customWidth="1"/>
  </cols>
  <sheetData>
    <row r="1" spans="1:7" x14ac:dyDescent="0.3">
      <c r="A1" s="60" t="s">
        <v>1010</v>
      </c>
      <c r="B1" s="61"/>
      <c r="C1" s="62"/>
      <c r="D1" s="61"/>
      <c r="E1" s="63"/>
      <c r="F1" s="61"/>
    </row>
    <row r="2" spans="1:7" ht="12.75" customHeight="1" x14ac:dyDescent="0.3">
      <c r="A2" s="60" t="s">
        <v>1013</v>
      </c>
      <c r="B2" s="61"/>
      <c r="C2" s="62"/>
      <c r="D2" s="61"/>
      <c r="E2" s="63"/>
      <c r="F2" s="61"/>
    </row>
    <row r="3" spans="1:7" ht="12.75" customHeight="1" x14ac:dyDescent="0.3">
      <c r="A3" s="60"/>
      <c r="B3" s="61"/>
      <c r="C3" s="62"/>
      <c r="D3" s="61"/>
      <c r="E3" s="63"/>
      <c r="F3" s="61"/>
    </row>
    <row r="4" spans="1:7" ht="12.75" customHeight="1" x14ac:dyDescent="0.3">
      <c r="A4" s="60"/>
      <c r="B4" s="61"/>
      <c r="C4" s="62"/>
      <c r="D4" s="61"/>
      <c r="E4" s="63"/>
      <c r="F4" s="61"/>
    </row>
    <row r="5" spans="1:7" ht="12.75" customHeight="1" x14ac:dyDescent="0.3">
      <c r="A5" s="67" t="s">
        <v>1020</v>
      </c>
      <c r="B5" s="61"/>
      <c r="C5" s="64"/>
      <c r="D5" s="60"/>
      <c r="E5" s="65"/>
      <c r="F5" s="60"/>
    </row>
    <row r="6" spans="1:7" ht="12.75" customHeight="1" x14ac:dyDescent="0.3">
      <c r="B6" s="61"/>
      <c r="C6" s="62"/>
      <c r="D6" s="61"/>
      <c r="E6" s="63"/>
      <c r="F6" s="61"/>
    </row>
    <row r="7" spans="1:7" ht="12.75" customHeight="1" x14ac:dyDescent="0.3">
      <c r="A7" s="60" t="s">
        <v>1014</v>
      </c>
      <c r="B7" s="61"/>
      <c r="C7" s="62"/>
      <c r="D7" s="61"/>
      <c r="E7" s="63"/>
      <c r="F7" s="61"/>
    </row>
    <row r="8" spans="1:7" ht="12.75" customHeight="1" x14ac:dyDescent="0.3">
      <c r="A8" s="67"/>
      <c r="B8" s="67"/>
      <c r="C8" s="67"/>
      <c r="D8" s="68"/>
      <c r="E8" s="69"/>
      <c r="F8" s="70"/>
    </row>
    <row r="9" spans="1:7" ht="12.75" customHeight="1" x14ac:dyDescent="0.3">
      <c r="A9" s="60" t="s">
        <v>1015</v>
      </c>
      <c r="B9" s="60"/>
      <c r="C9" s="60"/>
      <c r="D9" s="71"/>
      <c r="E9" s="72" t="s">
        <v>1011</v>
      </c>
      <c r="F9" s="119" t="s">
        <v>1040</v>
      </c>
    </row>
    <row r="10" spans="1:7" ht="25.5" customHeight="1" x14ac:dyDescent="0.3">
      <c r="A10" s="73" t="s">
        <v>2</v>
      </c>
      <c r="B10" s="73" t="s">
        <v>3</v>
      </c>
      <c r="C10" s="73" t="s">
        <v>4</v>
      </c>
      <c r="D10" s="73" t="s">
        <v>1012</v>
      </c>
      <c r="E10" s="74" t="s">
        <v>5</v>
      </c>
      <c r="F10" s="75" t="s">
        <v>7</v>
      </c>
      <c r="G10" s="76"/>
    </row>
    <row r="11" spans="1:7" x14ac:dyDescent="0.3">
      <c r="A11" s="77"/>
      <c r="B11" s="77"/>
      <c r="C11" s="78"/>
      <c r="D11" s="79"/>
      <c r="E11" s="80"/>
      <c r="F11" s="81"/>
    </row>
    <row r="12" spans="1:7" ht="17.25" customHeight="1" x14ac:dyDescent="0.3">
      <c r="A12" s="108" t="s">
        <v>1040</v>
      </c>
      <c r="B12" s="82" t="s">
        <v>1017</v>
      </c>
      <c r="C12" s="83"/>
      <c r="D12" s="85"/>
      <c r="E12" s="86"/>
      <c r="F12" s="87"/>
      <c r="G12" s="88"/>
    </row>
    <row r="13" spans="1:7" ht="12.75" customHeight="1" x14ac:dyDescent="0.3">
      <c r="A13" s="89"/>
      <c r="B13" s="82"/>
      <c r="C13" s="83"/>
      <c r="D13" s="85"/>
      <c r="E13" s="86"/>
      <c r="F13" s="87"/>
      <c r="G13" s="88"/>
    </row>
    <row r="14" spans="1:7" ht="12.75" customHeight="1" x14ac:dyDescent="0.3">
      <c r="A14" s="110" t="s">
        <v>1041</v>
      </c>
      <c r="B14" s="91" t="s">
        <v>1016</v>
      </c>
      <c r="C14" s="83"/>
      <c r="D14" s="85"/>
      <c r="E14" s="92"/>
      <c r="F14" s="93"/>
      <c r="G14" s="94"/>
    </row>
    <row r="15" spans="1:7" ht="12.75" customHeight="1" x14ac:dyDescent="0.3">
      <c r="A15" s="90"/>
      <c r="B15" s="95"/>
      <c r="C15" s="83"/>
      <c r="D15" s="85"/>
      <c r="E15" s="86"/>
      <c r="F15" s="87"/>
      <c r="G15" s="88"/>
    </row>
    <row r="16" spans="1:7" ht="27.6" customHeight="1" x14ac:dyDescent="0.3">
      <c r="A16" s="90"/>
      <c r="B16" s="112" t="s">
        <v>1019</v>
      </c>
      <c r="C16" s="83" t="s">
        <v>56</v>
      </c>
      <c r="D16" s="85">
        <v>0</v>
      </c>
      <c r="E16" s="96">
        <v>30000000</v>
      </c>
      <c r="F16" s="96">
        <f>E16*D16</f>
        <v>0</v>
      </c>
      <c r="G16" s="88"/>
    </row>
    <row r="17" spans="1:7" ht="12.75" customHeight="1" x14ac:dyDescent="0.3">
      <c r="A17" s="90"/>
      <c r="B17" s="95"/>
      <c r="C17" s="83"/>
      <c r="D17" s="85"/>
      <c r="E17" s="86"/>
      <c r="F17" s="87"/>
      <c r="G17" s="88"/>
    </row>
    <row r="18" spans="1:7" ht="12.75" customHeight="1" x14ac:dyDescent="0.3">
      <c r="A18" s="90"/>
      <c r="B18" s="115" t="s">
        <v>1042</v>
      </c>
      <c r="C18" s="116" t="s">
        <v>20</v>
      </c>
      <c r="D18" s="117">
        <f>F16</f>
        <v>0</v>
      </c>
      <c r="E18" s="86"/>
      <c r="F18" s="87"/>
      <c r="G18" s="88"/>
    </row>
    <row r="19" spans="1:7" ht="12.75" customHeight="1" x14ac:dyDescent="0.3">
      <c r="A19" s="90" t="s">
        <v>95</v>
      </c>
      <c r="B19" s="95"/>
      <c r="C19" s="83"/>
      <c r="D19" s="85"/>
      <c r="E19" s="86"/>
      <c r="F19" s="87"/>
      <c r="G19" s="88"/>
    </row>
    <row r="20" spans="1:7" ht="12.75" customHeight="1" x14ac:dyDescent="0.3">
      <c r="A20" s="90" t="s">
        <v>95</v>
      </c>
      <c r="B20" s="95"/>
      <c r="C20" s="83"/>
      <c r="D20" s="85"/>
      <c r="E20" s="86"/>
      <c r="F20" s="87"/>
      <c r="G20" s="88"/>
    </row>
    <row r="21" spans="1:7" ht="12.75" customHeight="1" x14ac:dyDescent="0.3">
      <c r="A21" s="90" t="s">
        <v>95</v>
      </c>
      <c r="B21" s="95"/>
      <c r="C21" s="83"/>
      <c r="D21" s="85"/>
      <c r="E21" s="86"/>
      <c r="F21" s="87"/>
      <c r="G21" s="88"/>
    </row>
    <row r="22" spans="1:7" ht="12.75" customHeight="1" x14ac:dyDescent="0.3">
      <c r="A22" s="90" t="s">
        <v>95</v>
      </c>
      <c r="B22" s="95"/>
      <c r="C22" s="83"/>
      <c r="D22" s="85"/>
      <c r="E22" s="86"/>
      <c r="F22" s="87"/>
      <c r="G22" s="88"/>
    </row>
    <row r="23" spans="1:7" ht="12.75" customHeight="1" x14ac:dyDescent="0.3">
      <c r="A23" s="90" t="s">
        <v>95</v>
      </c>
      <c r="B23" s="95"/>
      <c r="C23" s="83"/>
      <c r="D23" s="85"/>
      <c r="E23" s="86"/>
      <c r="F23" s="87"/>
      <c r="G23" s="88"/>
    </row>
    <row r="24" spans="1:7" ht="12.75" customHeight="1" x14ac:dyDescent="0.3">
      <c r="A24" s="90"/>
      <c r="B24" s="95"/>
      <c r="C24" s="83"/>
      <c r="D24" s="85"/>
      <c r="E24" s="86"/>
      <c r="F24" s="87"/>
      <c r="G24" s="88"/>
    </row>
    <row r="25" spans="1:7" ht="12.75" customHeight="1" x14ac:dyDescent="0.3">
      <c r="A25" s="90" t="s">
        <v>95</v>
      </c>
      <c r="B25" s="95"/>
      <c r="C25" s="83"/>
      <c r="D25" s="85"/>
      <c r="E25" s="86"/>
      <c r="F25" s="87"/>
      <c r="G25" s="88"/>
    </row>
    <row r="26" spans="1:7" ht="12.75" customHeight="1" x14ac:dyDescent="0.3">
      <c r="A26" s="90" t="s">
        <v>95</v>
      </c>
      <c r="B26" s="95"/>
      <c r="C26" s="83"/>
      <c r="D26" s="85"/>
      <c r="E26" s="86"/>
      <c r="F26" s="87"/>
      <c r="G26" s="88"/>
    </row>
    <row r="27" spans="1:7" x14ac:dyDescent="0.3">
      <c r="A27" s="90" t="s">
        <v>95</v>
      </c>
      <c r="B27" s="95"/>
      <c r="C27" s="83"/>
      <c r="D27" s="84"/>
      <c r="E27" s="86"/>
      <c r="F27" s="87"/>
      <c r="G27" s="88"/>
    </row>
    <row r="28" spans="1:7" ht="12" customHeight="1" x14ac:dyDescent="0.3">
      <c r="A28" s="90" t="s">
        <v>95</v>
      </c>
      <c r="B28" s="95"/>
      <c r="C28" s="83"/>
      <c r="D28" s="84"/>
      <c r="E28" s="86"/>
      <c r="F28" s="87"/>
      <c r="G28" s="88"/>
    </row>
    <row r="29" spans="1:7" x14ac:dyDescent="0.3">
      <c r="A29" s="90" t="s">
        <v>95</v>
      </c>
      <c r="B29" s="95"/>
      <c r="C29" s="83"/>
      <c r="D29" s="84"/>
      <c r="E29" s="86"/>
      <c r="F29" s="87"/>
      <c r="G29" s="88"/>
    </row>
    <row r="30" spans="1:7" x14ac:dyDescent="0.3">
      <c r="A30" s="97"/>
      <c r="B30" s="98"/>
      <c r="C30" s="99"/>
      <c r="D30" s="99"/>
      <c r="E30" s="100"/>
      <c r="F30" s="101"/>
      <c r="G30" s="102"/>
    </row>
    <row r="31" spans="1:7" ht="22.2" customHeight="1" x14ac:dyDescent="0.3">
      <c r="A31" s="118" t="s">
        <v>1009</v>
      </c>
      <c r="B31" s="103"/>
      <c r="C31" s="104"/>
      <c r="D31" s="104"/>
      <c r="E31" s="105"/>
      <c r="F31" s="109"/>
      <c r="G31" s="106"/>
    </row>
  </sheetData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8"/>
  <sheetViews>
    <sheetView view="pageBreakPreview" zoomScale="90" zoomScaleNormal="100" zoomScaleSheetLayoutView="90" workbookViewId="0">
      <selection activeCell="J1692" sqref="J1692"/>
    </sheetView>
  </sheetViews>
  <sheetFormatPr defaultRowHeight="12" x14ac:dyDescent="0.25"/>
  <cols>
    <col min="1" max="1" width="17.21875" style="130" customWidth="1"/>
    <col min="2" max="2" width="64.33203125" style="130" customWidth="1"/>
    <col min="3" max="3" width="26" style="132" customWidth="1"/>
    <col min="4" max="4" width="8.88671875" style="130"/>
    <col min="5" max="5" width="17" style="130" customWidth="1"/>
    <col min="6" max="16384" width="8.88671875" style="130"/>
  </cols>
  <sheetData>
    <row r="1" spans="1:5" x14ac:dyDescent="0.25">
      <c r="A1" s="60" t="s">
        <v>1010</v>
      </c>
      <c r="B1" s="61"/>
      <c r="C1" s="130"/>
    </row>
    <row r="2" spans="1:5" ht="12.75" customHeight="1" x14ac:dyDescent="0.25">
      <c r="A2" s="60" t="s">
        <v>1013</v>
      </c>
      <c r="B2" s="61"/>
      <c r="C2" s="130"/>
    </row>
    <row r="3" spans="1:5" ht="12.75" customHeight="1" x14ac:dyDescent="0.25">
      <c r="A3" s="60"/>
      <c r="B3" s="61"/>
      <c r="C3" s="130"/>
    </row>
    <row r="4" spans="1:5" ht="12.75" customHeight="1" x14ac:dyDescent="0.25">
      <c r="A4" s="60" t="s">
        <v>1020</v>
      </c>
      <c r="B4" s="60"/>
      <c r="C4" s="130"/>
    </row>
    <row r="5" spans="1:5" ht="12.75" customHeight="1" x14ac:dyDescent="0.25">
      <c r="A5" s="131"/>
      <c r="B5" s="61"/>
      <c r="C5" s="130"/>
    </row>
    <row r="6" spans="1:5" ht="12.75" customHeight="1" x14ac:dyDescent="0.25">
      <c r="A6" s="60" t="s">
        <v>1014</v>
      </c>
      <c r="B6" s="61"/>
      <c r="C6" s="130"/>
    </row>
    <row r="7" spans="1:5" ht="12.75" customHeight="1" x14ac:dyDescent="0.25">
      <c r="A7" s="60"/>
      <c r="B7" s="61"/>
      <c r="C7" s="130"/>
    </row>
    <row r="8" spans="1:5" ht="16.8" customHeight="1" x14ac:dyDescent="0.25">
      <c r="A8" s="60" t="s">
        <v>1022</v>
      </c>
      <c r="B8" s="539"/>
      <c r="C8" s="539"/>
    </row>
    <row r="9" spans="1:5" x14ac:dyDescent="0.25">
      <c r="A9" s="60"/>
    </row>
    <row r="10" spans="1:5" x14ac:dyDescent="0.25">
      <c r="A10" s="538" t="s">
        <v>1018</v>
      </c>
      <c r="B10" s="538"/>
      <c r="C10" s="538"/>
    </row>
    <row r="11" spans="1:5" ht="16.8" customHeight="1" thickBot="1" x14ac:dyDescent="0.3">
      <c r="A11" s="60"/>
      <c r="B11" s="61"/>
    </row>
    <row r="12" spans="1:5" x14ac:dyDescent="0.25">
      <c r="A12" s="133" t="s">
        <v>910</v>
      </c>
      <c r="B12" s="134"/>
      <c r="C12" s="135"/>
      <c r="E12" s="136"/>
    </row>
    <row r="13" spans="1:5" x14ac:dyDescent="0.25">
      <c r="A13" s="137"/>
      <c r="B13" s="138"/>
      <c r="C13" s="139"/>
    </row>
    <row r="14" spans="1:5" x14ac:dyDescent="0.25">
      <c r="A14" s="140" t="s">
        <v>903</v>
      </c>
      <c r="B14" s="141"/>
      <c r="C14" s="142"/>
      <c r="E14" s="136"/>
    </row>
    <row r="15" spans="1:5" ht="12.6" thickBot="1" x14ac:dyDescent="0.3">
      <c r="A15" s="143"/>
      <c r="B15" s="138"/>
      <c r="C15" s="139"/>
    </row>
    <row r="16" spans="1:5" s="147" customFormat="1" ht="24" customHeight="1" thickBot="1" x14ac:dyDescent="0.3">
      <c r="A16" s="144" t="s">
        <v>911</v>
      </c>
      <c r="B16" s="145"/>
      <c r="C16" s="146"/>
      <c r="E16" s="148"/>
    </row>
    <row r="17" spans="1:3" x14ac:dyDescent="0.25">
      <c r="A17" s="149"/>
      <c r="B17" s="61"/>
      <c r="C17" s="150"/>
    </row>
    <row r="18" spans="1:3" x14ac:dyDescent="0.25">
      <c r="A18" s="151" t="s">
        <v>807</v>
      </c>
      <c r="B18" s="152"/>
      <c r="C18" s="142"/>
    </row>
    <row r="19" spans="1:3" ht="12.6" thickBot="1" x14ac:dyDescent="0.3">
      <c r="A19" s="153"/>
      <c r="B19" s="154"/>
      <c r="C19" s="155"/>
    </row>
    <row r="20" spans="1:3" s="147" customFormat="1" ht="24.6" customHeight="1" thickBot="1" x14ac:dyDescent="0.3">
      <c r="A20" s="156" t="s">
        <v>904</v>
      </c>
      <c r="B20" s="157"/>
      <c r="C20" s="146"/>
    </row>
    <row r="21" spans="1:3" x14ac:dyDescent="0.25">
      <c r="A21" s="158"/>
      <c r="B21" s="159"/>
      <c r="C21" s="160"/>
    </row>
    <row r="22" spans="1:3" x14ac:dyDescent="0.25">
      <c r="A22" s="151" t="s">
        <v>808</v>
      </c>
      <c r="B22" s="152"/>
      <c r="C22" s="142"/>
    </row>
    <row r="23" spans="1:3" ht="12.6" thickBot="1" x14ac:dyDescent="0.3">
      <c r="A23" s="153"/>
      <c r="B23" s="154"/>
      <c r="C23" s="155"/>
    </row>
    <row r="24" spans="1:3" ht="22.2" customHeight="1" thickBot="1" x14ac:dyDescent="0.3">
      <c r="A24" s="156" t="s">
        <v>809</v>
      </c>
      <c r="B24" s="157"/>
      <c r="C24" s="146"/>
    </row>
    <row r="25" spans="1:3" x14ac:dyDescent="0.25">
      <c r="A25" s="161"/>
      <c r="B25" s="159"/>
      <c r="C25" s="160"/>
    </row>
    <row r="26" spans="1:3" x14ac:dyDescent="0.25">
      <c r="A26" s="151" t="s">
        <v>810</v>
      </c>
      <c r="B26" s="152"/>
      <c r="C26" s="142"/>
    </row>
    <row r="27" spans="1:3" ht="12.6" thickBot="1" x14ac:dyDescent="0.3">
      <c r="A27" s="153"/>
      <c r="B27" s="154"/>
      <c r="C27" s="155"/>
    </row>
    <row r="28" spans="1:3" ht="23.4" customHeight="1" thickBot="1" x14ac:dyDescent="0.3">
      <c r="A28" s="156" t="s">
        <v>1021</v>
      </c>
      <c r="B28" s="157"/>
      <c r="C28" s="146"/>
    </row>
  </sheetData>
  <mergeCells count="2">
    <mergeCell ref="A10:C10"/>
    <mergeCell ref="B8:C8"/>
  </mergeCells>
  <pageMargins left="0.23622047244094491" right="0.23622047244094491" top="0.74803149606299213" bottom="0.74803149606299213" header="0.31496062992125984" footer="0.31496062992125984"/>
  <pageSetup paperSize="9" scale="92" firstPageNumber="6" orientation="portrait" useFirstPageNumber="1" r:id="rId1"/>
  <headerFooter>
    <oddHeader>&amp;L&amp;"Arial,Bold"&amp;10SCMU 10-19/20-0024
UPGRADING TO A SURFACE STANDARD DR08606 (+/- 12Km) STERKSPRUIT TO MLAMLI</oddHeader>
    <oddFooter>&amp;L&amp;"Arial,Bold"&amp;10The Contract – Part 2 – Pricing Data&amp;R&amp;"Arial,Bold"&amp;10Page C2.&amp;P</oddFooter>
  </headerFooter>
  <ignoredErrors>
    <ignoredError sqref="C17" unlockedFormula="1"/>
  </ignoredErrors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Schedule A</vt:lpstr>
      <vt:lpstr>Schedule B</vt:lpstr>
      <vt:lpstr>COVID-19 BOQ</vt:lpstr>
      <vt:lpstr>Weighbrige</vt:lpstr>
      <vt:lpstr>Summary of Schedules</vt:lpstr>
      <vt:lpstr>'COVID-19 BOQ'!Print_Area</vt:lpstr>
      <vt:lpstr>'Schedule A'!Print_Area</vt:lpstr>
      <vt:lpstr>'Schedule B'!Print_Area</vt:lpstr>
      <vt:lpstr>'Summary of Schedules'!Print_Area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vusi</dc:creator>
  <cp:lastModifiedBy>Sandi, Siphokazi</cp:lastModifiedBy>
  <cp:lastPrinted>2025-10-22T14:13:43Z</cp:lastPrinted>
  <dcterms:created xsi:type="dcterms:W3CDTF">2019-07-30T15:00:35Z</dcterms:created>
  <dcterms:modified xsi:type="dcterms:W3CDTF">2025-11-27T07:29:39Z</dcterms:modified>
</cp:coreProperties>
</file>