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 defaultThemeVersion="124226"/>
  <mc:AlternateContent xmlns:mc="http://schemas.openxmlformats.org/markup-compatibility/2006">
    <mc:Choice Requires="x15">
      <x15ac:absPath xmlns:x15ac="http://schemas.microsoft.com/office/spreadsheetml/2010/11/ac" url="E:\FINAL DOCUMENT\"/>
    </mc:Choice>
  </mc:AlternateContent>
  <xr:revisionPtr revIDLastSave="0" documentId="8_{219D8DDF-8C18-443C-A47D-1C1E891490F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IVIL BoQ" sheetId="3" r:id="rId1"/>
  </sheets>
  <definedNames>
    <definedName name="_xlnm.Print_Area" localSheetId="0">'CIVIL BoQ'!$B$1:$L$1786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549" i="3" l="1"/>
  <c r="B56" i="3"/>
  <c r="B55" i="3"/>
  <c r="J1783" i="3" l="1"/>
  <c r="F370" i="3"/>
  <c r="F372" i="3"/>
  <c r="L1778" i="3"/>
  <c r="F678" i="3" l="1"/>
  <c r="F690" i="3" s="1"/>
  <c r="F676" i="3"/>
  <c r="F688" i="3" s="1"/>
  <c r="F664" i="3"/>
  <c r="F674" i="3" s="1"/>
  <c r="F608" i="3"/>
  <c r="F576" i="3"/>
  <c r="F570" i="3"/>
  <c r="F584" i="3" s="1"/>
  <c r="F568" i="3"/>
  <c r="F566" i="3"/>
  <c r="F436" i="3"/>
  <c r="F392" i="3"/>
  <c r="F390" i="3"/>
  <c r="F388" i="3"/>
  <c r="F386" i="3"/>
  <c r="F384" i="3"/>
  <c r="F382" i="3"/>
  <c r="F380" i="3"/>
  <c r="F378" i="3"/>
  <c r="F376" i="3"/>
  <c r="F374" i="3"/>
  <c r="F170" i="3"/>
  <c r="F123" i="3"/>
  <c r="F857" i="3"/>
  <c r="F851" i="3"/>
  <c r="F849" i="3"/>
  <c r="F1509" i="3"/>
  <c r="F656" i="3"/>
  <c r="E568" i="3"/>
  <c r="E570" i="3" s="1"/>
  <c r="E566" i="3"/>
  <c r="H39" i="3"/>
  <c r="F66" i="3"/>
  <c r="F70" i="3" s="1"/>
  <c r="B112" i="3"/>
  <c r="B113" i="3"/>
  <c r="F133" i="3"/>
  <c r="F135" i="3"/>
  <c r="B158" i="3"/>
  <c r="B159" i="3"/>
  <c r="F139" i="3" l="1"/>
  <c r="F232" i="3"/>
  <c r="F398" i="3"/>
  <c r="F400" i="3" s="1"/>
  <c r="F686" i="3"/>
  <c r="F845" i="3"/>
  <c r="F708" i="3"/>
  <c r="F710" i="3"/>
  <c r="F166" i="3"/>
  <c r="F662" i="3"/>
  <c r="F396" i="3"/>
  <c r="F614" i="3"/>
  <c r="F616" i="3" s="1"/>
  <c r="F627" i="3" s="1"/>
  <c r="F72" i="3"/>
  <c r="F406" i="3" l="1"/>
  <c r="F404" i="3"/>
  <c r="F438" i="3"/>
  <c r="F706" i="3"/>
  <c r="F672" i="3"/>
  <c r="F660" i="3"/>
  <c r="F74" i="3"/>
  <c r="F76" i="3" s="1"/>
  <c r="F670" i="3" l="1"/>
  <c r="F684" i="3"/>
  <c r="F704" i="3" l="1"/>
  <c r="F682" i="3"/>
  <c r="F80" i="3"/>
  <c r="F702" i="3" l="1"/>
  <c r="F82" i="3"/>
  <c r="F84" i="3" l="1"/>
  <c r="F85" i="3" l="1"/>
  <c r="F87" i="3" l="1"/>
  <c r="F89" i="3" l="1"/>
  <c r="F91" i="3" l="1"/>
  <c r="F93" i="3" l="1"/>
  <c r="F95" i="3" l="1"/>
  <c r="F99" i="3" l="1"/>
  <c r="F101" i="3" l="1"/>
  <c r="F103" i="3" l="1"/>
  <c r="F105" i="3" l="1"/>
  <c r="F647" i="3" l="1"/>
  <c r="F582" i="3" l="1"/>
  <c r="F578" i="3"/>
  <c r="F580" i="3"/>
  <c r="F610" i="3"/>
  <c r="F855" i="3" l="1"/>
  <c r="F853" i="3"/>
  <c r="B225" i="3"/>
  <c r="B293" i="3" s="1"/>
  <c r="B359" i="3" s="1"/>
  <c r="B424" i="3" s="1"/>
  <c r="B490" i="3" s="1"/>
  <c r="B552" i="3" s="1"/>
  <c r="B292" i="3"/>
  <c r="B358" i="3" s="1"/>
  <c r="B423" i="3" s="1"/>
  <c r="B489" i="3" s="1"/>
  <c r="B551" i="3" s="1"/>
  <c r="B621" i="3" l="1"/>
  <c r="B765" i="3"/>
  <c r="B908" i="3" s="1"/>
  <c r="B966" i="3" s="1"/>
  <c r="B622" i="3"/>
  <c r="B694" i="3" s="1"/>
  <c r="B838" i="3" s="1"/>
  <c r="B766" i="3"/>
  <c r="B909" i="3" s="1"/>
  <c r="B967" i="3" s="1"/>
  <c r="B224" i="3"/>
  <c r="B1026" i="3" l="1"/>
  <c r="B693" i="3"/>
  <c r="B837" i="3" s="1"/>
  <c r="B1027" i="3"/>
  <c r="B1151" i="3" s="1"/>
  <c r="B1213" i="3" s="1"/>
  <c r="B1150" i="3" l="1"/>
  <c r="B1212" i="3" s="1"/>
  <c r="B1088" i="3"/>
  <c r="B1089" i="3"/>
  <c r="B1271" i="3"/>
  <c r="B1495" i="3"/>
  <c r="B1675" i="3"/>
  <c r="B1731" i="3" s="1"/>
  <c r="B1434" i="3"/>
  <c r="B1380" i="3"/>
  <c r="B1553" i="3"/>
  <c r="B1323" i="3"/>
  <c r="B1615" i="3"/>
  <c r="G37" i="3"/>
  <c r="F31" i="3"/>
  <c r="F37" i="3" s="1"/>
  <c r="F43" i="3"/>
  <c r="F21" i="3"/>
  <c r="F27" i="3" s="1"/>
  <c r="F1450" i="3"/>
  <c r="F1394" i="3"/>
  <c r="F618" i="3"/>
  <c r="F440" i="3"/>
  <c r="F434" i="3"/>
  <c r="F302" i="3"/>
  <c r="F318" i="3" s="1"/>
  <c r="F304" i="3"/>
  <c r="F314" i="3"/>
  <c r="F511" i="3"/>
  <c r="F522" i="3"/>
  <c r="F526" i="3"/>
  <c r="F534" i="3"/>
  <c r="F972" i="3"/>
  <c r="F976" i="3"/>
  <c r="F986" i="3"/>
  <c r="F988" i="3"/>
  <c r="F992" i="3"/>
  <c r="F994" i="3"/>
  <c r="F1035" i="3"/>
  <c r="F1037" i="3"/>
  <c r="F1167" i="3"/>
  <c r="F1173" i="3"/>
  <c r="H1320" i="3"/>
  <c r="F1569" i="3"/>
  <c r="F1573" i="3"/>
  <c r="H1683" i="3"/>
  <c r="F1685" i="3" s="1"/>
  <c r="C1777" i="3"/>
  <c r="C1775" i="3"/>
  <c r="C1773" i="3"/>
  <c r="C1771" i="3"/>
  <c r="C1769" i="3"/>
  <c r="C1767" i="3"/>
  <c r="C1763" i="3"/>
  <c r="C1761" i="3"/>
  <c r="C1759" i="3"/>
  <c r="C1757" i="3"/>
  <c r="C1755" i="3"/>
  <c r="C1753" i="3"/>
  <c r="C1751" i="3"/>
  <c r="C1747" i="3"/>
  <c r="C1745" i="3"/>
  <c r="C1743" i="3"/>
  <c r="C1741" i="3"/>
  <c r="C1739" i="3"/>
  <c r="F1640" i="3"/>
  <c r="B1674" i="3" l="1"/>
  <c r="B1730" i="3" s="1"/>
  <c r="B1270" i="3"/>
  <c r="B1433" i="3"/>
  <c r="B1494" i="3"/>
  <c r="B1379" i="3"/>
  <c r="B1322" i="3"/>
  <c r="B1552" i="3"/>
  <c r="B1614" i="3"/>
  <c r="F978" i="3"/>
  <c r="H37" i="3"/>
  <c r="F1448" i="3"/>
  <c r="F1456" i="3" s="1"/>
  <c r="F308" i="3"/>
  <c r="H1376" i="3"/>
  <c r="H1086" i="3"/>
  <c r="F980" i="3"/>
  <c r="H1267" i="3"/>
  <c r="H1671" i="3"/>
  <c r="H1610" i="3"/>
  <c r="H1156" i="3"/>
  <c r="H1209" i="3" s="1"/>
  <c r="F33" i="3"/>
  <c r="F1396" i="3"/>
  <c r="F29" i="3"/>
  <c r="H222" i="3"/>
  <c r="H421" i="3" l="1"/>
  <c r="H429" i="3" s="1"/>
  <c r="H487" i="3" s="1"/>
  <c r="H356" i="3"/>
  <c r="H1024" i="3"/>
  <c r="F1398" i="3"/>
  <c r="F35" i="3"/>
  <c r="F1402" i="3" l="1"/>
  <c r="H698" i="3" l="1"/>
  <c r="F1404" i="3"/>
  <c r="H764" i="3" l="1"/>
  <c r="F1440" i="3"/>
  <c r="F1444" i="3" l="1"/>
  <c r="K1791" i="3" l="1"/>
  <c r="K1792" i="3" s="1"/>
  <c r="I1752" i="3" l="1"/>
  <c r="I1768" i="3"/>
  <c r="I1762" i="3"/>
  <c r="I1748" i="3"/>
  <c r="I1750" i="3"/>
  <c r="I1753" i="3"/>
  <c r="K1753" i="3" s="1"/>
  <c r="I1769" i="3"/>
  <c r="K1769" i="3" s="1"/>
  <c r="I1738" i="3"/>
  <c r="I1754" i="3"/>
  <c r="I1770" i="3"/>
  <c r="I1756" i="3"/>
  <c r="I1737" i="3"/>
  <c r="I1739" i="3"/>
  <c r="K1739" i="3" s="1"/>
  <c r="I1755" i="3"/>
  <c r="K1755" i="3" s="1"/>
  <c r="I1771" i="3"/>
  <c r="K1771" i="3" s="1"/>
  <c r="I1772" i="3"/>
  <c r="I1765" i="3"/>
  <c r="K1765" i="3" s="1"/>
  <c r="I1740" i="3"/>
  <c r="I1764" i="3"/>
  <c r="I1741" i="3"/>
  <c r="K1741" i="3" s="1"/>
  <c r="I1757" i="3"/>
  <c r="K1757" i="3" s="1"/>
  <c r="I1773" i="3"/>
  <c r="K1773" i="3" s="1"/>
  <c r="I1775" i="3"/>
  <c r="K1775" i="3" s="1"/>
  <c r="I1777" i="3"/>
  <c r="K1777" i="3" s="1"/>
  <c r="I1766" i="3"/>
  <c r="I1742" i="3"/>
  <c r="I1758" i="3"/>
  <c r="I1774" i="3"/>
  <c r="I1759" i="3"/>
  <c r="K1759" i="3" s="1"/>
  <c r="I1763" i="3"/>
  <c r="K1763" i="3" s="1"/>
  <c r="I1749" i="3"/>
  <c r="K1749" i="3" s="1"/>
  <c r="I1743" i="3"/>
  <c r="K1743" i="3" s="1"/>
  <c r="I1747" i="3"/>
  <c r="K1747" i="3" s="1"/>
  <c r="I1767" i="3"/>
  <c r="K1767" i="3" s="1"/>
  <c r="I1744" i="3"/>
  <c r="I1760" i="3"/>
  <c r="I1776" i="3"/>
  <c r="I1761" i="3"/>
  <c r="K1761" i="3" s="1"/>
  <c r="I1745" i="3"/>
  <c r="K1745" i="3" s="1"/>
  <c r="I1746" i="3"/>
  <c r="I1751" i="3"/>
  <c r="K1751" i="3" s="1"/>
  <c r="J1741" i="3"/>
  <c r="L1741" i="3" s="1"/>
  <c r="J1757" i="3"/>
  <c r="L1757" i="3" s="1"/>
  <c r="J1773" i="3"/>
  <c r="L1773" i="3" s="1"/>
  <c r="J1761" i="3"/>
  <c r="L1761" i="3" s="1"/>
  <c r="J1742" i="3"/>
  <c r="L1742" i="3" s="1"/>
  <c r="J1758" i="3"/>
  <c r="L1758" i="3" s="1"/>
  <c r="J1774" i="3"/>
  <c r="L1774" i="3" s="1"/>
  <c r="J1745" i="3"/>
  <c r="L1745" i="3" s="1"/>
  <c r="J1766" i="3"/>
  <c r="L1766" i="3" s="1"/>
  <c r="J1768" i="3"/>
  <c r="L1768" i="3" s="1"/>
  <c r="J1770" i="3"/>
  <c r="L1770" i="3" s="1"/>
  <c r="J1743" i="3"/>
  <c r="L1743" i="3" s="1"/>
  <c r="J1759" i="3"/>
  <c r="L1759" i="3" s="1"/>
  <c r="J1775" i="3"/>
  <c r="L1775" i="3" s="1"/>
  <c r="J1777" i="3"/>
  <c r="L1777" i="3" s="1"/>
  <c r="J1769" i="3"/>
  <c r="L1769" i="3" s="1"/>
  <c r="J1754" i="3"/>
  <c r="L1754" i="3" s="1"/>
  <c r="J1755" i="3"/>
  <c r="L1755" i="3" s="1"/>
  <c r="J1744" i="3"/>
  <c r="L1744" i="3" s="1"/>
  <c r="J1760" i="3"/>
  <c r="L1760" i="3" s="1"/>
  <c r="J1776" i="3"/>
  <c r="L1776" i="3" s="1"/>
  <c r="J1740" i="3"/>
  <c r="L1740" i="3" s="1"/>
  <c r="J1739" i="3"/>
  <c r="L1739" i="3" s="1"/>
  <c r="J1746" i="3"/>
  <c r="L1746" i="3" s="1"/>
  <c r="J1762" i="3"/>
  <c r="L1762" i="3" s="1"/>
  <c r="J1737" i="3"/>
  <c r="L1737" i="3" s="1"/>
  <c r="J1764" i="3"/>
  <c r="L1764" i="3" s="1"/>
  <c r="J1767" i="3"/>
  <c r="L1767" i="3" s="1"/>
  <c r="J1752" i="3"/>
  <c r="L1752" i="3" s="1"/>
  <c r="J1747" i="3"/>
  <c r="L1747" i="3" s="1"/>
  <c r="J1763" i="3"/>
  <c r="L1763" i="3" s="1"/>
  <c r="J1750" i="3"/>
  <c r="L1750" i="3" s="1"/>
  <c r="J1756" i="3"/>
  <c r="L1756" i="3" s="1"/>
  <c r="J1748" i="3"/>
  <c r="L1748" i="3" s="1"/>
  <c r="J1738" i="3"/>
  <c r="L1738" i="3" s="1"/>
  <c r="J1749" i="3"/>
  <c r="L1749" i="3" s="1"/>
  <c r="J1765" i="3"/>
  <c r="L1765" i="3" s="1"/>
  <c r="J1751" i="3"/>
  <c r="L1751" i="3" s="1"/>
  <c r="J1753" i="3"/>
  <c r="L1753" i="3" s="1"/>
  <c r="J1771" i="3"/>
  <c r="L1771" i="3" s="1"/>
  <c r="J1772" i="3"/>
  <c r="L1772" i="3" s="1"/>
  <c r="K1737" i="3" l="1"/>
  <c r="K1779" i="3" s="1"/>
  <c r="I1779" i="3"/>
  <c r="L1779" i="3"/>
  <c r="I1781" i="3" l="1"/>
  <c r="I1783" i="3" s="1"/>
  <c r="I1785" i="3" s="1"/>
  <c r="I1786" i="3" s="1"/>
  <c r="L1781" i="3"/>
  <c r="K1781" i="3"/>
  <c r="L1783" i="3" l="1"/>
  <c r="L1785" i="3" s="1"/>
  <c r="L1786" i="3" s="1"/>
  <c r="L1787" i="3" s="1"/>
  <c r="K1783" i="3"/>
  <c r="K1785" i="3" s="1"/>
  <c r="K1786" i="3" s="1"/>
  <c r="K1787" i="3" s="1"/>
</calcChain>
</file>

<file path=xl/sharedStrings.xml><?xml version="1.0" encoding="utf-8"?>
<sst xmlns="http://schemas.openxmlformats.org/spreadsheetml/2006/main" count="1656" uniqueCount="938">
  <si>
    <t>SECTION</t>
  </si>
  <si>
    <t>DESCRIPTION</t>
  </si>
  <si>
    <t>UNIT</t>
  </si>
  <si>
    <t>RATE</t>
  </si>
  <si>
    <t>AMOUNT</t>
  </si>
  <si>
    <t xml:space="preserve"> </t>
  </si>
  <si>
    <t>No</t>
  </si>
  <si>
    <t>m</t>
  </si>
  <si>
    <t>t</t>
  </si>
  <si>
    <t>SECTION 101</t>
  </si>
  <si>
    <t>ITEM</t>
  </si>
  <si>
    <t>PAYMENT</t>
  </si>
  <si>
    <t>QTY</t>
  </si>
  <si>
    <t>1</t>
  </si>
  <si>
    <t xml:space="preserve">SITE CLEARING AND GRUBBING </t>
  </si>
  <si>
    <t>1.1</t>
  </si>
  <si>
    <t>101.01</t>
  </si>
  <si>
    <t>Clearing and grubbing</t>
  </si>
  <si>
    <t>1.1.1</t>
  </si>
  <si>
    <t>101.01.01</t>
  </si>
  <si>
    <t>Areas</t>
  </si>
  <si>
    <t>ha</t>
  </si>
  <si>
    <t>1.1.2</t>
  </si>
  <si>
    <t>101.01.02</t>
  </si>
  <si>
    <t>For 2m wide strips</t>
  </si>
  <si>
    <t>1.2</t>
  </si>
  <si>
    <t xml:space="preserve">LI101.02 </t>
  </si>
  <si>
    <t>Cutting and removing large trees with a girth:</t>
  </si>
  <si>
    <t>1.2.1</t>
  </si>
  <si>
    <t>101.02.01</t>
  </si>
  <si>
    <t>Exceeding 1m and up to and including 2m</t>
  </si>
  <si>
    <t>1.2.2</t>
  </si>
  <si>
    <t>101.02.02</t>
  </si>
  <si>
    <t>Exceeding 2m and up to and including 3m</t>
  </si>
  <si>
    <t>1.3</t>
  </si>
  <si>
    <t>LI101.03</t>
  </si>
  <si>
    <t>Grubbing and the removal of the stumps and roots of large trees with a girth:</t>
  </si>
  <si>
    <t>1.3.1</t>
  </si>
  <si>
    <t>101.03.01</t>
  </si>
  <si>
    <t xml:space="preserve">Exceeding 1m and up to and including 2m </t>
  </si>
  <si>
    <t>1.3.2</t>
  </si>
  <si>
    <t>101.03.02</t>
  </si>
  <si>
    <t xml:space="preserve">Exceeding 2m and up to and including 3m </t>
  </si>
  <si>
    <t>1.4</t>
  </si>
  <si>
    <t>101.04</t>
  </si>
  <si>
    <t>Reclearing areas (only on the written instructions of the Engineer)</t>
  </si>
  <si>
    <t>1.4.1</t>
  </si>
  <si>
    <t>101.04.01</t>
  </si>
  <si>
    <t>1.4.2</t>
  </si>
  <si>
    <t>101.04.02</t>
  </si>
  <si>
    <t>1.5</t>
  </si>
  <si>
    <t>101.05</t>
  </si>
  <si>
    <t>Removal and Disposal of specific elements</t>
  </si>
  <si>
    <t>1.5.1</t>
  </si>
  <si>
    <t>101.05.02</t>
  </si>
  <si>
    <t>Reinforced concrete element</t>
  </si>
  <si>
    <t>1.5.1.1</t>
  </si>
  <si>
    <t>101.04.02.01</t>
  </si>
  <si>
    <t>Existing stormwater culvert</t>
  </si>
  <si>
    <t>m³</t>
  </si>
  <si>
    <t xml:space="preserve"> TOTAL CARRIED FORWARD TO SUMMARY</t>
  </si>
  <si>
    <t xml:space="preserve">SECTION 102 </t>
  </si>
  <si>
    <t>2</t>
  </si>
  <si>
    <t xml:space="preserve">ACCOMMODATION OF TRAFFIC </t>
  </si>
  <si>
    <t>2.1</t>
  </si>
  <si>
    <t>102.01</t>
  </si>
  <si>
    <t>Accommodation of traffic and maintenance of bypasses</t>
  </si>
  <si>
    <t>2.3</t>
  </si>
  <si>
    <t>102.14</t>
  </si>
  <si>
    <t>Temporary traffic-control facilities</t>
  </si>
  <si>
    <t>2.3.1</t>
  </si>
  <si>
    <t>102.14.01</t>
  </si>
  <si>
    <t>Flagmen</t>
  </si>
  <si>
    <t>month</t>
  </si>
  <si>
    <t>2.3.2</t>
  </si>
  <si>
    <t>102.14.02</t>
  </si>
  <si>
    <t>Portable STOP and GO-Ry signs</t>
  </si>
  <si>
    <t>2.3.3</t>
  </si>
  <si>
    <t>102.14.04</t>
  </si>
  <si>
    <t>Road signs, TR-series, 1200mm in diameter or 900mm x 675mm if rectangular</t>
  </si>
  <si>
    <t>2.3.4</t>
  </si>
  <si>
    <t>102.14.07</t>
  </si>
  <si>
    <t>Danger plates and delineators</t>
  </si>
  <si>
    <t>2.3.5</t>
  </si>
  <si>
    <t>102.14.08</t>
  </si>
  <si>
    <t>Movable barricades (chevron and ROAD CLOSED types)</t>
  </si>
  <si>
    <t>2.3.6</t>
  </si>
  <si>
    <t>102.14.09</t>
  </si>
  <si>
    <t>Traffic cones</t>
  </si>
  <si>
    <t>SECTION 103</t>
  </si>
  <si>
    <t>3</t>
  </si>
  <si>
    <t>OVERHAUL</t>
  </si>
  <si>
    <t>3.1</t>
  </si>
  <si>
    <t>B103.01</t>
  </si>
  <si>
    <t>Overhaul on material hauled outside the 2km free-haul boundaries</t>
  </si>
  <si>
    <t>m³km</t>
  </si>
  <si>
    <t>SECTION 106</t>
  </si>
  <si>
    <t>4</t>
  </si>
  <si>
    <t xml:space="preserve">SERVICE DUCTS </t>
  </si>
  <si>
    <t>4.1</t>
  </si>
  <si>
    <t>106.01</t>
  </si>
  <si>
    <t xml:space="preserve">Bedding and backfilling up to 300 mm above pipes </t>
  </si>
  <si>
    <t>4.1.1</t>
  </si>
  <si>
    <t>106.01.01</t>
  </si>
  <si>
    <t xml:space="preserve">Using selected excavated material </t>
  </si>
  <si>
    <t>4.1.2</t>
  </si>
  <si>
    <t>106.01.02</t>
  </si>
  <si>
    <t>Using imported selected material</t>
  </si>
  <si>
    <t>4.1.3</t>
  </si>
  <si>
    <t>106.01.03</t>
  </si>
  <si>
    <t xml:space="preserve">Using 6.7mm crushed stone </t>
  </si>
  <si>
    <t>4.2</t>
  </si>
  <si>
    <t>106.03</t>
  </si>
  <si>
    <t>Soilcrete</t>
  </si>
  <si>
    <t>4.3</t>
  </si>
  <si>
    <t>106.04</t>
  </si>
  <si>
    <t>Service duct pipes</t>
  </si>
  <si>
    <t>4.3.1</t>
  </si>
  <si>
    <t>106.04.01</t>
  </si>
  <si>
    <t>Ordinary pipes:</t>
  </si>
  <si>
    <t>4.3.1.1</t>
  </si>
  <si>
    <t>106.04.01.01</t>
  </si>
  <si>
    <t>110 mm dia. Duroduct with draw wire or similar approved</t>
  </si>
  <si>
    <t>4.3.1.3</t>
  </si>
  <si>
    <t>106.04.01.03</t>
  </si>
  <si>
    <t>110 mm dia. Telkom ducts with draw wire</t>
  </si>
  <si>
    <t>4.4</t>
  </si>
  <si>
    <t>106.06</t>
  </si>
  <si>
    <t>Extra over items 106.01 for material obtained from sources provided by the Contractor</t>
  </si>
  <si>
    <t>SECTION 202</t>
  </si>
  <si>
    <t>5</t>
  </si>
  <si>
    <t>202</t>
  </si>
  <si>
    <t>TRENCHING</t>
  </si>
  <si>
    <t>5.1</t>
  </si>
  <si>
    <t>202.01</t>
  </si>
  <si>
    <t xml:space="preserve">Trench excavations </t>
  </si>
  <si>
    <t>5.1.1</t>
  </si>
  <si>
    <t>202.01.01</t>
  </si>
  <si>
    <t>Up to 1,0 m wide for service ducts, sewer and water reticulation</t>
  </si>
  <si>
    <t>5.1.1.1</t>
  </si>
  <si>
    <t>202.01.01.01</t>
  </si>
  <si>
    <t>Up to 1,0m deep</t>
  </si>
  <si>
    <t>5.1.1.2</t>
  </si>
  <si>
    <t>202.01.01.02</t>
  </si>
  <si>
    <t>Over 1,0m and up to 1,5m deep</t>
  </si>
  <si>
    <t>5.1.1.3</t>
  </si>
  <si>
    <t>202.01.01.03</t>
  </si>
  <si>
    <t>Over 1,5m to 2,0m deep</t>
  </si>
  <si>
    <t>5.1.1.4</t>
  </si>
  <si>
    <t>202.01.01.04</t>
  </si>
  <si>
    <t>Over 2,0m to 2,5m deep</t>
  </si>
  <si>
    <t>5.1.1.5</t>
  </si>
  <si>
    <t>202.01.01.05</t>
  </si>
  <si>
    <t>Over 2,5m to 3,0m deep</t>
  </si>
  <si>
    <t>5.1.1.6</t>
  </si>
  <si>
    <t>202.01.01.06</t>
  </si>
  <si>
    <t>Over 3,0m to 3,5m deep</t>
  </si>
  <si>
    <t>5.1.1.7</t>
  </si>
  <si>
    <t>Over 3,5m to 4,0m deep</t>
  </si>
  <si>
    <t>5.2</t>
  </si>
  <si>
    <t>202.02</t>
  </si>
  <si>
    <t>Extra over items 202.01, 202.03, 202.09 for excavating in -</t>
  </si>
  <si>
    <t>5.2.1</t>
  </si>
  <si>
    <t>202.02.02</t>
  </si>
  <si>
    <t>Hard material</t>
  </si>
  <si>
    <t>5.3</t>
  </si>
  <si>
    <t>202.03</t>
  </si>
  <si>
    <t>Excavations outside the normal trench profile</t>
  </si>
  <si>
    <t>5.4</t>
  </si>
  <si>
    <t>202.06</t>
  </si>
  <si>
    <t>The backfilling of trenches (excluding backfill around the pipe barrel) with material obtained from excavations</t>
  </si>
  <si>
    <t>5.5</t>
  </si>
  <si>
    <t>202.07</t>
  </si>
  <si>
    <t xml:space="preserve">Extra over items 202.06 and 202.13 for using backfill material obtained - </t>
  </si>
  <si>
    <t>5.5.1</t>
  </si>
  <si>
    <t>202.07.01</t>
  </si>
  <si>
    <t>From borrow areas</t>
  </si>
  <si>
    <t>5.5.2</t>
  </si>
  <si>
    <t>202.07.02</t>
  </si>
  <si>
    <t>5.6</t>
  </si>
  <si>
    <t>202.08</t>
  </si>
  <si>
    <t>Backfilling additional excavations in trench floor, using -</t>
  </si>
  <si>
    <t>5.6.1</t>
  </si>
  <si>
    <t>202.08.01</t>
  </si>
  <si>
    <t xml:space="preserve">Class 1:3:6/19 concrete </t>
  </si>
  <si>
    <t xml:space="preserve"> BROUGHT FORWARD</t>
  </si>
  <si>
    <t>5.7</t>
  </si>
  <si>
    <t>202.09</t>
  </si>
  <si>
    <t>Subsurface drains in trench bottoms</t>
  </si>
  <si>
    <t>5.8</t>
  </si>
  <si>
    <t>202.10</t>
  </si>
  <si>
    <t>Removal of spoil material -</t>
  </si>
  <si>
    <t>5.8.1</t>
  </si>
  <si>
    <t>202.10.01</t>
  </si>
  <si>
    <t xml:space="preserve">To positions indicated on the Drawing or by the Engineer </t>
  </si>
  <si>
    <t>5.9</t>
  </si>
  <si>
    <t>202.11</t>
  </si>
  <si>
    <t xml:space="preserve">Timbering and shoring left in excavation </t>
  </si>
  <si>
    <t>m²</t>
  </si>
  <si>
    <t>5.10</t>
  </si>
  <si>
    <t>202.12</t>
  </si>
  <si>
    <t>Extra over item 202.06 for additional compaction of backfill to 93% of modified AASHTO density in road reserves</t>
  </si>
  <si>
    <t>5.11</t>
  </si>
  <si>
    <t>202.13</t>
  </si>
  <si>
    <t xml:space="preserve">Backfilling trenches with soilcrete </t>
  </si>
  <si>
    <t>SECTION 203</t>
  </si>
  <si>
    <t>6</t>
  </si>
  <si>
    <t>203</t>
  </si>
  <si>
    <t>MASS EARTHWORKS</t>
  </si>
  <si>
    <t>6.1</t>
  </si>
  <si>
    <t>203.01</t>
  </si>
  <si>
    <t>Excavation and borrow to fill</t>
  </si>
  <si>
    <t>6.1.1</t>
  </si>
  <si>
    <t>B203.01.01</t>
  </si>
  <si>
    <t>Compaction to 93% of modified AASHTO density</t>
  </si>
  <si>
    <t>6.2</t>
  </si>
  <si>
    <t>203.02</t>
  </si>
  <si>
    <t>Extra over item 203.01 for excavating in</t>
  </si>
  <si>
    <t>203.02.02</t>
  </si>
  <si>
    <t>6.3</t>
  </si>
  <si>
    <t>203.03</t>
  </si>
  <si>
    <t>Excavate and spoil of -</t>
  </si>
  <si>
    <t>6.3.1</t>
  </si>
  <si>
    <t>203.03.01</t>
  </si>
  <si>
    <t>Soft material</t>
  </si>
  <si>
    <t>6.3.2</t>
  </si>
  <si>
    <t>203.03.03</t>
  </si>
  <si>
    <t>6.4</t>
  </si>
  <si>
    <t>203.04</t>
  </si>
  <si>
    <t>Removal of oversize material</t>
  </si>
  <si>
    <t>6.5</t>
  </si>
  <si>
    <t>203.05</t>
  </si>
  <si>
    <t>Variations in compactive effort (applicable to subitem 203.01.03 and item 203.07)</t>
  </si>
  <si>
    <t>6.5.1</t>
  </si>
  <si>
    <t>203.05.01</t>
  </si>
  <si>
    <t>Vibratory rollers</t>
  </si>
  <si>
    <r>
      <t>m</t>
    </r>
    <r>
      <rPr>
        <vertAlign val="superscript"/>
        <sz val="9"/>
        <color indexed="8"/>
        <rFont val="Arial"/>
        <family val="2"/>
      </rPr>
      <t>2</t>
    </r>
    <r>
      <rPr>
        <sz val="9"/>
        <color indexed="8"/>
        <rFont val="Arial"/>
        <family val="2"/>
      </rPr>
      <t>Pass</t>
    </r>
  </si>
  <si>
    <t>6.6</t>
  </si>
  <si>
    <t>203.07</t>
  </si>
  <si>
    <t>Three-pass roller compaction</t>
  </si>
  <si>
    <t>6.6.1</t>
  </si>
  <si>
    <t>203.07.01</t>
  </si>
  <si>
    <t>Vibratory roller</t>
  </si>
  <si>
    <r>
      <t>m</t>
    </r>
    <r>
      <rPr>
        <vertAlign val="superscript"/>
        <sz val="9"/>
        <color indexed="8"/>
        <rFont val="Arial"/>
        <family val="2"/>
      </rPr>
      <t>2</t>
    </r>
  </si>
  <si>
    <t>6.7</t>
  </si>
  <si>
    <t>B203.08</t>
  </si>
  <si>
    <t>Preparation and compaction of construction bed material to 93% of modified AASHTO density</t>
  </si>
  <si>
    <t>6.8</t>
  </si>
  <si>
    <t>203.10</t>
  </si>
  <si>
    <t>In situ treatment of the construction bed</t>
  </si>
  <si>
    <t>6.8.1</t>
  </si>
  <si>
    <t>203.10.01</t>
  </si>
  <si>
    <t>In situ treatment by ripping</t>
  </si>
  <si>
    <t>6.9</t>
  </si>
  <si>
    <t>203.11</t>
  </si>
  <si>
    <t>Finishing off slopes</t>
  </si>
  <si>
    <t>6.9.1</t>
  </si>
  <si>
    <t>203.11.01</t>
  </si>
  <si>
    <t>Excavation slopes</t>
  </si>
  <si>
    <t>6.9.2</t>
  </si>
  <si>
    <t>203.11.02</t>
  </si>
  <si>
    <t>Fill slopes</t>
  </si>
  <si>
    <t>6.10</t>
  </si>
  <si>
    <t>203.14</t>
  </si>
  <si>
    <t>Extra over item 203.01 for borrow material from sources to be supplied by the Contrator</t>
  </si>
  <si>
    <t>6.11</t>
  </si>
  <si>
    <t>203.15</t>
  </si>
  <si>
    <t>Extra over items 203.03 and 203.04 for disposing of spoil material to sites to be provided by the Contrator</t>
  </si>
  <si>
    <t>SECTION 302</t>
  </si>
  <si>
    <t>7</t>
  </si>
  <si>
    <t>SEWERS CONSTRUCTION</t>
  </si>
  <si>
    <t>7.1</t>
  </si>
  <si>
    <t>LI302.01</t>
  </si>
  <si>
    <t>Supplying, laying and jointing of sewer pipes irrespective of depth or width of trench:</t>
  </si>
  <si>
    <t>7.1.1</t>
  </si>
  <si>
    <t>302.01.01</t>
  </si>
  <si>
    <t>For 110 dia uPVC class 400 pipe</t>
  </si>
  <si>
    <t>7.1.2</t>
  </si>
  <si>
    <t>302.01.02</t>
  </si>
  <si>
    <t>For 160 dia uPVC class 400 pipe</t>
  </si>
  <si>
    <t>7.2</t>
  </si>
  <si>
    <t>302.02</t>
  </si>
  <si>
    <t>Construction of pipe beddings</t>
  </si>
  <si>
    <t>7.2.1</t>
  </si>
  <si>
    <t>302.02.01</t>
  </si>
  <si>
    <t xml:space="preserve">Class B bedding </t>
  </si>
  <si>
    <t>7.2.1.1</t>
  </si>
  <si>
    <t>302.02.01.01</t>
  </si>
  <si>
    <t>110mm dia</t>
  </si>
  <si>
    <t>7.2.1.2</t>
  </si>
  <si>
    <t>302.02.01.02</t>
  </si>
  <si>
    <t>160mm dia</t>
  </si>
  <si>
    <t>7.3</t>
  </si>
  <si>
    <t>302.07</t>
  </si>
  <si>
    <t xml:space="preserve">Construction of cleaning eyes </t>
  </si>
  <si>
    <t>7.3.1</t>
  </si>
  <si>
    <t>302.07.01</t>
  </si>
  <si>
    <t>Up to but not esceeding 1.5m depth</t>
  </si>
  <si>
    <t>7.3.2</t>
  </si>
  <si>
    <t>302.07.02</t>
  </si>
  <si>
    <t>Exceeding 1.5 but not exceeding 2.0m</t>
  </si>
  <si>
    <t>7.3.3</t>
  </si>
  <si>
    <t>302.07.03</t>
  </si>
  <si>
    <t>Exceeding 2.0 but not exceeding 2.5m</t>
  </si>
  <si>
    <t>7.3.4</t>
  </si>
  <si>
    <t>302.07.04</t>
  </si>
  <si>
    <t>Exceeding 3 but not exceeding 3.5m</t>
  </si>
  <si>
    <t>7.4</t>
  </si>
  <si>
    <t>302.09</t>
  </si>
  <si>
    <t xml:space="preserve">Construction of manholes, up to 1,0m deep </t>
  </si>
  <si>
    <t>7.4.1</t>
  </si>
  <si>
    <t>302.09.01</t>
  </si>
  <si>
    <t>For sewers 300 mm in diameter and smaller</t>
  </si>
  <si>
    <t>7.4.1.1</t>
  </si>
  <si>
    <t>302.09.01.01</t>
  </si>
  <si>
    <t>Using 1000mm precast concrete rings</t>
  </si>
  <si>
    <t>7.5</t>
  </si>
  <si>
    <t>302.10</t>
  </si>
  <si>
    <t>Extra over item 302.09 for the construction of manholes in excess of 1,0m deep</t>
  </si>
  <si>
    <t>7.5.1</t>
  </si>
  <si>
    <t>302.10.01</t>
  </si>
  <si>
    <t>7.5.1.1</t>
  </si>
  <si>
    <t>302.10.01.01</t>
  </si>
  <si>
    <t>7.6</t>
  </si>
  <si>
    <t>302.14</t>
  </si>
  <si>
    <t xml:space="preserve">Supplying and placing selected backfill material around and up to 300 mm above pipe barrels using </t>
  </si>
  <si>
    <t>7.6.1</t>
  </si>
  <si>
    <t>302.14.01</t>
  </si>
  <si>
    <t>Excavated material</t>
  </si>
  <si>
    <t>7.6.2</t>
  </si>
  <si>
    <t>302.14.02</t>
  </si>
  <si>
    <t>Imported material</t>
  </si>
  <si>
    <t>7.7</t>
  </si>
  <si>
    <t>302.15</t>
  </si>
  <si>
    <t>Extra over subitem 302.14.01 for screening material</t>
  </si>
  <si>
    <t>7.8</t>
  </si>
  <si>
    <t>Connection to existing manholes</t>
  </si>
  <si>
    <t>7.8.1</t>
  </si>
  <si>
    <t>302.16.01</t>
  </si>
  <si>
    <t>no</t>
  </si>
  <si>
    <t>7.8.2</t>
  </si>
  <si>
    <t>302.16.02</t>
  </si>
  <si>
    <t>7.9</t>
  </si>
  <si>
    <t>302.17</t>
  </si>
  <si>
    <t>Construction of anchor blocks on steep grades</t>
  </si>
  <si>
    <t xml:space="preserve"> TOTAL CARRIED FORWARD</t>
  </si>
  <si>
    <t>7.10</t>
  </si>
  <si>
    <t>302.20</t>
  </si>
  <si>
    <t>Preliminary work prior to the construction of a manhole on an existing pipeline</t>
  </si>
  <si>
    <t>6.10.1</t>
  </si>
  <si>
    <t>302.20.01</t>
  </si>
  <si>
    <t>160mm dia uPVC pipe</t>
  </si>
  <si>
    <t>7.11</t>
  </si>
  <si>
    <t>302.21</t>
  </si>
  <si>
    <t>SECTION 303</t>
  </si>
  <si>
    <t>8</t>
  </si>
  <si>
    <t xml:space="preserve">SEWERS TESTING </t>
  </si>
  <si>
    <t>8.1</t>
  </si>
  <si>
    <t>303.01</t>
  </si>
  <si>
    <t xml:space="preserve">Testing of manholes </t>
  </si>
  <si>
    <t>8.2</t>
  </si>
  <si>
    <t>303.02</t>
  </si>
  <si>
    <t xml:space="preserve">Air testing of sewers </t>
  </si>
  <si>
    <t>8.2.1</t>
  </si>
  <si>
    <t>303.02.01</t>
  </si>
  <si>
    <t>8.2.2</t>
  </si>
  <si>
    <t>303.02.02</t>
  </si>
  <si>
    <t>SECTION 402</t>
  </si>
  <si>
    <t>WATER RETICULATION AND WATER MAINS CONSTRUCTION</t>
  </si>
  <si>
    <t>LI402.01</t>
  </si>
  <si>
    <t>Supplying, laying and jointing of water pipes irrespective of depth</t>
  </si>
  <si>
    <t>9.1.1</t>
  </si>
  <si>
    <t>402.01.01</t>
  </si>
  <si>
    <t>Supraflo uPVC class 12 pipes (or similar) on a bedding for flexible pipes</t>
  </si>
  <si>
    <t>9.1.1.1</t>
  </si>
  <si>
    <t>402.01.01.01</t>
  </si>
  <si>
    <t>63mm dia</t>
  </si>
  <si>
    <t>9.1.1.2</t>
  </si>
  <si>
    <t>LI402.02</t>
  </si>
  <si>
    <t>Extra over item 402.01 for providing and installing fittings, valves and specials:</t>
  </si>
  <si>
    <t>9.2.1</t>
  </si>
  <si>
    <t>402.02.01</t>
  </si>
  <si>
    <t>Class 16 uPVC Bends</t>
  </si>
  <si>
    <t>9.2.1.1</t>
  </si>
  <si>
    <t>402.02.01.01</t>
  </si>
  <si>
    <t>For 11.25 Degree</t>
  </si>
  <si>
    <t>9.2.1.1.1</t>
  </si>
  <si>
    <t>.01) 110mm dia.</t>
  </si>
  <si>
    <t>9.2.1.2</t>
  </si>
  <si>
    <t>402.02.01.02</t>
  </si>
  <si>
    <t>For 45 Degree</t>
  </si>
  <si>
    <t>9.2.1.2.1</t>
  </si>
  <si>
    <t>9.2.1.3</t>
  </si>
  <si>
    <t>402.02.01.03</t>
  </si>
  <si>
    <t>For 90 Degree</t>
  </si>
  <si>
    <t>9.2.1.3.1</t>
  </si>
  <si>
    <t>.01) 63mm dia.</t>
  </si>
  <si>
    <t>9.2.1.3.2</t>
  </si>
  <si>
    <t>.04) 110mm dia.</t>
  </si>
  <si>
    <t>9.2.2</t>
  </si>
  <si>
    <t>402.02.02</t>
  </si>
  <si>
    <t>Cast iron fittings Grade 14 according to SABS 546, bitumen dipped, socket ending for uPVC piping according to SABS 966 with rubber rings for 1600 kPa working pressure.</t>
  </si>
  <si>
    <t>9.2.2.1</t>
  </si>
  <si>
    <t>402.02.02.01</t>
  </si>
  <si>
    <t>Reducing T-Pieces for:</t>
  </si>
  <si>
    <t>9.2.2.1.1</t>
  </si>
  <si>
    <t>.01) 110 mm x 63mm dia.</t>
  </si>
  <si>
    <t>9.2.2.2</t>
  </si>
  <si>
    <t>402.02.02.02</t>
  </si>
  <si>
    <t>Equal T-Pieces for:</t>
  </si>
  <si>
    <t>9.2.2.2.1</t>
  </si>
  <si>
    <t xml:space="preserve">.01) 110 x 110 Tee </t>
  </si>
  <si>
    <t>9.2.2.2.2</t>
  </si>
  <si>
    <t xml:space="preserve">.02) 63 x 63 Tee </t>
  </si>
  <si>
    <t>9.2.3</t>
  </si>
  <si>
    <t>402.02.03</t>
  </si>
  <si>
    <t>Class 16 flanged gate valves with caps (flanged, flanges drilled to table 16), anti-clockwise closing non-rising spindle type for the following sizes:</t>
  </si>
  <si>
    <t>9.2.3.1</t>
  </si>
  <si>
    <t>402.02.03.01</t>
  </si>
  <si>
    <t xml:space="preserve">63mm dia </t>
  </si>
  <si>
    <t>9.2.3.2</t>
  </si>
  <si>
    <t>402.02.03.02</t>
  </si>
  <si>
    <t xml:space="preserve">110mm dia </t>
  </si>
  <si>
    <t>9.2.4</t>
  </si>
  <si>
    <t>402.02.04</t>
  </si>
  <si>
    <t>End Caps</t>
  </si>
  <si>
    <t>9.2.4.1</t>
  </si>
  <si>
    <t>402.02.04.01</t>
  </si>
  <si>
    <t>63mm dia.</t>
  </si>
  <si>
    <t>402.04</t>
  </si>
  <si>
    <t xml:space="preserve">Providing thrust blocks using class 15/19 concrete </t>
  </si>
  <si>
    <t>402.05</t>
  </si>
  <si>
    <t>Supplying and placing unscreened selected backfill material under, alongside and up to 200mm above pipe barrels using:</t>
  </si>
  <si>
    <t>9.4.1</t>
  </si>
  <si>
    <t>402.05.01</t>
  </si>
  <si>
    <t>9.4.2</t>
  </si>
  <si>
    <t>402.05.03</t>
  </si>
  <si>
    <t>Imported material from sources provided by the Contractor</t>
  </si>
  <si>
    <t>402.06</t>
  </si>
  <si>
    <t>Extra over item 402.05 for screening excavated material for selected backfill</t>
  </si>
  <si>
    <t>402.07</t>
  </si>
  <si>
    <t>Valve chambers complete as detailed in CoT standard details drawings for -</t>
  </si>
  <si>
    <t>9.6.1</t>
  </si>
  <si>
    <t>402.07.01</t>
  </si>
  <si>
    <t>Flanged gate valves not exceeding 200mm dia:</t>
  </si>
  <si>
    <t>9.6.1.1</t>
  </si>
  <si>
    <t>402.07.01.01</t>
  </si>
  <si>
    <t>9.6.1.2</t>
  </si>
  <si>
    <t>402.07.01.02</t>
  </si>
  <si>
    <t>402.10</t>
  </si>
  <si>
    <t>Sterilizing of pipelines</t>
  </si>
  <si>
    <t>9.7.1</t>
  </si>
  <si>
    <t>402.10.01</t>
  </si>
  <si>
    <t>9.7.2</t>
  </si>
  <si>
    <t>402.10.02</t>
  </si>
  <si>
    <t>SECTION 403</t>
  </si>
  <si>
    <t xml:space="preserve">WATER RETICULATION AND WATER MAINS TESTING </t>
  </si>
  <si>
    <t>403.01</t>
  </si>
  <si>
    <t xml:space="preserve">Hydraulic field-testing of pipelines </t>
  </si>
  <si>
    <t>10.1.1</t>
  </si>
  <si>
    <t>403.01.01</t>
  </si>
  <si>
    <t xml:space="preserve">63mm dia_x000D_
</t>
  </si>
  <si>
    <t>10.1.2</t>
  </si>
  <si>
    <t>403.01.02</t>
  </si>
  <si>
    <t xml:space="preserve">110mm dia_x000D_
</t>
  </si>
  <si>
    <t>SECTION 502</t>
  </si>
  <si>
    <t>PREFABRICATED CULVERTS AND STORMWATER DRAINAGE</t>
  </si>
  <si>
    <t>502.01</t>
  </si>
  <si>
    <t>Backfilling with selected excavated material compacted to</t>
  </si>
  <si>
    <t>11.1.2</t>
  </si>
  <si>
    <t>502.01.02</t>
  </si>
  <si>
    <t>93% of modified AASHTO density</t>
  </si>
  <si>
    <t>502.02</t>
  </si>
  <si>
    <t>Supplying and laying of concrete pipe culverts (type interlocking)</t>
  </si>
  <si>
    <t>11.2.1</t>
  </si>
  <si>
    <t>502.02.01</t>
  </si>
  <si>
    <t>On class B bedding - Class 100 D</t>
  </si>
  <si>
    <t>11.2.1.1</t>
  </si>
  <si>
    <t>502.02.01.01</t>
  </si>
  <si>
    <t>450mm dia</t>
  </si>
  <si>
    <t>11.2.1.2</t>
  </si>
  <si>
    <t>502.02.01.02</t>
  </si>
  <si>
    <t>600mm dia</t>
  </si>
  <si>
    <t>11.2.1.3</t>
  </si>
  <si>
    <t>502.02.01.03</t>
  </si>
  <si>
    <t>750mm dia</t>
  </si>
  <si>
    <t>11.2.2</t>
  </si>
  <si>
    <t>502.02.02</t>
  </si>
  <si>
    <t>On class B bedding - Class 75 D</t>
  </si>
  <si>
    <t>11.2.2.1</t>
  </si>
  <si>
    <t>502.02.02.01</t>
  </si>
  <si>
    <t>502.02.02.02</t>
  </si>
  <si>
    <t>502.02.02.03</t>
  </si>
  <si>
    <t>11.2.3</t>
  </si>
  <si>
    <t>502.02.03</t>
  </si>
  <si>
    <t>On class B bedding - Class 50 D</t>
  </si>
  <si>
    <t>11.2.3.1</t>
  </si>
  <si>
    <t>502.02.03.01</t>
  </si>
  <si>
    <t>11.2.4</t>
  </si>
  <si>
    <t>B502.02.04</t>
  </si>
  <si>
    <t>Supplying and laying of Upvc pipe Class 400</t>
  </si>
  <si>
    <t>11.2.4.1</t>
  </si>
  <si>
    <t>502.02.04.01</t>
  </si>
  <si>
    <t>300 dia pipe</t>
  </si>
  <si>
    <t>502.10</t>
  </si>
  <si>
    <t>Cast in situ concrete</t>
  </si>
  <si>
    <t>11.3.1</t>
  </si>
  <si>
    <t>502.10.03</t>
  </si>
  <si>
    <t>In inlet and outlet structures, catchpits, manholes and junction boxes excluding formwork, but including class U2 surface finish</t>
  </si>
  <si>
    <t>11.3.1.1</t>
  </si>
  <si>
    <t>502.10.03.01</t>
  </si>
  <si>
    <t>25 MPa/19mm</t>
  </si>
  <si>
    <t>11.3.2</t>
  </si>
  <si>
    <t>502.10.04</t>
  </si>
  <si>
    <t>Formwork for concrete under item 502.10.03 above</t>
  </si>
  <si>
    <t>11.3.2.1</t>
  </si>
  <si>
    <t>502.10.04.01</t>
  </si>
  <si>
    <t>Class F2 surface finished</t>
  </si>
  <si>
    <t>502.14</t>
  </si>
  <si>
    <t>Reinforcement</t>
  </si>
  <si>
    <t>11.4.1</t>
  </si>
  <si>
    <t>502.14.01</t>
  </si>
  <si>
    <t>Mild steel</t>
  </si>
  <si>
    <t>11.4.1.1</t>
  </si>
  <si>
    <t>502.14.01.02</t>
  </si>
  <si>
    <t>Bars with an 10mm dia</t>
  </si>
  <si>
    <t>11.4.2</t>
  </si>
  <si>
    <t>502.14.02</t>
  </si>
  <si>
    <t>High yield-stress steel</t>
  </si>
  <si>
    <t>11.4.2.1</t>
  </si>
  <si>
    <t>502.14.02.01</t>
  </si>
  <si>
    <t>Bars with an 12mm dia</t>
  </si>
  <si>
    <t>502.16</t>
  </si>
  <si>
    <t>Manholes, catchpits, precast inlet and outlet structures and junction boxes complete</t>
  </si>
  <si>
    <t>11.5.1</t>
  </si>
  <si>
    <t>502.16.03</t>
  </si>
  <si>
    <t>Precast inlet and outlet structures</t>
  </si>
  <si>
    <t>11.5.1.1</t>
  </si>
  <si>
    <t>502.16.03.01</t>
  </si>
  <si>
    <t>Field inlet</t>
  </si>
  <si>
    <t>11.5.1.2</t>
  </si>
  <si>
    <t>502.16.03.02</t>
  </si>
  <si>
    <t>Grid inlet</t>
  </si>
  <si>
    <t>11.5.1.3</t>
  </si>
  <si>
    <t>502.16.05</t>
  </si>
  <si>
    <t>Junction boxes</t>
  </si>
  <si>
    <t>11.6</t>
  </si>
  <si>
    <t>502.21</t>
  </si>
  <si>
    <t>11.7</t>
  </si>
  <si>
    <t>502.22</t>
  </si>
  <si>
    <t>Extra over items 502.01 and 502.21 for using backfill material obtained</t>
  </si>
  <si>
    <t>11.7.1</t>
  </si>
  <si>
    <t>502.22.01</t>
  </si>
  <si>
    <t>from borrow areas provided by Employer</t>
  </si>
  <si>
    <t>11.7.2</t>
  </si>
  <si>
    <t>502.22.02</t>
  </si>
  <si>
    <t>from sources provided by Contractor</t>
  </si>
  <si>
    <t>SECTION 503</t>
  </si>
  <si>
    <t>503</t>
  </si>
  <si>
    <t>KERBING AND CHANNELING</t>
  </si>
  <si>
    <t>503.01</t>
  </si>
  <si>
    <t>Concrete kerbing class 20/19</t>
  </si>
  <si>
    <t>12.1.1</t>
  </si>
  <si>
    <t>503.01.01</t>
  </si>
  <si>
    <t>Fig 8c Precast concrete kerbing</t>
  </si>
  <si>
    <t>503.03</t>
  </si>
  <si>
    <t>Transition form slope kerbing to edge beam</t>
  </si>
  <si>
    <t>12.2.1</t>
  </si>
  <si>
    <t>503.03.01</t>
  </si>
  <si>
    <t>Cast insitu transition section class 20/19 concrete</t>
  </si>
  <si>
    <t>SECTION 504</t>
  </si>
  <si>
    <t>504</t>
  </si>
  <si>
    <t>OPEN DRAINS</t>
  </si>
  <si>
    <t>504.04</t>
  </si>
  <si>
    <t>Concrete Half-round Channel</t>
  </si>
  <si>
    <t>13.1.1</t>
  </si>
  <si>
    <t>504.04.01</t>
  </si>
  <si>
    <t>Class 20/19, 300mm wide concrete half-round channel as per drawings</t>
  </si>
  <si>
    <t>SECTION 505</t>
  </si>
  <si>
    <t>14</t>
  </si>
  <si>
    <t>505</t>
  </si>
  <si>
    <t>EROSION PROTECTION</t>
  </si>
  <si>
    <t>14.1</t>
  </si>
  <si>
    <t>505.01</t>
  </si>
  <si>
    <t>Foundation trench excavation and backfilling</t>
  </si>
  <si>
    <t>14.1.1</t>
  </si>
  <si>
    <t>B505.01.02</t>
  </si>
  <si>
    <t>In in-situ material</t>
  </si>
  <si>
    <t>14.2</t>
  </si>
  <si>
    <t>505.09</t>
  </si>
  <si>
    <t>Concrete pitching</t>
  </si>
  <si>
    <t>14.2.1</t>
  </si>
  <si>
    <t>B505.09.04</t>
  </si>
  <si>
    <t>225mm Thick L11 Rockface concrete retaining block</t>
  </si>
  <si>
    <t>SECTION 601</t>
  </si>
  <si>
    <t>601</t>
  </si>
  <si>
    <t>GRAVEL PAVEMENT LAYERS</t>
  </si>
  <si>
    <t>601.01</t>
  </si>
  <si>
    <t>Preparation and compaction of in situ subgrade material to -</t>
  </si>
  <si>
    <t>15.1.1</t>
  </si>
  <si>
    <t>601.01.02</t>
  </si>
  <si>
    <t>601.02</t>
  </si>
  <si>
    <t>Gravel layers constructed from material obtained from borrow pits</t>
  </si>
  <si>
    <t>15.2.1</t>
  </si>
  <si>
    <t>601.02.02</t>
  </si>
  <si>
    <t>Subbase</t>
  </si>
  <si>
    <t>15.2.1.1</t>
  </si>
  <si>
    <t>601.02.02.01</t>
  </si>
  <si>
    <t>G5 material compacted to 95% of modified AASHTO density</t>
  </si>
  <si>
    <t>15.2.2</t>
  </si>
  <si>
    <t>601.02.03</t>
  </si>
  <si>
    <t>Base</t>
  </si>
  <si>
    <t>15.2.2.1</t>
  </si>
  <si>
    <t>C4 material compacted to 98% of modified AASHTO density</t>
  </si>
  <si>
    <t>SECTION 604</t>
  </si>
  <si>
    <t>604</t>
  </si>
  <si>
    <t>STABILIZATION</t>
  </si>
  <si>
    <t>604.01</t>
  </si>
  <si>
    <t>Chemical stabilization of base layer extra over unstabilized compacted layers</t>
  </si>
  <si>
    <t>Chemical stabilazing agent</t>
  </si>
  <si>
    <t>16.2.1</t>
  </si>
  <si>
    <t>604.02.01</t>
  </si>
  <si>
    <t>Cement</t>
  </si>
  <si>
    <t>SECTION 609</t>
  </si>
  <si>
    <t>609</t>
  </si>
  <si>
    <t>SEGMENTED PAVING</t>
  </si>
  <si>
    <t>609.01</t>
  </si>
  <si>
    <t>Construction of segmental block paving made from -</t>
  </si>
  <si>
    <t>17.1.1</t>
  </si>
  <si>
    <t>609.01.01</t>
  </si>
  <si>
    <t>80mm thick 25MPa grey type UTG25-A(A) interlocking concrete paving blocks laid in herringbone bond</t>
  </si>
  <si>
    <t>609.06</t>
  </si>
  <si>
    <t>SECTION 612</t>
  </si>
  <si>
    <t>612</t>
  </si>
  <si>
    <t>TRAFFIC SIGNS</t>
  </si>
  <si>
    <t>612.01</t>
  </si>
  <si>
    <t>Sign boards with painted background, sysmbols, lettering and borders in engineering-grade retro-reflective material with signbords constructed from -</t>
  </si>
  <si>
    <t>18.1.1</t>
  </si>
  <si>
    <t>612.01.03</t>
  </si>
  <si>
    <t>Sheet steel (Chromadek) with an -</t>
  </si>
  <si>
    <t>18.1.1.1</t>
  </si>
  <si>
    <t>612.01.01.01</t>
  </si>
  <si>
    <r>
      <t>Area not exceeding 2m</t>
    </r>
    <r>
      <rPr>
        <vertAlign val="superscript"/>
        <sz val="9"/>
        <color indexed="8"/>
        <rFont val="Arial"/>
        <family val="2"/>
      </rPr>
      <t>2</t>
    </r>
  </si>
  <si>
    <t>612.02</t>
  </si>
  <si>
    <t>Extra over item 612.01 for -</t>
  </si>
  <si>
    <t>18.2.1</t>
  </si>
  <si>
    <t>612.02.01</t>
  </si>
  <si>
    <t xml:space="preserve">Background of retro-reflective material of - </t>
  </si>
  <si>
    <t>18.2.1.1</t>
  </si>
  <si>
    <t>612.02.01.01</t>
  </si>
  <si>
    <t>Engineering grade</t>
  </si>
  <si>
    <t>18.2.2</t>
  </si>
  <si>
    <t>612.02.02</t>
  </si>
  <si>
    <t>Lettering, symbols and borders of retro-reflective material of -</t>
  </si>
  <si>
    <t>18.2.2.1</t>
  </si>
  <si>
    <t>612.02.02.02</t>
  </si>
  <si>
    <t>Super-engineering grade</t>
  </si>
  <si>
    <t>612.03</t>
  </si>
  <si>
    <t>Sign supports</t>
  </si>
  <si>
    <t>18.3.1</t>
  </si>
  <si>
    <t>612.03.02</t>
  </si>
  <si>
    <t>Steel tubing</t>
  </si>
  <si>
    <t>612.04</t>
  </si>
  <si>
    <t xml:space="preserve">Extra over items 612.03.02 for providing </t>
  </si>
  <si>
    <t>18.4.1</t>
  </si>
  <si>
    <t>612.04.01</t>
  </si>
  <si>
    <t>Unpainted galvanised steel members</t>
  </si>
  <si>
    <t>18.4.2</t>
  </si>
  <si>
    <t>612.04.02</t>
  </si>
  <si>
    <t>612.05</t>
  </si>
  <si>
    <t>Excavation and backfilling for sign supports</t>
  </si>
  <si>
    <t>SECTION 613</t>
  </si>
  <si>
    <t>613</t>
  </si>
  <si>
    <t>TRAFFIC MARKINGS</t>
  </si>
  <si>
    <t>613.01</t>
  </si>
  <si>
    <t>Road-marking paint</t>
  </si>
  <si>
    <t>19.1.1</t>
  </si>
  <si>
    <t>613.01.01</t>
  </si>
  <si>
    <t>White lines</t>
  </si>
  <si>
    <t>19.1.1.1</t>
  </si>
  <si>
    <t>613.01.01.1</t>
  </si>
  <si>
    <t>100mm width broken white lines</t>
  </si>
  <si>
    <t>km</t>
  </si>
  <si>
    <t>613.01.01.2</t>
  </si>
  <si>
    <t>100mm width unbroken white lines</t>
  </si>
  <si>
    <t>19.1.2</t>
  </si>
  <si>
    <t>613.01.03</t>
  </si>
  <si>
    <t>White lettering and symbols</t>
  </si>
  <si>
    <t>19.1.3</t>
  </si>
  <si>
    <t>613.01.04</t>
  </si>
  <si>
    <t>Yellow lettering and symbols</t>
  </si>
  <si>
    <t>19.1.4</t>
  </si>
  <si>
    <t>613.01.05</t>
  </si>
  <si>
    <t>Traffic-island (Yellow)</t>
  </si>
  <si>
    <t>613.04</t>
  </si>
  <si>
    <t>Variation in the rate of application</t>
  </si>
  <si>
    <t>19.2.1</t>
  </si>
  <si>
    <t>613.04.01</t>
  </si>
  <si>
    <t>White paint</t>
  </si>
  <si>
    <t>litre</t>
  </si>
  <si>
    <t>19.2.2</t>
  </si>
  <si>
    <t>613.04.02</t>
  </si>
  <si>
    <t>Yellow paint</t>
  </si>
  <si>
    <t>613.06</t>
  </si>
  <si>
    <t>Setting out and the pre-marking of lines (excluding traffic-island markings, lettering and symbols)</t>
  </si>
  <si>
    <t>SECTION 903</t>
  </si>
  <si>
    <t>903</t>
  </si>
  <si>
    <t>TESTING</t>
  </si>
  <si>
    <t>903.06</t>
  </si>
  <si>
    <t>Other special tests requested by the Engineer</t>
  </si>
  <si>
    <t>20.1.1</t>
  </si>
  <si>
    <t>903.06.01</t>
  </si>
  <si>
    <t>Cost of testing</t>
  </si>
  <si>
    <t>PC sum</t>
  </si>
  <si>
    <t>20.1.2</t>
  </si>
  <si>
    <t>903.06.02</t>
  </si>
  <si>
    <t>Charge on prime cost sum</t>
  </si>
  <si>
    <t>%</t>
  </si>
  <si>
    <t>SUMMARY OF SECTIONS</t>
  </si>
  <si>
    <t xml:space="preserve">TRENCHING </t>
  </si>
  <si>
    <t>PREFABRICATED CULVERTS AND STORMWATER SEWERS</t>
  </si>
  <si>
    <t xml:space="preserve">QUALITY CONTROL TESTING </t>
  </si>
  <si>
    <t>Sub-total</t>
  </si>
  <si>
    <t>10 % CONTINGENCIES</t>
  </si>
  <si>
    <t>Subgrade - G7</t>
  </si>
  <si>
    <t>Selected - G6</t>
  </si>
  <si>
    <t>C3 material compacted to 98% of modified AASHTO density</t>
  </si>
  <si>
    <t>60mm thick 25MPa grey type UTG25-A(A) interlocking concrete paving blocks laid in herringbone bond</t>
  </si>
  <si>
    <t>15 % VAT</t>
  </si>
  <si>
    <t>605</t>
  </si>
  <si>
    <t>PRIME COAT</t>
  </si>
  <si>
    <t>17</t>
  </si>
  <si>
    <t>17.1</t>
  </si>
  <si>
    <t>605.01</t>
  </si>
  <si>
    <t>RTH 3/12P or RTL 3/12P tar prime (application rate 0.8l/m²)</t>
  </si>
  <si>
    <t>605.02</t>
  </si>
  <si>
    <t>Aggregate for blinding</t>
  </si>
  <si>
    <r>
      <t>m</t>
    </r>
    <r>
      <rPr>
        <vertAlign val="superscript"/>
        <sz val="9"/>
        <color theme="1"/>
        <rFont val="Arial"/>
        <family val="2"/>
      </rPr>
      <t>2</t>
    </r>
  </si>
  <si>
    <t>18</t>
  </si>
  <si>
    <t>606</t>
  </si>
  <si>
    <t>606.01</t>
  </si>
  <si>
    <t>Continuously graded, Medium grade, 40mm thick (60/70 penetration grade bitumen)</t>
  </si>
  <si>
    <t>18.1</t>
  </si>
  <si>
    <t>18.2</t>
  </si>
  <si>
    <t>Tack coat of 30% stable grade emulsion (application rate 0.55l/m²)</t>
  </si>
  <si>
    <t>18.3</t>
  </si>
  <si>
    <t>606.05</t>
  </si>
  <si>
    <t>606.09</t>
  </si>
  <si>
    <t>100 mm cores in asphalt paving</t>
  </si>
  <si>
    <t>SECTION 001</t>
  </si>
  <si>
    <t>GENERAL REQUIREMENTS AND CHARGES</t>
  </si>
  <si>
    <t>001</t>
  </si>
  <si>
    <t>001.01</t>
  </si>
  <si>
    <t>Preliminary and general charges</t>
  </si>
  <si>
    <t>001.01.01</t>
  </si>
  <si>
    <t>Fixed Charges</t>
  </si>
  <si>
    <t>L Sum</t>
  </si>
  <si>
    <t>Time-related Charges</t>
  </si>
  <si>
    <t>001.02</t>
  </si>
  <si>
    <t>Locating existing services</t>
  </si>
  <si>
    <t>Excavate by hand to expose existing services, and backfill</t>
  </si>
  <si>
    <t>001.03</t>
  </si>
  <si>
    <t>Compliance with the Occupational Health and Safety Act and applicable regulations</t>
  </si>
  <si>
    <t>001.04</t>
  </si>
  <si>
    <t>001.04.01</t>
  </si>
  <si>
    <t>Provision of a Health and Safety plan</t>
  </si>
  <si>
    <t>001.04.02</t>
  </si>
  <si>
    <t>Provision of Health and Safety file</t>
  </si>
  <si>
    <t>001.04.03</t>
  </si>
  <si>
    <t>001.04.04</t>
  </si>
  <si>
    <t>Provision of construction supervisors</t>
  </si>
  <si>
    <t>Provision of a safety officer (state full-time or part-time)</t>
  </si>
  <si>
    <t>Health and Safety training</t>
  </si>
  <si>
    <t>001.04.05</t>
  </si>
  <si>
    <t>001.04.06</t>
  </si>
  <si>
    <t>Provision of personal protective clothing and equipment</t>
  </si>
  <si>
    <t>Provision of safety fences, signs and barricades</t>
  </si>
  <si>
    <t>001.04.07</t>
  </si>
  <si>
    <t>001.04.08</t>
  </si>
  <si>
    <t>Other obligations</t>
  </si>
  <si>
    <t>Community liaison officer</t>
  </si>
  <si>
    <t>001.05</t>
  </si>
  <si>
    <t>ENGINEERS ACCOMMODATION</t>
  </si>
  <si>
    <t>002.01</t>
  </si>
  <si>
    <t>002</t>
  </si>
  <si>
    <t>Services</t>
  </si>
  <si>
    <t>Treatment and maintenance of areas surrounding offices and laboratories</t>
  </si>
  <si>
    <t>Office and laboratory accommodation</t>
  </si>
  <si>
    <t>002.02</t>
  </si>
  <si>
    <t>002.03</t>
  </si>
  <si>
    <t>002.04</t>
  </si>
  <si>
    <t>For 315 dia uPVC class 400 pipe</t>
  </si>
  <si>
    <t>For 250 dia uPVC class 400 pipe</t>
  </si>
  <si>
    <t>For 200 dia uPVC class 400 pipe</t>
  </si>
  <si>
    <t>302.01.03</t>
  </si>
  <si>
    <t>302.01.04</t>
  </si>
  <si>
    <t>302.01.05</t>
  </si>
  <si>
    <t>7.1.3</t>
  </si>
  <si>
    <t>7.1.4</t>
  </si>
  <si>
    <t>7.1.5</t>
  </si>
  <si>
    <t>302.02.01.03</t>
  </si>
  <si>
    <t>302.02.01.04</t>
  </si>
  <si>
    <t>302.02.01.05</t>
  </si>
  <si>
    <t>For sewers up to 350mm in diameter and smaller</t>
  </si>
  <si>
    <t>302.16.04</t>
  </si>
  <si>
    <t>302.16.06</t>
  </si>
  <si>
    <t>302.16.08</t>
  </si>
  <si>
    <t>303.02.03</t>
  </si>
  <si>
    <t>303.02.04</t>
  </si>
  <si>
    <t>303.02.05</t>
  </si>
  <si>
    <t>8.2.3</t>
  </si>
  <si>
    <t>8.2.4</t>
  </si>
  <si>
    <t>8.2.5</t>
  </si>
  <si>
    <t>SCHEDULED TIME-RELATED ITEMS</t>
  </si>
  <si>
    <t>Contractual Requirements.</t>
  </si>
  <si>
    <t>Month</t>
  </si>
  <si>
    <t>Operate and maintain facilities on the Site for duration of Construction:</t>
  </si>
  <si>
    <t>Facilities for the Employer's Agent:</t>
  </si>
  <si>
    <t xml:space="preserve">Engineers Office </t>
  </si>
  <si>
    <t xml:space="preserve">Provision of name board </t>
  </si>
  <si>
    <t xml:space="preserve">Provision of cellular phone </t>
  </si>
  <si>
    <t>Provision of survey equipment</t>
  </si>
  <si>
    <t>Facilities for Contractor:</t>
  </si>
  <si>
    <t>Offices and storage sheds</t>
  </si>
  <si>
    <t>Ablution and latrine facilities</t>
  </si>
  <si>
    <t>Tools and equipment</t>
  </si>
  <si>
    <t>Water supplies, electric power and communications</t>
  </si>
  <si>
    <t>Dealing with water (Sub-clause 5.5)</t>
  </si>
  <si>
    <t>Access (Sub-clause 5.8)</t>
  </si>
  <si>
    <t>Supervision for the Duration of Construction</t>
  </si>
  <si>
    <t>Company and Head Office Overhead Costs for Duration of Contract</t>
  </si>
  <si>
    <t>Other Time-related Obligations</t>
  </si>
  <si>
    <t xml:space="preserve">OHS Act Obligations </t>
  </si>
  <si>
    <t xml:space="preserve">i) General Safety obligations </t>
  </si>
  <si>
    <t>ii) Health and Safety plan/file</t>
  </si>
  <si>
    <t>(iii) Safety Officer</t>
  </si>
  <si>
    <t>EMP Obligations</t>
  </si>
  <si>
    <t xml:space="preserve">House conncetions </t>
  </si>
  <si>
    <t xml:space="preserve">Single house connections- complete  as  per drawing </t>
  </si>
  <si>
    <t xml:space="preserve">Double house connection -complete as per drawing </t>
  </si>
  <si>
    <t xml:space="preserve">7.12 </t>
  </si>
  <si>
    <t>302.22</t>
  </si>
  <si>
    <t>302.2201</t>
  </si>
  <si>
    <t>302.2202</t>
  </si>
  <si>
    <t xml:space="preserve">Reducers </t>
  </si>
  <si>
    <t>7.13</t>
  </si>
  <si>
    <t>110mm  to 160mm</t>
  </si>
  <si>
    <t>160mm to 200 mm</t>
  </si>
  <si>
    <t>200mm to 250 mm</t>
  </si>
  <si>
    <t>250 mm to 315 mm</t>
  </si>
  <si>
    <t xml:space="preserve">End Caps </t>
  </si>
  <si>
    <r>
      <t>45</t>
    </r>
    <r>
      <rPr>
        <b/>
        <vertAlign val="superscript"/>
        <sz val="9"/>
        <color theme="1"/>
        <rFont val="Arial"/>
        <family val="2"/>
      </rPr>
      <t>0</t>
    </r>
    <r>
      <rPr>
        <b/>
        <sz val="9"/>
        <color theme="1"/>
        <rFont val="Arial"/>
        <family val="2"/>
      </rPr>
      <t xml:space="preserve"> Plain Junction </t>
    </r>
  </si>
  <si>
    <r>
      <t>45</t>
    </r>
    <r>
      <rPr>
        <b/>
        <vertAlign val="superscript"/>
        <sz val="9"/>
        <color theme="1"/>
        <rFont val="Arial"/>
        <family val="2"/>
      </rPr>
      <t>0</t>
    </r>
    <r>
      <rPr>
        <b/>
        <sz val="9"/>
        <color theme="1"/>
        <rFont val="Arial"/>
        <family val="2"/>
      </rPr>
      <t xml:space="preserve"> Rodding Eye</t>
    </r>
  </si>
  <si>
    <t>Solvent Socket</t>
  </si>
  <si>
    <r>
      <t>45</t>
    </r>
    <r>
      <rPr>
        <b/>
        <vertAlign val="superscript"/>
        <sz val="9"/>
        <color theme="1"/>
        <rFont val="Arial"/>
        <family val="2"/>
      </rPr>
      <t>0</t>
    </r>
    <r>
      <rPr>
        <b/>
        <sz val="9"/>
        <color theme="1"/>
        <rFont val="Arial"/>
        <family val="2"/>
      </rPr>
      <t xml:space="preserve"> Plain Reducing Junction </t>
    </r>
  </si>
  <si>
    <t>160mm to 110mm</t>
  </si>
  <si>
    <t>200mm to 160mm</t>
  </si>
  <si>
    <t>Relocation of Services  (fences )</t>
  </si>
  <si>
    <t>Manholes Lids - 2A</t>
  </si>
  <si>
    <t>302.10.01.02</t>
  </si>
  <si>
    <t xml:space="preserve">From Commercial sources </t>
  </si>
  <si>
    <t>For 60 dia uPVC class 400 pipe</t>
  </si>
  <si>
    <t>1.3.3</t>
  </si>
  <si>
    <t>001.06</t>
  </si>
  <si>
    <t>1.3.4</t>
  </si>
  <si>
    <t>7.2.1.3</t>
  </si>
  <si>
    <t>7.2.1.4</t>
  </si>
  <si>
    <t>7.2.1.5</t>
  </si>
  <si>
    <t>200mm to 110 mm</t>
  </si>
  <si>
    <t xml:space="preserve">Gulley Head and Grate </t>
  </si>
  <si>
    <t>Gulley Head and Grate -150mm x 110 mm</t>
  </si>
  <si>
    <t xml:space="preserve">Adaptors Female </t>
  </si>
  <si>
    <t>160mm</t>
  </si>
  <si>
    <t>200mm</t>
  </si>
  <si>
    <t xml:space="preserve">Single Socked </t>
  </si>
  <si>
    <t>160mm x 110 mm</t>
  </si>
  <si>
    <t>200mm to 160 mm</t>
  </si>
  <si>
    <r>
      <t>45</t>
    </r>
    <r>
      <rPr>
        <b/>
        <vertAlign val="superscript"/>
        <sz val="9"/>
        <color theme="1"/>
        <rFont val="Arial"/>
        <family val="2"/>
      </rPr>
      <t>0</t>
    </r>
    <r>
      <rPr>
        <b/>
        <sz val="9"/>
        <color theme="1"/>
        <rFont val="Arial"/>
        <family val="2"/>
      </rPr>
      <t xml:space="preserve"> Acess Reducing Junction Right/left </t>
    </r>
  </si>
  <si>
    <t xml:space="preserve">Gulley "P" Trap </t>
  </si>
  <si>
    <t>110mm x 110mm</t>
  </si>
  <si>
    <t xml:space="preserve">Single Socket </t>
  </si>
  <si>
    <t>110mm</t>
  </si>
  <si>
    <t xml:space="preserve">Double Socket </t>
  </si>
  <si>
    <t>Kimberly Socket</t>
  </si>
  <si>
    <t>100mm</t>
  </si>
  <si>
    <r>
      <t>45</t>
    </r>
    <r>
      <rPr>
        <b/>
        <vertAlign val="superscript"/>
        <sz val="9"/>
        <color theme="1"/>
        <rFont val="Arial"/>
        <family val="2"/>
      </rPr>
      <t>0</t>
    </r>
    <r>
      <rPr>
        <b/>
        <sz val="9"/>
        <color theme="1"/>
        <rFont val="Arial"/>
        <family val="2"/>
      </rPr>
      <t xml:space="preserve"> Access Juction Left/Right</t>
    </r>
  </si>
  <si>
    <r>
      <t>87,5</t>
    </r>
    <r>
      <rPr>
        <b/>
        <vertAlign val="superscript"/>
        <sz val="9"/>
        <color rgb="FF000000"/>
        <rFont val="Arial"/>
        <family val="2"/>
      </rPr>
      <t>0</t>
    </r>
    <r>
      <rPr>
        <b/>
        <sz val="9"/>
        <color rgb="FF000000"/>
        <rFont val="Arial"/>
        <family val="2"/>
      </rPr>
      <t xml:space="preserve"> Degree</t>
    </r>
  </si>
  <si>
    <r>
      <t>45</t>
    </r>
    <r>
      <rPr>
        <b/>
        <vertAlign val="superscript"/>
        <sz val="9"/>
        <color theme="1"/>
        <rFont val="Arial"/>
        <family val="2"/>
      </rPr>
      <t>0</t>
    </r>
    <r>
      <rPr>
        <b/>
        <sz val="9"/>
        <color theme="1"/>
        <rFont val="Arial"/>
        <family val="2"/>
      </rPr>
      <t xml:space="preserve"> Plain Bends </t>
    </r>
  </si>
  <si>
    <t>Bend Long Radius</t>
  </si>
  <si>
    <t>503.03.03</t>
  </si>
  <si>
    <t>503.01.02</t>
  </si>
  <si>
    <t xml:space="preserve">Breaking fo Existing kerb </t>
  </si>
  <si>
    <t>ASPHALT SURFACING</t>
  </si>
  <si>
    <t xml:space="preserve">  </t>
  </si>
  <si>
    <t>302.2203</t>
  </si>
  <si>
    <r>
      <t xml:space="preserve">Cut-off exsiting house connection (up160mm diameter pipe)  and prepare for connection to </t>
    </r>
    <r>
      <rPr>
        <b/>
        <sz val="9"/>
        <color theme="1"/>
        <rFont val="Arial"/>
        <family val="2"/>
      </rPr>
      <t>new house connection</t>
    </r>
  </si>
  <si>
    <t xml:space="preserve">Exposing of existing house connection </t>
  </si>
  <si>
    <t>302.2204</t>
  </si>
  <si>
    <t xml:space="preserve">Extra over subitem 302.14.02 for using material obtained from commercial sources </t>
  </si>
  <si>
    <t>17,3</t>
  </si>
  <si>
    <t>609.07</t>
  </si>
  <si>
    <t xml:space="preserve">Remove, stack/store  for reuse and reinstatement of diffent types of paving </t>
  </si>
  <si>
    <t xml:space="preserve">Reisntament of in-situ concrete paving </t>
  </si>
  <si>
    <t>m3</t>
  </si>
  <si>
    <t>60mm thick 25MPa paver blocks of different colours laid in herringbone bond</t>
  </si>
  <si>
    <t>17,4</t>
  </si>
  <si>
    <t>17,5</t>
  </si>
  <si>
    <t xml:space="preserve">Breaking of concrete </t>
  </si>
  <si>
    <t xml:space="preserve">Provision of survey equipment </t>
  </si>
  <si>
    <t xml:space="preserve">water  testing of sewers </t>
  </si>
  <si>
    <t>303.03.03</t>
  </si>
  <si>
    <t>303.03.04</t>
  </si>
  <si>
    <t>303.03.</t>
  </si>
  <si>
    <t>303.03.01</t>
  </si>
  <si>
    <t>303.03.02</t>
  </si>
  <si>
    <t>5.1.1.8</t>
  </si>
  <si>
    <t>5.1.1.9</t>
  </si>
  <si>
    <t>5.1.1.20</t>
  </si>
  <si>
    <t>Over 4m to 4.5m deep</t>
  </si>
  <si>
    <t>Over 4.5m to 5.0m deep</t>
  </si>
  <si>
    <t>Over 5.0m to 5.5</t>
  </si>
  <si>
    <t>5.1.1.21</t>
  </si>
  <si>
    <t>Over 5.5m to 6.0mdeep</t>
  </si>
  <si>
    <t>5.1.1.22</t>
  </si>
  <si>
    <t>Over 6.0m to 7.0m deep</t>
  </si>
  <si>
    <t>202.01.01.07</t>
  </si>
  <si>
    <t>202.01.01.08</t>
  </si>
  <si>
    <t>202.01.01.09</t>
  </si>
  <si>
    <t>202.01.01.10</t>
  </si>
  <si>
    <t>202.01.01.11</t>
  </si>
  <si>
    <t>202.01.01.12</t>
  </si>
  <si>
    <t>ESTIMATES</t>
  </si>
  <si>
    <t>TOTAL CONSTRUCTION COST</t>
  </si>
  <si>
    <t>PC Sum</t>
  </si>
  <si>
    <t xml:space="preserve">Section C2.2: Schedule of Quantities </t>
  </si>
  <si>
    <t xml:space="preserve">Contract: Appointment of a contactor for the Ramochana sewer upgrade and house connection </t>
  </si>
  <si>
    <t>Rate Only</t>
  </si>
  <si>
    <t xml:space="preserve">Rate Only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</si>
</sst>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4" formatCode="_-&quot;R&quot;* #,##0.00_-;\-&quot;R&quot;* #,##0.00_-;_-&quot;R&quot;* &quot;-&quot;??_-;_-@_-"/>
    <numFmt numFmtId="43" formatCode="_-* #,##0.00_-;\-* #,##0.00_-;_-* &quot;-&quot;??_-;_-@_-"/>
    <numFmt numFmtId="164" formatCode="_(&quot;R&quot;* #,##0.00_);_(&quot;R&quot;* \(#,##0.00\);_(&quot;R&quot;* &quot;-&quot;??_);_(@_)"/>
    <numFmt numFmtId="165" formatCode="_(* #,##0.00_);_(* \(#,##0.00\);_(* &quot;-&quot;??_);_(@_)"/>
    <numFmt numFmtId="166" formatCode="_ * #,##0.00_ ;_ * \-#,##0.00_ ;_ * &quot;-&quot;??_ ;_ @_ "/>
    <numFmt numFmtId="167" formatCode="#\ ##0.00"/>
    <numFmt numFmtId="168" formatCode="#\ ##0"/>
    <numFmt numFmtId="169" formatCode="0.0"/>
    <numFmt numFmtId="170" formatCode="0.00000000%"/>
    <numFmt numFmtId="171" formatCode="0.00000000000000"/>
    <numFmt numFmtId="172" formatCode="0.0000000000000000000"/>
  </numFmts>
  <fonts count="45" x14ac:knownFonts="1">
    <font>
      <sz val="11"/>
      <color theme="1"/>
      <name val="Calibri"/>
      <family val="2"/>
      <scheme val="minor"/>
    </font>
    <font>
      <b/>
      <u/>
      <sz val="12"/>
      <name val="Arial"/>
      <family val="2"/>
    </font>
    <font>
      <b/>
      <sz val="9"/>
      <name val="Arial"/>
      <family val="2"/>
    </font>
    <font>
      <sz val="9"/>
      <color indexed="8"/>
      <name val="Arial"/>
      <family val="2"/>
    </font>
    <font>
      <sz val="9"/>
      <name val="Arial"/>
      <family val="2"/>
    </font>
    <font>
      <sz val="10"/>
      <name val="Arial"/>
      <family val="2"/>
    </font>
    <font>
      <vertAlign val="superscript"/>
      <sz val="9"/>
      <color indexed="8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Arial"/>
      <family val="2"/>
    </font>
    <font>
      <sz val="9"/>
      <color theme="4" tint="-0.249977111117893"/>
      <name val="Arial"/>
      <family val="2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b/>
      <u/>
      <sz val="12"/>
      <color theme="1"/>
      <name val="Arial"/>
      <family val="2"/>
    </font>
    <font>
      <vertAlign val="superscript"/>
      <sz val="9"/>
      <color theme="1"/>
      <name val="Arial"/>
      <family val="2"/>
    </font>
    <font>
      <sz val="8"/>
      <name val="Calibri"/>
      <family val="2"/>
      <scheme val="minor"/>
    </font>
    <font>
      <b/>
      <sz val="10"/>
      <color theme="1"/>
      <name val="Arial"/>
      <family val="2"/>
    </font>
    <font>
      <sz val="9"/>
      <color rgb="FF000000"/>
      <name val="Arial"/>
      <family val="2"/>
    </font>
    <font>
      <sz val="11"/>
      <color rgb="FF000000"/>
      <name val="Calibri"/>
      <family val="2"/>
      <scheme val="minor"/>
    </font>
    <font>
      <b/>
      <vertAlign val="superscript"/>
      <sz val="9"/>
      <color theme="1"/>
      <name val="Arial"/>
      <family val="2"/>
    </font>
    <font>
      <b/>
      <sz val="9"/>
      <color rgb="FF000000"/>
      <name val="Arial"/>
      <family val="2"/>
    </font>
    <font>
      <b/>
      <vertAlign val="superscript"/>
      <sz val="9"/>
      <color rgb="FF000000"/>
      <name val="Arial"/>
      <family val="2"/>
    </font>
    <font>
      <u/>
      <sz val="9"/>
      <color theme="1"/>
      <name val="Arial"/>
      <family val="2"/>
    </font>
    <font>
      <b/>
      <u/>
      <sz val="10"/>
      <name val="Arial"/>
      <family val="2"/>
    </font>
  </fonts>
  <fills count="38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0F0F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0F0F0"/>
        <bgColor rgb="FF000000"/>
      </patternFill>
    </fill>
    <fill>
      <patternFill patternType="solid">
        <fgColor theme="0"/>
        <bgColor rgb="FF000000"/>
      </patternFill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46">
    <xf numFmtId="0" fontId="0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9" fillId="26" borderId="0" applyNumberFormat="0" applyBorder="0" applyAlignment="0" applyProtection="0"/>
    <xf numFmtId="0" fontId="10" fillId="27" borderId="8" applyNumberFormat="0" applyAlignment="0" applyProtection="0"/>
    <xf numFmtId="0" fontId="11" fillId="28" borderId="9" applyNumberFormat="0" applyAlignment="0" applyProtection="0"/>
    <xf numFmtId="166" fontId="7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13" fillId="29" borderId="0" applyNumberFormat="0" applyBorder="0" applyAlignment="0" applyProtection="0"/>
    <xf numFmtId="0" fontId="14" fillId="0" borderId="10" applyNumberFormat="0" applyFill="0" applyAlignment="0" applyProtection="0"/>
    <xf numFmtId="0" fontId="15" fillId="0" borderId="11" applyNumberFormat="0" applyFill="0" applyAlignment="0" applyProtection="0"/>
    <xf numFmtId="0" fontId="16" fillId="0" borderId="12" applyNumberFormat="0" applyFill="0" applyAlignment="0" applyProtection="0"/>
    <xf numFmtId="0" fontId="16" fillId="0" borderId="0" applyNumberFormat="0" applyFill="0" applyBorder="0" applyAlignment="0" applyProtection="0"/>
    <xf numFmtId="0" fontId="17" fillId="30" borderId="8" applyNumberFormat="0" applyAlignment="0" applyProtection="0"/>
    <xf numFmtId="0" fontId="18" fillId="0" borderId="13" applyNumberFormat="0" applyFill="0" applyAlignment="0" applyProtection="0"/>
    <xf numFmtId="0" fontId="19" fillId="31" borderId="0" applyNumberFormat="0" applyBorder="0" applyAlignment="0" applyProtection="0"/>
    <xf numFmtId="0" fontId="7" fillId="32" borderId="14" applyNumberFormat="0" applyFont="0" applyAlignment="0" applyProtection="0"/>
    <xf numFmtId="0" fontId="20" fillId="27" borderId="15" applyNumberFormat="0" applyAlignment="0" applyProtection="0"/>
    <xf numFmtId="0" fontId="21" fillId="0" borderId="0" applyNumberFormat="0" applyFill="0" applyBorder="0" applyAlignment="0" applyProtection="0"/>
    <xf numFmtId="0" fontId="22" fillId="0" borderId="16" applyNumberFormat="0" applyFill="0" applyAlignment="0" applyProtection="0"/>
    <xf numFmtId="0" fontId="23" fillId="0" borderId="0" applyNumberFormat="0" applyFill="0" applyBorder="0" applyAlignment="0" applyProtection="0"/>
    <xf numFmtId="0" fontId="5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</cellStyleXfs>
  <cellXfs count="300">
    <xf numFmtId="0" fontId="0" fillId="0" borderId="0" xfId="0"/>
    <xf numFmtId="0" fontId="24" fillId="0" borderId="0" xfId="0" applyFont="1" applyAlignment="1">
      <alignment vertical="top"/>
    </xf>
    <xf numFmtId="0" fontId="1" fillId="0" borderId="0" xfId="0" applyFont="1" applyAlignment="1">
      <alignment horizontal="left" vertical="top"/>
    </xf>
    <xf numFmtId="0" fontId="25" fillId="0" borderId="0" xfId="0" applyFont="1" applyAlignment="1">
      <alignment vertical="top"/>
    </xf>
    <xf numFmtId="166" fontId="25" fillId="0" borderId="0" xfId="28" applyFont="1" applyAlignment="1">
      <alignment vertical="top"/>
    </xf>
    <xf numFmtId="0" fontId="26" fillId="0" borderId="0" xfId="0" applyFont="1" applyAlignment="1">
      <alignment vertical="top"/>
    </xf>
    <xf numFmtId="0" fontId="27" fillId="0" borderId="0" xfId="0" applyFont="1" applyAlignment="1">
      <alignment vertical="top"/>
    </xf>
    <xf numFmtId="166" fontId="2" fillId="0" borderId="0" xfId="28" applyFont="1" applyAlignment="1">
      <alignment horizontal="right" vertical="top"/>
    </xf>
    <xf numFmtId="0" fontId="28" fillId="0" borderId="0" xfId="0" applyFont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166" fontId="2" fillId="0" borderId="2" xfId="28" applyFont="1" applyBorder="1" applyAlignment="1">
      <alignment horizontal="center" vertical="top" wrapText="1"/>
    </xf>
    <xf numFmtId="49" fontId="4" fillId="0" borderId="3" xfId="0" applyNumberFormat="1" applyFont="1" applyBorder="1" applyAlignment="1">
      <alignment horizontal="left" vertical="top" wrapText="1"/>
    </xf>
    <xf numFmtId="49" fontId="4" fillId="0" borderId="3" xfId="0" applyNumberFormat="1" applyFont="1" applyBorder="1" applyAlignment="1">
      <alignment vertical="top" wrapText="1"/>
    </xf>
    <xf numFmtId="49" fontId="2" fillId="0" borderId="3" xfId="0" applyNumberFormat="1" applyFont="1" applyBorder="1" applyAlignment="1">
      <alignment vertical="top" wrapText="1"/>
    </xf>
    <xf numFmtId="49" fontId="4" fillId="0" borderId="3" xfId="0" applyNumberFormat="1" applyFont="1" applyBorder="1" applyAlignment="1">
      <alignment horizontal="center" vertical="top" wrapText="1"/>
    </xf>
    <xf numFmtId="166" fontId="4" fillId="0" borderId="3" xfId="28" applyFont="1" applyBorder="1" applyAlignment="1">
      <alignment horizontal="right" vertical="top" wrapText="1"/>
    </xf>
    <xf numFmtId="0" fontId="4" fillId="33" borderId="4" xfId="0" applyFont="1" applyFill="1" applyBorder="1" applyAlignment="1">
      <alignment vertical="top" wrapText="1"/>
    </xf>
    <xf numFmtId="166" fontId="4" fillId="33" borderId="4" xfId="28" applyFont="1" applyFill="1" applyBorder="1" applyAlignment="1">
      <alignment vertical="top" wrapText="1"/>
    </xf>
    <xf numFmtId="49" fontId="2" fillId="0" borderId="4" xfId="0" applyNumberFormat="1" applyFont="1" applyBorder="1" applyAlignment="1">
      <alignment horizontal="left" vertical="top" wrapText="1"/>
    </xf>
    <xf numFmtId="49" fontId="4" fillId="0" borderId="4" xfId="0" applyNumberFormat="1" applyFont="1" applyBorder="1" applyAlignment="1">
      <alignment vertical="top" wrapText="1"/>
    </xf>
    <xf numFmtId="49" fontId="2" fillId="0" borderId="4" xfId="0" applyNumberFormat="1" applyFont="1" applyBorder="1" applyAlignment="1">
      <alignment vertical="top" wrapText="1"/>
    </xf>
    <xf numFmtId="49" fontId="4" fillId="0" borderId="4" xfId="0" applyNumberFormat="1" applyFont="1" applyBorder="1" applyAlignment="1">
      <alignment horizontal="center" vertical="top" wrapText="1"/>
    </xf>
    <xf numFmtId="166" fontId="4" fillId="0" borderId="4" xfId="28" applyFont="1" applyBorder="1" applyAlignment="1">
      <alignment horizontal="right" vertical="top" wrapText="1"/>
    </xf>
    <xf numFmtId="49" fontId="4" fillId="0" borderId="4" xfId="0" applyNumberFormat="1" applyFont="1" applyBorder="1" applyAlignment="1">
      <alignment horizontal="left" vertical="top" wrapText="1"/>
    </xf>
    <xf numFmtId="49" fontId="28" fillId="0" borderId="4" xfId="0" applyNumberFormat="1" applyFont="1" applyBorder="1" applyAlignment="1">
      <alignment horizontal="center" vertical="top" wrapText="1"/>
    </xf>
    <xf numFmtId="0" fontId="29" fillId="33" borderId="4" xfId="0" applyFont="1" applyFill="1" applyBorder="1" applyAlignment="1">
      <alignment vertical="top" wrapText="1"/>
    </xf>
    <xf numFmtId="166" fontId="29" fillId="33" borderId="4" xfId="28" applyFont="1" applyFill="1" applyBorder="1" applyAlignment="1">
      <alignment vertical="top" wrapText="1"/>
    </xf>
    <xf numFmtId="0" fontId="29" fillId="0" borderId="4" xfId="0" applyFont="1" applyBorder="1" applyAlignment="1">
      <alignment vertical="top" wrapText="1"/>
    </xf>
    <xf numFmtId="166" fontId="29" fillId="0" borderId="4" xfId="28" applyFont="1" applyBorder="1" applyAlignment="1">
      <alignment vertical="top" wrapText="1"/>
    </xf>
    <xf numFmtId="0" fontId="28" fillId="0" borderId="0" xfId="0" applyFont="1" applyAlignment="1">
      <alignment vertical="center" wrapText="1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vertical="center"/>
    </xf>
    <xf numFmtId="49" fontId="4" fillId="0" borderId="5" xfId="0" applyNumberFormat="1" applyFont="1" applyBorder="1" applyAlignment="1">
      <alignment vertical="center" wrapText="1"/>
    </xf>
    <xf numFmtId="0" fontId="4" fillId="0" borderId="5" xfId="0" applyFont="1" applyBorder="1" applyAlignment="1">
      <alignment horizontal="center" vertical="center" wrapText="1"/>
    </xf>
    <xf numFmtId="166" fontId="4" fillId="0" borderId="2" xfId="28" applyFont="1" applyBorder="1" applyAlignment="1">
      <alignment horizontal="right" vertical="center" wrapText="1"/>
    </xf>
    <xf numFmtId="0" fontId="30" fillId="0" borderId="0" xfId="0" applyFont="1" applyAlignment="1">
      <alignment vertical="top"/>
    </xf>
    <xf numFmtId="0" fontId="31" fillId="0" borderId="0" xfId="0" applyFont="1" applyAlignment="1">
      <alignment vertical="top"/>
    </xf>
    <xf numFmtId="0" fontId="5" fillId="0" borderId="0" xfId="0" applyFont="1" applyAlignment="1">
      <alignment horizontal="center" vertical="top"/>
    </xf>
    <xf numFmtId="166" fontId="31" fillId="0" borderId="0" xfId="28" applyFont="1" applyAlignment="1">
      <alignment vertical="top"/>
    </xf>
    <xf numFmtId="0" fontId="4" fillId="0" borderId="4" xfId="0" applyFont="1" applyBorder="1" applyAlignment="1">
      <alignment vertical="top" wrapText="1"/>
    </xf>
    <xf numFmtId="166" fontId="4" fillId="0" borderId="4" xfId="28" applyFont="1" applyBorder="1" applyAlignment="1">
      <alignment vertical="top" wrapText="1"/>
    </xf>
    <xf numFmtId="0" fontId="32" fillId="0" borderId="0" xfId="0" applyFont="1" applyAlignment="1">
      <alignment horizontal="center" vertical="top"/>
    </xf>
    <xf numFmtId="166" fontId="30" fillId="0" borderId="0" xfId="28" applyFont="1" applyAlignment="1">
      <alignment vertical="top"/>
    </xf>
    <xf numFmtId="166" fontId="33" fillId="0" borderId="0" xfId="28" applyFont="1" applyAlignment="1">
      <alignment horizontal="right" vertical="top"/>
    </xf>
    <xf numFmtId="0" fontId="33" fillId="0" borderId="1" xfId="0" applyFont="1" applyBorder="1" applyAlignment="1">
      <alignment horizontal="center" vertical="top" wrapText="1"/>
    </xf>
    <xf numFmtId="166" fontId="33" fillId="0" borderId="2" xfId="28" applyFont="1" applyBorder="1" applyAlignment="1">
      <alignment horizontal="center" vertical="top" wrapText="1"/>
    </xf>
    <xf numFmtId="49" fontId="33" fillId="0" borderId="3" xfId="0" applyNumberFormat="1" applyFont="1" applyBorder="1" applyAlignment="1">
      <alignment horizontal="left" vertical="top" wrapText="1"/>
    </xf>
    <xf numFmtId="49" fontId="33" fillId="0" borderId="3" xfId="0" applyNumberFormat="1" applyFont="1" applyBorder="1" applyAlignment="1">
      <alignment vertical="top" wrapText="1"/>
    </xf>
    <xf numFmtId="49" fontId="28" fillId="0" borderId="3" xfId="0" applyNumberFormat="1" applyFont="1" applyBorder="1" applyAlignment="1">
      <alignment horizontal="center" vertical="top" wrapText="1"/>
    </xf>
    <xf numFmtId="166" fontId="28" fillId="0" borderId="3" xfId="28" applyFont="1" applyBorder="1" applyAlignment="1">
      <alignment horizontal="right" vertical="top" wrapText="1"/>
    </xf>
    <xf numFmtId="0" fontId="28" fillId="33" borderId="4" xfId="0" applyFont="1" applyFill="1" applyBorder="1" applyAlignment="1">
      <alignment vertical="top" wrapText="1"/>
    </xf>
    <xf numFmtId="166" fontId="28" fillId="33" borderId="4" xfId="28" applyFont="1" applyFill="1" applyBorder="1" applyAlignment="1">
      <alignment vertical="top" wrapText="1"/>
    </xf>
    <xf numFmtId="49" fontId="28" fillId="0" borderId="4" xfId="0" applyNumberFormat="1" applyFont="1" applyBorder="1" applyAlignment="1">
      <alignment horizontal="left" vertical="top" wrapText="1"/>
    </xf>
    <xf numFmtId="49" fontId="28" fillId="0" borderId="4" xfId="0" applyNumberFormat="1" applyFont="1" applyBorder="1" applyAlignment="1">
      <alignment vertical="top" wrapText="1"/>
    </xf>
    <xf numFmtId="49" fontId="33" fillId="0" borderId="4" xfId="0" applyNumberFormat="1" applyFont="1" applyBorder="1" applyAlignment="1">
      <alignment vertical="top" wrapText="1"/>
    </xf>
    <xf numFmtId="166" fontId="28" fillId="0" borderId="4" xfId="28" applyFont="1" applyBorder="1" applyAlignment="1">
      <alignment horizontal="right" vertical="top" wrapText="1"/>
    </xf>
    <xf numFmtId="49" fontId="33" fillId="0" borderId="4" xfId="0" applyNumberFormat="1" applyFont="1" applyBorder="1" applyAlignment="1">
      <alignment horizontal="left" vertical="top" wrapText="1"/>
    </xf>
    <xf numFmtId="0" fontId="28" fillId="0" borderId="4" xfId="0" applyFont="1" applyBorder="1" applyAlignment="1">
      <alignment vertical="top" wrapText="1"/>
    </xf>
    <xf numFmtId="166" fontId="28" fillId="0" borderId="4" xfId="28" applyFont="1" applyBorder="1" applyAlignment="1">
      <alignment vertical="top" wrapText="1"/>
    </xf>
    <xf numFmtId="0" fontId="28" fillId="0" borderId="1" xfId="0" applyFont="1" applyBorder="1" applyAlignment="1">
      <alignment horizontal="left" vertical="center"/>
    </xf>
    <xf numFmtId="0" fontId="28" fillId="0" borderId="1" xfId="0" applyFont="1" applyBorder="1" applyAlignment="1">
      <alignment vertical="center"/>
    </xf>
    <xf numFmtId="49" fontId="28" fillId="0" borderId="5" xfId="0" applyNumberFormat="1" applyFont="1" applyBorder="1" applyAlignment="1">
      <alignment vertical="center" wrapText="1"/>
    </xf>
    <xf numFmtId="0" fontId="28" fillId="0" borderId="5" xfId="0" applyFont="1" applyBorder="1" applyAlignment="1">
      <alignment horizontal="center" vertical="center" wrapText="1"/>
    </xf>
    <xf numFmtId="166" fontId="28" fillId="0" borderId="2" xfId="28" applyFont="1" applyBorder="1" applyAlignment="1">
      <alignment horizontal="right" vertical="center" wrapText="1"/>
    </xf>
    <xf numFmtId="0" fontId="33" fillId="0" borderId="6" xfId="0" applyFont="1" applyBorder="1" applyAlignment="1">
      <alignment horizontal="center" vertical="top" wrapText="1"/>
    </xf>
    <xf numFmtId="166" fontId="33" fillId="0" borderId="6" xfId="28" applyFont="1" applyBorder="1" applyAlignment="1">
      <alignment horizontal="center" vertical="top" wrapText="1"/>
    </xf>
    <xf numFmtId="49" fontId="28" fillId="0" borderId="3" xfId="0" applyNumberFormat="1" applyFont="1" applyBorder="1" applyAlignment="1">
      <alignment horizontal="left" vertical="top" wrapText="1"/>
    </xf>
    <xf numFmtId="49" fontId="28" fillId="0" borderId="3" xfId="0" applyNumberFormat="1" applyFont="1" applyBorder="1" applyAlignment="1">
      <alignment vertical="top" wrapText="1"/>
    </xf>
    <xf numFmtId="166" fontId="28" fillId="0" borderId="7" xfId="28" applyFont="1" applyBorder="1" applyAlignment="1">
      <alignment horizontal="right" vertical="top" wrapText="1"/>
    </xf>
    <xf numFmtId="0" fontId="0" fillId="0" borderId="0" xfId="0" applyAlignment="1">
      <alignment vertical="top"/>
    </xf>
    <xf numFmtId="166" fontId="7" fillId="0" borderId="0" xfId="28" applyFont="1" applyAlignment="1">
      <alignment vertical="top"/>
    </xf>
    <xf numFmtId="166" fontId="30" fillId="0" borderId="0" xfId="0" applyNumberFormat="1" applyFont="1" applyAlignment="1">
      <alignment vertical="top"/>
    </xf>
    <xf numFmtId="0" fontId="28" fillId="34" borderId="0" xfId="0" applyFont="1" applyFill="1" applyAlignment="1">
      <alignment vertical="top" wrapText="1"/>
    </xf>
    <xf numFmtId="43" fontId="24" fillId="0" borderId="0" xfId="0" applyNumberFormat="1" applyFont="1" applyAlignment="1">
      <alignment vertical="top"/>
    </xf>
    <xf numFmtId="43" fontId="28" fillId="0" borderId="0" xfId="0" applyNumberFormat="1" applyFont="1" applyAlignment="1">
      <alignment vertical="top" wrapText="1"/>
    </xf>
    <xf numFmtId="1" fontId="24" fillId="0" borderId="0" xfId="0" applyNumberFormat="1" applyFont="1" applyAlignment="1">
      <alignment vertical="top"/>
    </xf>
    <xf numFmtId="0" fontId="25" fillId="0" borderId="0" xfId="0" applyFont="1" applyAlignment="1">
      <alignment horizontal="center" vertical="top"/>
    </xf>
    <xf numFmtId="0" fontId="27" fillId="0" borderId="0" xfId="0" applyFont="1" applyAlignment="1">
      <alignment horizontal="center" vertical="top"/>
    </xf>
    <xf numFmtId="167" fontId="4" fillId="0" borderId="3" xfId="0" applyNumberFormat="1" applyFont="1" applyBorder="1" applyAlignment="1">
      <alignment horizontal="center" vertical="top" wrapText="1"/>
    </xf>
    <xf numFmtId="0" fontId="4" fillId="33" borderId="4" xfId="0" applyFont="1" applyFill="1" applyBorder="1" applyAlignment="1">
      <alignment horizontal="center" vertical="top" wrapText="1"/>
    </xf>
    <xf numFmtId="167" fontId="4" fillId="0" borderId="4" xfId="0" applyNumberFormat="1" applyFont="1" applyBorder="1" applyAlignment="1">
      <alignment horizontal="center" vertical="top" wrapText="1"/>
    </xf>
    <xf numFmtId="168" fontId="4" fillId="0" borderId="4" xfId="0" applyNumberFormat="1" applyFont="1" applyBorder="1" applyAlignment="1">
      <alignment horizontal="center" vertical="top" wrapText="1"/>
    </xf>
    <xf numFmtId="169" fontId="4" fillId="0" borderId="4" xfId="0" applyNumberFormat="1" applyFont="1" applyBorder="1" applyAlignment="1">
      <alignment horizontal="center" vertical="top" wrapText="1"/>
    </xf>
    <xf numFmtId="0" fontId="29" fillId="33" borderId="4" xfId="0" applyFont="1" applyFill="1" applyBorder="1" applyAlignment="1">
      <alignment horizontal="center" vertical="top" wrapText="1"/>
    </xf>
    <xf numFmtId="1" fontId="4" fillId="0" borderId="4" xfId="0" applyNumberFormat="1" applyFont="1" applyBorder="1" applyAlignment="1">
      <alignment horizontal="center" vertical="top" wrapText="1"/>
    </xf>
    <xf numFmtId="0" fontId="29" fillId="0" borderId="4" xfId="0" applyFont="1" applyBorder="1" applyAlignment="1">
      <alignment horizontal="center" vertical="top" wrapText="1"/>
    </xf>
    <xf numFmtId="0" fontId="31" fillId="0" borderId="0" xfId="0" applyFont="1" applyAlignment="1">
      <alignment horizontal="center" vertical="top"/>
    </xf>
    <xf numFmtId="168" fontId="4" fillId="0" borderId="3" xfId="0" applyNumberFormat="1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30" fillId="0" borderId="0" xfId="0" applyFont="1" applyAlignment="1">
      <alignment horizontal="center" vertical="top"/>
    </xf>
    <xf numFmtId="0" fontId="26" fillId="0" borderId="0" xfId="0" applyFont="1" applyAlignment="1">
      <alignment horizontal="center" vertical="top"/>
    </xf>
    <xf numFmtId="168" fontId="28" fillId="0" borderId="3" xfId="0" applyNumberFormat="1" applyFont="1" applyBorder="1" applyAlignment="1">
      <alignment horizontal="center" vertical="top" wrapText="1"/>
    </xf>
    <xf numFmtId="0" fontId="28" fillId="33" borderId="4" xfId="0" applyFont="1" applyFill="1" applyBorder="1" applyAlignment="1">
      <alignment horizontal="center" vertical="top" wrapText="1"/>
    </xf>
    <xf numFmtId="168" fontId="28" fillId="0" borderId="4" xfId="0" applyNumberFormat="1" applyFont="1" applyBorder="1" applyAlignment="1">
      <alignment horizontal="center" vertical="top" wrapText="1"/>
    </xf>
    <xf numFmtId="0" fontId="28" fillId="0" borderId="4" xfId="0" applyFont="1" applyBorder="1" applyAlignment="1">
      <alignment horizontal="center" vertical="top" wrapText="1"/>
    </xf>
    <xf numFmtId="1" fontId="28" fillId="0" borderId="4" xfId="0" applyNumberFormat="1" applyFont="1" applyBorder="1" applyAlignment="1">
      <alignment horizontal="center" vertical="top" wrapText="1"/>
    </xf>
    <xf numFmtId="167" fontId="28" fillId="0" borderId="4" xfId="0" applyNumberFormat="1" applyFont="1" applyBorder="1" applyAlignment="1">
      <alignment horizontal="center" vertical="top" wrapText="1"/>
    </xf>
    <xf numFmtId="169" fontId="28" fillId="0" borderId="4" xfId="0" applyNumberFormat="1" applyFont="1" applyBorder="1" applyAlignment="1">
      <alignment horizontal="center" vertical="top" wrapText="1"/>
    </xf>
    <xf numFmtId="168" fontId="28" fillId="0" borderId="6" xfId="0" applyNumberFormat="1" applyFont="1" applyBorder="1" applyAlignment="1">
      <alignment horizontal="center" vertical="top" wrapText="1"/>
    </xf>
    <xf numFmtId="3" fontId="28" fillId="0" borderId="4" xfId="0" applyNumberFormat="1" applyFont="1" applyBorder="1" applyAlignment="1">
      <alignment horizontal="center" vertical="top" wrapText="1"/>
    </xf>
    <xf numFmtId="0" fontId="0" fillId="0" borderId="0" xfId="0" applyAlignment="1">
      <alignment horizontal="center" vertical="top"/>
    </xf>
    <xf numFmtId="49" fontId="28" fillId="33" borderId="4" xfId="0" applyNumberFormat="1" applyFont="1" applyFill="1" applyBorder="1" applyAlignment="1">
      <alignment vertical="top" wrapText="1"/>
    </xf>
    <xf numFmtId="49" fontId="28" fillId="33" borderId="4" xfId="0" applyNumberFormat="1" applyFont="1" applyFill="1" applyBorder="1" applyAlignment="1">
      <alignment horizontal="center" vertical="top" wrapText="1"/>
    </xf>
    <xf numFmtId="49" fontId="0" fillId="0" borderId="0" xfId="0" applyNumberFormat="1" applyAlignment="1">
      <alignment horizontal="center" vertical="top"/>
    </xf>
    <xf numFmtId="166" fontId="24" fillId="0" borderId="0" xfId="0" applyNumberFormat="1" applyFont="1" applyAlignment="1">
      <alignment vertical="top"/>
    </xf>
    <xf numFmtId="165" fontId="24" fillId="0" borderId="0" xfId="0" applyNumberFormat="1" applyFont="1" applyAlignment="1">
      <alignment vertical="top"/>
    </xf>
    <xf numFmtId="0" fontId="37" fillId="35" borderId="4" xfId="43" applyFont="1" applyFill="1" applyBorder="1" applyAlignment="1">
      <alignment vertical="center" wrapText="1"/>
    </xf>
    <xf numFmtId="0" fontId="28" fillId="35" borderId="4" xfId="43" applyFont="1" applyFill="1" applyBorder="1" applyAlignment="1">
      <alignment horizontal="center" vertical="center" wrapText="1"/>
    </xf>
    <xf numFmtId="0" fontId="28" fillId="35" borderId="4" xfId="43" applyFont="1" applyFill="1" applyBorder="1" applyAlignment="1">
      <alignment vertical="center" wrapText="1"/>
    </xf>
    <xf numFmtId="0" fontId="32" fillId="35" borderId="4" xfId="43" applyFont="1" applyFill="1" applyBorder="1" applyAlignment="1">
      <alignment vertical="center" wrapText="1"/>
    </xf>
    <xf numFmtId="0" fontId="32" fillId="35" borderId="4" xfId="43" applyFont="1" applyFill="1" applyBorder="1" applyAlignment="1">
      <alignment horizontal="center" vertical="center" wrapText="1"/>
    </xf>
    <xf numFmtId="0" fontId="5" fillId="35" borderId="4" xfId="43" applyFill="1" applyBorder="1" applyAlignment="1">
      <alignment horizontal="center" vertical="center"/>
    </xf>
    <xf numFmtId="0" fontId="2" fillId="0" borderId="19" xfId="0" applyFont="1" applyBorder="1" applyAlignment="1">
      <alignment horizontal="center" vertical="top" wrapText="1"/>
    </xf>
    <xf numFmtId="166" fontId="2" fillId="0" borderId="3" xfId="28" applyFont="1" applyBorder="1" applyAlignment="1">
      <alignment horizontal="center" vertical="top" wrapText="1"/>
    </xf>
    <xf numFmtId="165" fontId="0" fillId="0" borderId="0" xfId="0" applyNumberFormat="1" applyAlignment="1">
      <alignment vertical="top"/>
    </xf>
    <xf numFmtId="0" fontId="33" fillId="0" borderId="4" xfId="0" applyFont="1" applyBorder="1" applyAlignment="1">
      <alignment vertical="top" wrapText="1"/>
    </xf>
    <xf numFmtId="0" fontId="28" fillId="33" borderId="4" xfId="0" applyFont="1" applyFill="1" applyBorder="1" applyAlignment="1">
      <alignment horizontal="left" vertical="top" wrapText="1"/>
    </xf>
    <xf numFmtId="0" fontId="38" fillId="36" borderId="7" xfId="0" applyFont="1" applyFill="1" applyBorder="1" applyAlignment="1">
      <alignment horizontal="center" vertical="top" wrapText="1"/>
    </xf>
    <xf numFmtId="49" fontId="38" fillId="0" borderId="4" xfId="0" applyNumberFormat="1" applyFont="1" applyBorder="1" applyAlignment="1">
      <alignment vertical="top" wrapText="1"/>
    </xf>
    <xf numFmtId="0" fontId="38" fillId="0" borderId="7" xfId="0" applyFont="1" applyBorder="1" applyAlignment="1">
      <alignment horizontal="center" vertical="top" wrapText="1"/>
    </xf>
    <xf numFmtId="0" fontId="38" fillId="36" borderId="4" xfId="0" applyFont="1" applyFill="1" applyBorder="1" applyAlignment="1">
      <alignment vertical="top" wrapText="1"/>
    </xf>
    <xf numFmtId="49" fontId="38" fillId="36" borderId="4" xfId="0" applyNumberFormat="1" applyFont="1" applyFill="1" applyBorder="1" applyAlignment="1">
      <alignment vertical="top" wrapText="1"/>
    </xf>
    <xf numFmtId="0" fontId="39" fillId="0" borderId="0" xfId="0" applyFont="1" applyAlignment="1">
      <alignment vertical="top"/>
    </xf>
    <xf numFmtId="0" fontId="38" fillId="36" borderId="4" xfId="0" applyFont="1" applyFill="1" applyBorder="1" applyAlignment="1">
      <alignment horizontal="center" vertical="top" wrapText="1"/>
    </xf>
    <xf numFmtId="166" fontId="4" fillId="0" borderId="4" xfId="28" applyFont="1" applyBorder="1" applyAlignment="1">
      <alignment horizontal="center" vertical="center" wrapText="1"/>
    </xf>
    <xf numFmtId="0" fontId="41" fillId="36" borderId="4" xfId="0" applyFont="1" applyFill="1" applyBorder="1" applyAlignment="1">
      <alignment horizontal="left" vertical="top" wrapText="1"/>
    </xf>
    <xf numFmtId="168" fontId="28" fillId="33" borderId="4" xfId="0" applyNumberFormat="1" applyFont="1" applyFill="1" applyBorder="1" applyAlignment="1">
      <alignment horizontal="center" vertical="top" wrapText="1"/>
    </xf>
    <xf numFmtId="0" fontId="25" fillId="35" borderId="0" xfId="0" applyFont="1" applyFill="1" applyAlignment="1">
      <alignment horizontal="center" vertical="top"/>
    </xf>
    <xf numFmtId="0" fontId="27" fillId="35" borderId="0" xfId="0" applyFont="1" applyFill="1" applyAlignment="1">
      <alignment horizontal="center" vertical="top"/>
    </xf>
    <xf numFmtId="0" fontId="2" fillId="35" borderId="1" xfId="0" applyFont="1" applyFill="1" applyBorder="1" applyAlignment="1">
      <alignment horizontal="center" vertical="top" wrapText="1"/>
    </xf>
    <xf numFmtId="167" fontId="4" fillId="35" borderId="3" xfId="0" applyNumberFormat="1" applyFont="1" applyFill="1" applyBorder="1" applyAlignment="1">
      <alignment horizontal="center" vertical="top" wrapText="1"/>
    </xf>
    <xf numFmtId="0" fontId="4" fillId="35" borderId="4" xfId="0" applyFont="1" applyFill="1" applyBorder="1" applyAlignment="1">
      <alignment horizontal="center" vertical="top" wrapText="1"/>
    </xf>
    <xf numFmtId="167" fontId="4" fillId="35" borderId="4" xfId="0" applyNumberFormat="1" applyFont="1" applyFill="1" applyBorder="1" applyAlignment="1">
      <alignment horizontal="center" vertical="top" wrapText="1"/>
    </xf>
    <xf numFmtId="167" fontId="4" fillId="35" borderId="4" xfId="0" applyNumberFormat="1" applyFont="1" applyFill="1" applyBorder="1" applyAlignment="1" applyProtection="1">
      <alignment horizontal="center" vertical="top" wrapText="1"/>
      <protection locked="0"/>
    </xf>
    <xf numFmtId="164" fontId="4" fillId="35" borderId="4" xfId="0" applyNumberFormat="1" applyFont="1" applyFill="1" applyBorder="1" applyAlignment="1" applyProtection="1">
      <alignment horizontal="center" vertical="top" wrapText="1"/>
      <protection locked="0"/>
    </xf>
    <xf numFmtId="0" fontId="29" fillId="35" borderId="4" xfId="0" applyFont="1" applyFill="1" applyBorder="1" applyAlignment="1">
      <alignment horizontal="center" vertical="top" wrapText="1"/>
    </xf>
    <xf numFmtId="0" fontId="4" fillId="35" borderId="5" xfId="0" applyFont="1" applyFill="1" applyBorder="1" applyAlignment="1">
      <alignment horizontal="center" vertical="center" wrapText="1"/>
    </xf>
    <xf numFmtId="0" fontId="2" fillId="35" borderId="19" xfId="0" applyFont="1" applyFill="1" applyBorder="1" applyAlignment="1">
      <alignment horizontal="center" vertical="top" wrapText="1"/>
    </xf>
    <xf numFmtId="0" fontId="31" fillId="35" borderId="0" xfId="0" applyFont="1" applyFill="1" applyAlignment="1">
      <alignment horizontal="center" vertical="top"/>
    </xf>
    <xf numFmtId="0" fontId="30" fillId="35" borderId="0" xfId="0" applyFont="1" applyFill="1" applyAlignment="1">
      <alignment horizontal="center" vertical="top"/>
    </xf>
    <xf numFmtId="0" fontId="26" fillId="35" borderId="0" xfId="0" applyFont="1" applyFill="1" applyAlignment="1">
      <alignment horizontal="center" vertical="top"/>
    </xf>
    <xf numFmtId="0" fontId="33" fillId="35" borderId="1" xfId="0" applyFont="1" applyFill="1" applyBorder="1" applyAlignment="1">
      <alignment horizontal="center" vertical="top" wrapText="1"/>
    </xf>
    <xf numFmtId="167" fontId="28" fillId="35" borderId="3" xfId="0" applyNumberFormat="1" applyFont="1" applyFill="1" applyBorder="1" applyAlignment="1">
      <alignment horizontal="center" vertical="top" wrapText="1"/>
    </xf>
    <xf numFmtId="0" fontId="28" fillId="35" borderId="4" xfId="0" applyFont="1" applyFill="1" applyBorder="1" applyAlignment="1">
      <alignment horizontal="center" vertical="top" wrapText="1"/>
    </xf>
    <xf numFmtId="167" fontId="28" fillId="35" borderId="4" xfId="0" applyNumberFormat="1" applyFont="1" applyFill="1" applyBorder="1" applyAlignment="1">
      <alignment horizontal="center" vertical="top" wrapText="1"/>
    </xf>
    <xf numFmtId="167" fontId="28" fillId="35" borderId="4" xfId="0" applyNumberFormat="1" applyFont="1" applyFill="1" applyBorder="1" applyAlignment="1" applyProtection="1">
      <alignment horizontal="center" vertical="top" wrapText="1"/>
      <protection locked="0"/>
    </xf>
    <xf numFmtId="0" fontId="28" fillId="35" borderId="5" xfId="0" applyFont="1" applyFill="1" applyBorder="1" applyAlignment="1">
      <alignment horizontal="center" vertical="center" wrapText="1"/>
    </xf>
    <xf numFmtId="0" fontId="33" fillId="35" borderId="6" xfId="0" applyFont="1" applyFill="1" applyBorder="1" applyAlignment="1">
      <alignment horizontal="center" vertical="top" wrapText="1"/>
    </xf>
    <xf numFmtId="168" fontId="28" fillId="35" borderId="4" xfId="0" applyNumberFormat="1" applyFont="1" applyFill="1" applyBorder="1" applyAlignment="1">
      <alignment horizontal="center" vertical="top" wrapText="1"/>
    </xf>
    <xf numFmtId="0" fontId="38" fillId="37" borderId="7" xfId="0" applyFont="1" applyFill="1" applyBorder="1" applyAlignment="1">
      <alignment horizontal="center" vertical="top" wrapText="1"/>
    </xf>
    <xf numFmtId="0" fontId="38" fillId="35" borderId="7" xfId="0" applyFont="1" applyFill="1" applyBorder="1" applyAlignment="1">
      <alignment horizontal="center" vertical="top" wrapText="1"/>
    </xf>
    <xf numFmtId="49" fontId="28" fillId="35" borderId="4" xfId="0" applyNumberFormat="1" applyFont="1" applyFill="1" applyBorder="1" applyAlignment="1">
      <alignment horizontal="center" vertical="top" wrapText="1"/>
    </xf>
    <xf numFmtId="0" fontId="0" fillId="35" borderId="0" xfId="0" applyFill="1" applyAlignment="1">
      <alignment horizontal="center" vertical="top"/>
    </xf>
    <xf numFmtId="0" fontId="25" fillId="0" borderId="21" xfId="0" applyFont="1" applyBorder="1" applyAlignment="1">
      <alignment horizontal="center" vertical="top"/>
    </xf>
    <xf numFmtId="0" fontId="25" fillId="35" borderId="21" xfId="0" applyFont="1" applyFill="1" applyBorder="1" applyAlignment="1">
      <alignment horizontal="center" vertical="top"/>
    </xf>
    <xf numFmtId="166" fontId="25" fillId="0" borderId="22" xfId="28" applyFont="1" applyBorder="1" applyAlignment="1">
      <alignment vertical="top"/>
    </xf>
    <xf numFmtId="166" fontId="25" fillId="0" borderId="24" xfId="28" applyFont="1" applyBorder="1" applyAlignment="1">
      <alignment vertical="top"/>
    </xf>
    <xf numFmtId="0" fontId="34" fillId="0" borderId="23" xfId="0" applyFont="1" applyBorder="1" applyAlignment="1">
      <alignment horizontal="left" vertical="top"/>
    </xf>
    <xf numFmtId="166" fontId="24" fillId="0" borderId="24" xfId="28" applyFont="1" applyBorder="1" applyAlignment="1">
      <alignment vertical="top"/>
    </xf>
    <xf numFmtId="0" fontId="33" fillId="0" borderId="23" xfId="0" applyFont="1" applyBorder="1" applyAlignment="1">
      <alignment horizontal="center" vertical="top" wrapText="1"/>
    </xf>
    <xf numFmtId="166" fontId="33" fillId="0" borderId="24" xfId="28" applyFont="1" applyBorder="1" applyAlignment="1">
      <alignment horizontal="center" vertical="top" wrapText="1"/>
    </xf>
    <xf numFmtId="0" fontId="33" fillId="0" borderId="18" xfId="0" applyFont="1" applyBorder="1" applyAlignment="1">
      <alignment horizontal="left" vertical="center"/>
    </xf>
    <xf numFmtId="0" fontId="33" fillId="0" borderId="17" xfId="0" applyFont="1" applyBorder="1" applyAlignment="1">
      <alignment horizontal="left" vertical="center"/>
    </xf>
    <xf numFmtId="49" fontId="33" fillId="0" borderId="17" xfId="0" applyNumberFormat="1" applyFont="1" applyBorder="1" applyAlignment="1">
      <alignment horizontal="left" vertical="center" wrapText="1"/>
    </xf>
    <xf numFmtId="0" fontId="33" fillId="0" borderId="17" xfId="0" applyFont="1" applyBorder="1" applyAlignment="1">
      <alignment horizontal="center" vertical="center" wrapText="1"/>
    </xf>
    <xf numFmtId="0" fontId="33" fillId="35" borderId="17" xfId="0" applyFont="1" applyFill="1" applyBorder="1" applyAlignment="1">
      <alignment horizontal="center" vertical="center" wrapText="1"/>
    </xf>
    <xf numFmtId="0" fontId="4" fillId="35" borderId="4" xfId="0" applyFont="1" applyFill="1" applyBorder="1" applyAlignment="1">
      <alignment vertical="top" wrapText="1"/>
    </xf>
    <xf numFmtId="166" fontId="4" fillId="35" borderId="4" xfId="28" applyFont="1" applyFill="1" applyBorder="1" applyAlignment="1">
      <alignment vertical="top" wrapText="1"/>
    </xf>
    <xf numFmtId="0" fontId="24" fillId="35" borderId="0" xfId="0" applyFont="1" applyFill="1" applyAlignment="1">
      <alignment vertical="top"/>
    </xf>
    <xf numFmtId="0" fontId="28" fillId="35" borderId="0" xfId="0" applyFont="1" applyFill="1" applyAlignment="1">
      <alignment vertical="top" wrapText="1"/>
    </xf>
    <xf numFmtId="166" fontId="4" fillId="35" borderId="4" xfId="28" applyFont="1" applyFill="1" applyBorder="1" applyAlignment="1">
      <alignment horizontal="right" vertical="top" wrapText="1"/>
    </xf>
    <xf numFmtId="49" fontId="28" fillId="0" borderId="6" xfId="0" applyNumberFormat="1" applyFont="1" applyBorder="1" applyAlignment="1">
      <alignment horizontal="left" vertical="top" wrapText="1"/>
    </xf>
    <xf numFmtId="0" fontId="28" fillId="0" borderId="6" xfId="0" applyFont="1" applyBorder="1" applyAlignment="1">
      <alignment vertical="top" wrapText="1"/>
    </xf>
    <xf numFmtId="49" fontId="28" fillId="0" borderId="6" xfId="0" applyNumberFormat="1" applyFont="1" applyBorder="1" applyAlignment="1">
      <alignment vertical="top" wrapText="1"/>
    </xf>
    <xf numFmtId="0" fontId="28" fillId="33" borderId="6" xfId="0" applyFont="1" applyFill="1" applyBorder="1" applyAlignment="1">
      <alignment vertical="top" wrapText="1"/>
    </xf>
    <xf numFmtId="49" fontId="33" fillId="0" borderId="6" xfId="0" applyNumberFormat="1" applyFont="1" applyBorder="1" applyAlignment="1">
      <alignment vertical="top" wrapText="1"/>
    </xf>
    <xf numFmtId="0" fontId="28" fillId="33" borderId="6" xfId="0" applyFont="1" applyFill="1" applyBorder="1" applyAlignment="1">
      <alignment horizontal="center" vertical="top" wrapText="1"/>
    </xf>
    <xf numFmtId="49" fontId="28" fillId="0" borderId="6" xfId="0" applyNumberFormat="1" applyFont="1" applyBorder="1" applyAlignment="1">
      <alignment horizontal="center" vertical="top" wrapText="1"/>
    </xf>
    <xf numFmtId="0" fontId="28" fillId="35" borderId="6" xfId="0" applyFont="1" applyFill="1" applyBorder="1" applyAlignment="1">
      <alignment horizontal="center" vertical="top" wrapText="1"/>
    </xf>
    <xf numFmtId="167" fontId="28" fillId="35" borderId="6" xfId="0" applyNumberFormat="1" applyFont="1" applyFill="1" applyBorder="1" applyAlignment="1" applyProtection="1">
      <alignment horizontal="center" vertical="top" wrapText="1"/>
      <protection locked="0"/>
    </xf>
    <xf numFmtId="166" fontId="28" fillId="0" borderId="4" xfId="28" applyFont="1" applyFill="1" applyBorder="1" applyAlignment="1">
      <alignment vertical="top" wrapText="1"/>
    </xf>
    <xf numFmtId="0" fontId="41" fillId="0" borderId="4" xfId="0" applyFont="1" applyBorder="1" applyAlignment="1">
      <alignment horizontal="left" vertical="top" wrapText="1"/>
    </xf>
    <xf numFmtId="0" fontId="33" fillId="33" borderId="4" xfId="0" applyFont="1" applyFill="1" applyBorder="1" applyAlignment="1">
      <alignment vertical="top" wrapText="1"/>
    </xf>
    <xf numFmtId="49" fontId="33" fillId="33" borderId="4" xfId="0" applyNumberFormat="1" applyFont="1" applyFill="1" applyBorder="1" applyAlignment="1">
      <alignment vertical="top" wrapText="1"/>
    </xf>
    <xf numFmtId="0" fontId="28" fillId="0" borderId="4" xfId="0" applyFont="1" applyBorder="1" applyAlignment="1">
      <alignment horizontal="left" vertical="top" wrapText="1"/>
    </xf>
    <xf numFmtId="0" fontId="33" fillId="0" borderId="4" xfId="0" applyFont="1" applyBorder="1" applyAlignment="1">
      <alignment horizontal="left" vertical="top" wrapText="1"/>
    </xf>
    <xf numFmtId="0" fontId="33" fillId="0" borderId="0" xfId="0" applyFont="1" applyAlignment="1">
      <alignment horizontal="left" vertical="top" wrapText="1"/>
    </xf>
    <xf numFmtId="0" fontId="28" fillId="33" borderId="25" xfId="0" applyFont="1" applyFill="1" applyBorder="1" applyAlignment="1">
      <alignment vertical="top" wrapText="1"/>
    </xf>
    <xf numFmtId="0" fontId="28" fillId="33" borderId="25" xfId="0" applyFont="1" applyFill="1" applyBorder="1" applyAlignment="1">
      <alignment horizontal="center" vertical="top" wrapText="1"/>
    </xf>
    <xf numFmtId="49" fontId="28" fillId="0" borderId="25" xfId="0" applyNumberFormat="1" applyFont="1" applyBorder="1" applyAlignment="1">
      <alignment horizontal="left" vertical="top" wrapText="1"/>
    </xf>
    <xf numFmtId="0" fontId="28" fillId="0" borderId="25" xfId="0" applyFont="1" applyBorder="1" applyAlignment="1">
      <alignment horizontal="center" vertical="top" wrapText="1"/>
    </xf>
    <xf numFmtId="0" fontId="28" fillId="35" borderId="25" xfId="0" applyFont="1" applyFill="1" applyBorder="1" applyAlignment="1">
      <alignment horizontal="center" vertical="top" wrapText="1"/>
    </xf>
    <xf numFmtId="166" fontId="28" fillId="0" borderId="26" xfId="28" applyFont="1" applyBorder="1" applyAlignment="1">
      <alignment horizontal="right" vertical="top" wrapText="1"/>
    </xf>
    <xf numFmtId="49" fontId="2" fillId="0" borderId="4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0" fontId="0" fillId="0" borderId="20" xfId="0" applyBorder="1" applyAlignment="1">
      <alignment vertical="top"/>
    </xf>
    <xf numFmtId="0" fontId="0" fillId="0" borderId="23" xfId="0" applyBorder="1" applyAlignment="1">
      <alignment vertical="top"/>
    </xf>
    <xf numFmtId="0" fontId="24" fillId="0" borderId="0" xfId="0" applyFont="1" applyAlignment="1">
      <alignment horizontal="center" vertical="top"/>
    </xf>
    <xf numFmtId="0" fontId="24" fillId="35" borderId="0" xfId="0" applyFont="1" applyFill="1" applyAlignment="1">
      <alignment horizontal="center" vertical="top"/>
    </xf>
    <xf numFmtId="0" fontId="0" fillId="0" borderId="18" xfId="0" applyBorder="1" applyAlignment="1">
      <alignment vertical="top"/>
    </xf>
    <xf numFmtId="2" fontId="28" fillId="35" borderId="4" xfId="0" applyNumberFormat="1" applyFont="1" applyFill="1" applyBorder="1" applyAlignment="1">
      <alignment horizontal="center" vertical="top" wrapText="1"/>
    </xf>
    <xf numFmtId="43" fontId="0" fillId="0" borderId="0" xfId="0" applyNumberFormat="1" applyAlignment="1">
      <alignment vertical="top"/>
    </xf>
    <xf numFmtId="44" fontId="0" fillId="0" borderId="0" xfId="44" applyFont="1" applyAlignment="1">
      <alignment vertical="top"/>
    </xf>
    <xf numFmtId="44" fontId="0" fillId="0" borderId="0" xfId="0" applyNumberFormat="1" applyAlignment="1">
      <alignment vertical="top"/>
    </xf>
    <xf numFmtId="0" fontId="0" fillId="0" borderId="2" xfId="0" applyBorder="1" applyAlignment="1">
      <alignment vertical="top"/>
    </xf>
    <xf numFmtId="44" fontId="0" fillId="0" borderId="2" xfId="44" applyFont="1" applyBorder="1" applyAlignment="1">
      <alignment vertical="top"/>
    </xf>
    <xf numFmtId="166" fontId="28" fillId="0" borderId="2" xfId="28" applyFont="1" applyBorder="1" applyAlignment="1">
      <alignment horizontal="right" vertical="top" wrapText="1"/>
    </xf>
    <xf numFmtId="44" fontId="0" fillId="0" borderId="2" xfId="0" applyNumberFormat="1" applyBorder="1" applyAlignment="1">
      <alignment vertical="top"/>
    </xf>
    <xf numFmtId="44" fontId="28" fillId="0" borderId="2" xfId="44" applyFont="1" applyBorder="1" applyAlignment="1">
      <alignment horizontal="right" vertical="top" wrapText="1"/>
    </xf>
    <xf numFmtId="44" fontId="28" fillId="33" borderId="2" xfId="44" applyFont="1" applyFill="1" applyBorder="1" applyAlignment="1">
      <alignment vertical="top" wrapText="1"/>
    </xf>
    <xf numFmtId="0" fontId="30" fillId="0" borderId="20" xfId="0" applyFont="1" applyBorder="1" applyAlignment="1">
      <alignment vertical="top"/>
    </xf>
    <xf numFmtId="0" fontId="30" fillId="0" borderId="21" xfId="0" applyFont="1" applyBorder="1" applyAlignment="1">
      <alignment vertical="top"/>
    </xf>
    <xf numFmtId="0" fontId="32" fillId="0" borderId="21" xfId="0" applyFont="1" applyBorder="1" applyAlignment="1">
      <alignment horizontal="center" vertical="top"/>
    </xf>
    <xf numFmtId="0" fontId="30" fillId="0" borderId="21" xfId="0" applyFont="1" applyBorder="1" applyAlignment="1">
      <alignment horizontal="center" vertical="top"/>
    </xf>
    <xf numFmtId="0" fontId="30" fillId="35" borderId="21" xfId="0" applyFont="1" applyFill="1" applyBorder="1" applyAlignment="1">
      <alignment horizontal="center" vertical="top"/>
    </xf>
    <xf numFmtId="166" fontId="30" fillId="0" borderId="22" xfId="28" applyFont="1" applyBorder="1" applyAlignment="1">
      <alignment vertical="top"/>
    </xf>
    <xf numFmtId="0" fontId="0" fillId="0" borderId="21" xfId="0" applyBorder="1" applyAlignment="1">
      <alignment vertical="top"/>
    </xf>
    <xf numFmtId="0" fontId="33" fillId="0" borderId="0" xfId="0" applyFont="1" applyAlignment="1">
      <alignment horizontal="center" vertical="top" wrapText="1"/>
    </xf>
    <xf numFmtId="0" fontId="33" fillId="35" borderId="0" xfId="0" applyFont="1" applyFill="1" applyAlignment="1">
      <alignment horizontal="center" vertical="top" wrapText="1"/>
    </xf>
    <xf numFmtId="44" fontId="0" fillId="0" borderId="0" xfId="44" applyFont="1" applyBorder="1" applyAlignment="1">
      <alignment vertical="top"/>
    </xf>
    <xf numFmtId="49" fontId="28" fillId="0" borderId="0" xfId="0" applyNumberFormat="1" applyFont="1" applyAlignment="1">
      <alignment horizontal="left" vertical="top" wrapText="1"/>
    </xf>
    <xf numFmtId="0" fontId="28" fillId="0" borderId="0" xfId="0" applyFont="1" applyAlignment="1">
      <alignment horizontal="center" vertical="top" wrapText="1"/>
    </xf>
    <xf numFmtId="0" fontId="28" fillId="35" borderId="0" xfId="0" applyFont="1" applyFill="1" applyAlignment="1">
      <alignment horizontal="center" vertical="top" wrapText="1"/>
    </xf>
    <xf numFmtId="0" fontId="28" fillId="33" borderId="0" xfId="0" applyFont="1" applyFill="1" applyAlignment="1">
      <alignment vertical="top" wrapText="1"/>
    </xf>
    <xf numFmtId="0" fontId="28" fillId="33" borderId="0" xfId="0" applyFont="1" applyFill="1" applyAlignment="1">
      <alignment horizontal="center" vertical="top" wrapText="1"/>
    </xf>
    <xf numFmtId="0" fontId="43" fillId="33" borderId="0" xfId="0" applyFont="1" applyFill="1" applyAlignment="1">
      <alignment vertical="top" wrapText="1"/>
    </xf>
    <xf numFmtId="0" fontId="43" fillId="33" borderId="0" xfId="0" applyFont="1" applyFill="1" applyAlignment="1">
      <alignment horizontal="center" vertical="top" wrapText="1"/>
    </xf>
    <xf numFmtId="166" fontId="28" fillId="0" borderId="0" xfId="28" applyFont="1" applyBorder="1" applyAlignment="1">
      <alignment horizontal="right" vertical="top" wrapText="1"/>
    </xf>
    <xf numFmtId="44" fontId="28" fillId="0" borderId="25" xfId="44" applyFont="1" applyBorder="1" applyAlignment="1">
      <alignment horizontal="right" vertical="top" wrapText="1"/>
    </xf>
    <xf numFmtId="44" fontId="28" fillId="33" borderId="0" xfId="44" applyFont="1" applyFill="1" applyBorder="1" applyAlignment="1">
      <alignment vertical="top" wrapText="1"/>
    </xf>
    <xf numFmtId="44" fontId="33" fillId="0" borderId="17" xfId="44" applyFont="1" applyBorder="1" applyAlignment="1">
      <alignment horizontal="right" vertical="center" wrapText="1"/>
    </xf>
    <xf numFmtId="44" fontId="0" fillId="0" borderId="3" xfId="0" applyNumberFormat="1" applyBorder="1" applyAlignment="1">
      <alignment vertical="top"/>
    </xf>
    <xf numFmtId="0" fontId="28" fillId="33" borderId="5" xfId="0" applyFont="1" applyFill="1" applyBorder="1" applyAlignment="1">
      <alignment vertical="top" wrapText="1"/>
    </xf>
    <xf numFmtId="0" fontId="28" fillId="33" borderId="5" xfId="0" applyFont="1" applyFill="1" applyBorder="1" applyAlignment="1">
      <alignment horizontal="center" vertical="top" wrapText="1"/>
    </xf>
    <xf numFmtId="44" fontId="0" fillId="0" borderId="27" xfId="44" applyFont="1" applyBorder="1" applyAlignment="1">
      <alignment vertical="top"/>
    </xf>
    <xf numFmtId="0" fontId="28" fillId="33" borderId="27" xfId="0" applyFont="1" applyFill="1" applyBorder="1" applyAlignment="1">
      <alignment vertical="top" wrapText="1"/>
    </xf>
    <xf numFmtId="0" fontId="28" fillId="33" borderId="27" xfId="0" applyFont="1" applyFill="1" applyBorder="1" applyAlignment="1">
      <alignment horizontal="center" vertical="top" wrapText="1"/>
    </xf>
    <xf numFmtId="0" fontId="28" fillId="33" borderId="1" xfId="0" applyFont="1" applyFill="1" applyBorder="1" applyAlignment="1">
      <alignment vertical="top" wrapText="1"/>
    </xf>
    <xf numFmtId="0" fontId="28" fillId="33" borderId="28" xfId="0" applyFont="1" applyFill="1" applyBorder="1" applyAlignment="1">
      <alignment vertical="top" wrapText="1"/>
    </xf>
    <xf numFmtId="44" fontId="0" fillId="0" borderId="29" xfId="0" applyNumberFormat="1" applyBorder="1" applyAlignment="1">
      <alignment vertical="top"/>
    </xf>
    <xf numFmtId="44" fontId="0" fillId="0" borderId="5" xfId="44" applyFont="1" applyBorder="1" applyAlignment="1">
      <alignment vertical="top"/>
    </xf>
    <xf numFmtId="44" fontId="0" fillId="0" borderId="4" xfId="0" applyNumberFormat="1" applyBorder="1" applyAlignment="1">
      <alignment vertical="top"/>
    </xf>
    <xf numFmtId="0" fontId="28" fillId="33" borderId="30" xfId="0" applyFont="1" applyFill="1" applyBorder="1" applyAlignment="1">
      <alignment vertical="top" wrapText="1"/>
    </xf>
    <xf numFmtId="0" fontId="28" fillId="33" borderId="31" xfId="0" applyFont="1" applyFill="1" applyBorder="1" applyAlignment="1">
      <alignment vertical="top" wrapText="1"/>
    </xf>
    <xf numFmtId="0" fontId="28" fillId="0" borderId="1" xfId="0" applyFont="1" applyBorder="1" applyAlignment="1">
      <alignment horizontal="left" vertical="top" wrapText="1"/>
    </xf>
    <xf numFmtId="49" fontId="28" fillId="0" borderId="5" xfId="0" applyNumberFormat="1" applyFont="1" applyBorder="1" applyAlignment="1">
      <alignment horizontal="left" vertical="top" wrapText="1"/>
    </xf>
    <xf numFmtId="0" fontId="28" fillId="0" borderId="5" xfId="0" applyFont="1" applyBorder="1" applyAlignment="1">
      <alignment horizontal="center" vertical="top" wrapText="1"/>
    </xf>
    <xf numFmtId="0" fontId="28" fillId="35" borderId="5" xfId="0" applyFont="1" applyFill="1" applyBorder="1" applyAlignment="1">
      <alignment horizontal="center" vertical="top" wrapText="1"/>
    </xf>
    <xf numFmtId="49" fontId="28" fillId="0" borderId="28" xfId="0" applyNumberFormat="1" applyFont="1" applyBorder="1" applyAlignment="1">
      <alignment horizontal="left" vertical="top" wrapText="1"/>
    </xf>
    <xf numFmtId="0" fontId="33" fillId="0" borderId="7" xfId="0" applyFont="1" applyBorder="1" applyAlignment="1">
      <alignment horizontal="center" vertical="top" wrapText="1"/>
    </xf>
    <xf numFmtId="0" fontId="28" fillId="33" borderId="7" xfId="0" applyFont="1" applyFill="1" applyBorder="1" applyAlignment="1">
      <alignment vertical="top" wrapText="1"/>
    </xf>
    <xf numFmtId="0" fontId="28" fillId="0" borderId="6" xfId="0" applyFont="1" applyBorder="1" applyAlignment="1">
      <alignment horizontal="left" vertical="top" wrapText="1"/>
    </xf>
    <xf numFmtId="49" fontId="28" fillId="0" borderId="7" xfId="0" applyNumberFormat="1" applyFont="1" applyBorder="1" applyAlignment="1">
      <alignment horizontal="left" vertical="top" wrapText="1"/>
    </xf>
    <xf numFmtId="0" fontId="28" fillId="33" borderId="19" xfId="0" applyFont="1" applyFill="1" applyBorder="1" applyAlignment="1">
      <alignment vertical="top" wrapText="1"/>
    </xf>
    <xf numFmtId="0" fontId="28" fillId="33" borderId="32" xfId="0" applyFont="1" applyFill="1" applyBorder="1" applyAlignment="1">
      <alignment vertical="top" wrapText="1"/>
    </xf>
    <xf numFmtId="0" fontId="28" fillId="0" borderId="19" xfId="0" applyFont="1" applyBorder="1" applyAlignment="1">
      <alignment horizontal="left" vertical="top" wrapText="1"/>
    </xf>
    <xf numFmtId="0" fontId="28" fillId="0" borderId="32" xfId="0" applyFont="1" applyBorder="1" applyAlignment="1">
      <alignment horizontal="left" vertical="top" wrapText="1"/>
    </xf>
    <xf numFmtId="0" fontId="43" fillId="33" borderId="6" xfId="0" applyFont="1" applyFill="1" applyBorder="1" applyAlignment="1">
      <alignment vertical="top" wrapText="1"/>
    </xf>
    <xf numFmtId="0" fontId="43" fillId="33" borderId="7" xfId="0" applyFont="1" applyFill="1" applyBorder="1" applyAlignment="1">
      <alignment vertical="top" wrapText="1"/>
    </xf>
    <xf numFmtId="0" fontId="43" fillId="0" borderId="30" xfId="0" applyFont="1" applyBorder="1" applyAlignment="1">
      <alignment horizontal="left" vertical="top" wrapText="1"/>
    </xf>
    <xf numFmtId="49" fontId="43" fillId="0" borderId="31" xfId="0" applyNumberFormat="1" applyFont="1" applyBorder="1" applyAlignment="1">
      <alignment horizontal="left" vertical="top" wrapText="1"/>
    </xf>
    <xf numFmtId="0" fontId="28" fillId="0" borderId="30" xfId="0" applyFont="1" applyBorder="1" applyAlignment="1">
      <alignment horizontal="left" vertical="top" wrapText="1"/>
    </xf>
    <xf numFmtId="49" fontId="28" fillId="0" borderId="31" xfId="0" applyNumberFormat="1" applyFont="1" applyBorder="1" applyAlignment="1">
      <alignment horizontal="left" vertical="top" wrapText="1"/>
    </xf>
    <xf numFmtId="0" fontId="28" fillId="0" borderId="31" xfId="0" applyFont="1" applyBorder="1" applyAlignment="1">
      <alignment horizontal="left" vertical="top" wrapText="1"/>
    </xf>
    <xf numFmtId="44" fontId="0" fillId="0" borderId="33" xfId="0" applyNumberFormat="1" applyBorder="1" applyAlignment="1">
      <alignment vertical="top"/>
    </xf>
    <xf numFmtId="166" fontId="28" fillId="0" borderId="33" xfId="28" applyFont="1" applyBorder="1" applyAlignment="1">
      <alignment horizontal="right" vertical="top" wrapText="1"/>
    </xf>
    <xf numFmtId="44" fontId="0" fillId="0" borderId="33" xfId="44" applyFont="1" applyBorder="1" applyAlignment="1">
      <alignment vertical="top"/>
    </xf>
    <xf numFmtId="44" fontId="28" fillId="0" borderId="33" xfId="44" applyFont="1" applyBorder="1" applyAlignment="1">
      <alignment horizontal="right" vertical="top" wrapText="1"/>
    </xf>
    <xf numFmtId="44" fontId="28" fillId="33" borderId="33" xfId="44" applyFont="1" applyFill="1" applyBorder="1" applyAlignment="1">
      <alignment vertical="top" wrapText="1"/>
    </xf>
    <xf numFmtId="44" fontId="33" fillId="0" borderId="34" xfId="44" applyFont="1" applyBorder="1" applyAlignment="1">
      <alignment horizontal="right" vertical="center" wrapText="1"/>
    </xf>
    <xf numFmtId="44" fontId="33" fillId="0" borderId="35" xfId="44" applyFont="1" applyBorder="1" applyAlignment="1">
      <alignment horizontal="right" vertical="center" wrapText="1"/>
    </xf>
    <xf numFmtId="0" fontId="0" fillId="0" borderId="1" xfId="0" applyBorder="1" applyAlignment="1">
      <alignment vertical="top"/>
    </xf>
    <xf numFmtId="9" fontId="0" fillId="0" borderId="0" xfId="45" applyFont="1" applyAlignment="1">
      <alignment vertical="top"/>
    </xf>
    <xf numFmtId="170" fontId="0" fillId="0" borderId="0" xfId="45" applyNumberFormat="1" applyFont="1" applyAlignment="1">
      <alignment vertical="top"/>
    </xf>
    <xf numFmtId="0" fontId="22" fillId="0" borderId="36" xfId="0" applyFont="1" applyBorder="1" applyAlignment="1">
      <alignment horizontal="center"/>
    </xf>
    <xf numFmtId="0" fontId="22" fillId="0" borderId="22" xfId="0" applyFont="1" applyBorder="1" applyAlignment="1">
      <alignment horizontal="center"/>
    </xf>
    <xf numFmtId="0" fontId="22" fillId="0" borderId="30" xfId="0" applyFont="1" applyBorder="1" applyAlignment="1">
      <alignment horizontal="center"/>
    </xf>
    <xf numFmtId="0" fontId="22" fillId="0" borderId="26" xfId="0" applyFont="1" applyBorder="1" applyAlignment="1">
      <alignment horizontal="center"/>
    </xf>
    <xf numFmtId="1" fontId="26" fillId="0" borderId="0" xfId="0" applyNumberFormat="1" applyFont="1" applyAlignment="1">
      <alignment vertical="top"/>
    </xf>
    <xf numFmtId="1" fontId="28" fillId="0" borderId="0" xfId="0" applyNumberFormat="1" applyFont="1" applyAlignment="1">
      <alignment vertical="top" wrapText="1"/>
    </xf>
    <xf numFmtId="166" fontId="28" fillId="0" borderId="0" xfId="0" applyNumberFormat="1" applyFont="1" applyAlignment="1">
      <alignment vertical="top" wrapText="1"/>
    </xf>
    <xf numFmtId="171" fontId="24" fillId="0" borderId="0" xfId="0" applyNumberFormat="1" applyFont="1" applyAlignment="1">
      <alignment vertical="top"/>
    </xf>
    <xf numFmtId="172" fontId="28" fillId="0" borderId="0" xfId="0" applyNumberFormat="1" applyFont="1" applyAlignment="1">
      <alignment vertical="top" wrapText="1"/>
    </xf>
    <xf numFmtId="0" fontId="28" fillId="33" borderId="2" xfId="0" applyFont="1" applyFill="1" applyBorder="1" applyAlignment="1">
      <alignment vertical="top" wrapText="1"/>
    </xf>
    <xf numFmtId="0" fontId="43" fillId="33" borderId="2" xfId="0" applyFont="1" applyFill="1" applyBorder="1" applyAlignment="1">
      <alignment vertical="top" wrapText="1"/>
    </xf>
    <xf numFmtId="166" fontId="33" fillId="0" borderId="2" xfId="28" applyFont="1" applyBorder="1" applyAlignment="1">
      <alignment horizontal="right" vertical="center" wrapText="1"/>
    </xf>
    <xf numFmtId="0" fontId="44" fillId="0" borderId="0" xfId="0" applyFont="1" applyAlignment="1">
      <alignment vertical="top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left" vertical="top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49" fontId="4" fillId="0" borderId="0" xfId="0" applyNumberFormat="1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4" fillId="35" borderId="0" xfId="0" applyFont="1" applyFill="1" applyAlignment="1">
      <alignment horizontal="center" vertical="center" wrapText="1"/>
    </xf>
    <xf numFmtId="166" fontId="4" fillId="0" borderId="0" xfId="28" applyFont="1" applyBorder="1" applyAlignment="1">
      <alignment horizontal="right" vertical="center" wrapText="1"/>
    </xf>
    <xf numFmtId="49" fontId="5" fillId="0" borderId="0" xfId="0" applyNumberFormat="1" applyFont="1" applyAlignment="1">
      <alignment horizontal="left" vertical="top"/>
    </xf>
    <xf numFmtId="0" fontId="32" fillId="0" borderId="0" xfId="0" applyFont="1" applyAlignment="1">
      <alignment vertical="center" wrapText="1"/>
    </xf>
    <xf numFmtId="0" fontId="1" fillId="0" borderId="21" xfId="0" applyFont="1" applyBorder="1" applyAlignment="1">
      <alignment vertical="top"/>
    </xf>
    <xf numFmtId="0" fontId="5" fillId="0" borderId="20" xfId="0" applyFont="1" applyBorder="1" applyAlignment="1">
      <alignment vertical="top"/>
    </xf>
    <xf numFmtId="0" fontId="5" fillId="0" borderId="23" xfId="0" applyFont="1" applyBorder="1" applyAlignment="1">
      <alignment horizontal="left" vertical="top"/>
    </xf>
  </cellXfs>
  <cellStyles count="46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" xfId="28" builtinId="3"/>
    <cellStyle name="Currency" xfId="44" builtinId="4"/>
    <cellStyle name="Explanatory Text" xfId="29" builtinId="53" customBuiltin="1"/>
    <cellStyle name="Good" xfId="30" builtinId="26" customBuiltin="1"/>
    <cellStyle name="Heading 1" xfId="31" builtinId="16" customBuiltin="1"/>
    <cellStyle name="Heading 2" xfId="32" builtinId="17" customBuiltin="1"/>
    <cellStyle name="Heading 3" xfId="33" builtinId="18" customBuiltin="1"/>
    <cellStyle name="Heading 4" xfId="34" builtinId="19" customBuiltin="1"/>
    <cellStyle name="Input" xfId="35" builtinId="20" customBuiltin="1"/>
    <cellStyle name="Linked Cell" xfId="36" builtinId="24" customBuiltin="1"/>
    <cellStyle name="Neutral" xfId="37" builtinId="28" customBuiltin="1"/>
    <cellStyle name="Normal" xfId="0" builtinId="0"/>
    <cellStyle name="Normal 2" xfId="43" xr:uid="{45DCCDC3-B05F-40F4-B05F-4079EFD996DD}"/>
    <cellStyle name="Note" xfId="38" builtinId="10" customBuiltin="1"/>
    <cellStyle name="Output" xfId="39" builtinId="21" customBuiltin="1"/>
    <cellStyle name="Percent" xfId="45" builtinId="5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2" defaultPivotStyle="PivotStyleLight16"/>
  <colors>
    <mruColors>
      <color rgb="FFF2F5F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1792"/>
  <sheetViews>
    <sheetView tabSelected="1" view="pageBreakPreview" topLeftCell="B1" zoomScaleNormal="100" zoomScaleSheetLayoutView="100" workbookViewId="0">
      <selection activeCell="N1730" sqref="N1730"/>
    </sheetView>
  </sheetViews>
  <sheetFormatPr defaultColWidth="9.109375" defaultRowHeight="14.4" x14ac:dyDescent="0.3"/>
  <cols>
    <col min="1" max="1" width="5.44140625" style="69" hidden="1" customWidth="1"/>
    <col min="2" max="2" width="8.6640625" style="69" customWidth="1"/>
    <col min="3" max="3" width="12" style="69" customWidth="1"/>
    <col min="4" max="4" width="36.6640625" style="69" customWidth="1"/>
    <col min="5" max="5" width="7.44140625" style="100" customWidth="1"/>
    <col min="6" max="6" width="10" style="100" customWidth="1"/>
    <col min="7" max="7" width="14" style="152" customWidth="1"/>
    <col min="8" max="8" width="12.44140625" style="70" customWidth="1"/>
    <col min="9" max="10" width="14.109375" style="69" hidden="1" customWidth="1"/>
    <col min="11" max="11" width="15" style="69" hidden="1" customWidth="1"/>
    <col min="12" max="12" width="14" style="69" hidden="1" customWidth="1"/>
    <col min="13" max="13" width="15" style="69" bestFit="1" customWidth="1"/>
    <col min="14" max="14" width="29.5546875" style="69" customWidth="1"/>
    <col min="15" max="15" width="54.5546875" style="69" customWidth="1"/>
    <col min="16" max="17" width="11.33203125" style="69" bestFit="1" customWidth="1"/>
    <col min="18" max="16384" width="9.109375" style="69"/>
  </cols>
  <sheetData>
    <row r="1" spans="2:15" s="1" customFormat="1" ht="15.6" x14ac:dyDescent="0.3">
      <c r="B1" s="2"/>
      <c r="C1" s="3"/>
      <c r="D1" s="3"/>
      <c r="E1" s="76"/>
      <c r="F1" s="76"/>
      <c r="G1" s="127"/>
      <c r="H1" s="4"/>
    </row>
    <row r="2" spans="2:15" s="1" customFormat="1" ht="15.6" x14ac:dyDescent="0.3">
      <c r="B2" s="287" t="s">
        <v>935</v>
      </c>
      <c r="C2" s="286"/>
      <c r="D2" s="286"/>
      <c r="E2" s="76"/>
      <c r="F2" s="76"/>
      <c r="G2" s="127"/>
      <c r="H2" s="4"/>
    </row>
    <row r="3" spans="2:15" s="1" customFormat="1" ht="15.6" x14ac:dyDescent="0.3">
      <c r="B3" s="288" t="s">
        <v>934</v>
      </c>
      <c r="C3" s="3"/>
      <c r="D3" s="3"/>
      <c r="E3" s="76"/>
      <c r="F3" s="76"/>
      <c r="G3" s="127"/>
      <c r="H3" s="4"/>
    </row>
    <row r="4" spans="2:15" s="1" customFormat="1" ht="15.6" x14ac:dyDescent="0.3">
      <c r="B4" s="2"/>
      <c r="C4" s="3"/>
      <c r="D4" s="3"/>
      <c r="E4" s="76"/>
      <c r="F4" s="76"/>
      <c r="G4" s="127"/>
      <c r="H4" s="4"/>
    </row>
    <row r="5" spans="2:15" s="1" customFormat="1" ht="15.6" x14ac:dyDescent="0.3">
      <c r="B5" s="6"/>
      <c r="C5" s="6"/>
      <c r="D5" s="6"/>
      <c r="E5" s="77"/>
      <c r="F5" s="77"/>
      <c r="G5" s="128"/>
      <c r="H5" s="7" t="s">
        <v>749</v>
      </c>
    </row>
    <row r="6" spans="2:15" s="1" customFormat="1" ht="15.6" x14ac:dyDescent="0.3">
      <c r="B6" s="9" t="s">
        <v>10</v>
      </c>
      <c r="C6" s="9" t="s">
        <v>11</v>
      </c>
      <c r="D6" s="9" t="s">
        <v>1</v>
      </c>
      <c r="E6" s="9" t="s">
        <v>2</v>
      </c>
      <c r="F6" s="9" t="s">
        <v>12</v>
      </c>
      <c r="G6" s="129" t="s">
        <v>3</v>
      </c>
      <c r="H6" s="10" t="s">
        <v>4</v>
      </c>
    </row>
    <row r="7" spans="2:15" s="1" customFormat="1" ht="15.6" x14ac:dyDescent="0.3">
      <c r="B7" s="11" t="s">
        <v>13</v>
      </c>
      <c r="C7" s="12" t="s">
        <v>751</v>
      </c>
      <c r="D7" s="13" t="s">
        <v>750</v>
      </c>
      <c r="E7" s="14"/>
      <c r="F7" s="78"/>
      <c r="G7" s="130"/>
      <c r="H7" s="15"/>
    </row>
    <row r="8" spans="2:15" s="1" customFormat="1" ht="15.6" x14ac:dyDescent="0.3">
      <c r="B8" s="16"/>
      <c r="C8" s="16"/>
      <c r="D8" s="16"/>
      <c r="E8" s="79"/>
      <c r="F8" s="79"/>
      <c r="G8" s="131"/>
      <c r="H8" s="17"/>
    </row>
    <row r="9" spans="2:15" s="1" customFormat="1" ht="15.6" x14ac:dyDescent="0.3">
      <c r="B9" s="18" t="s">
        <v>15</v>
      </c>
      <c r="C9" s="19" t="s">
        <v>752</v>
      </c>
      <c r="D9" s="20" t="s">
        <v>753</v>
      </c>
      <c r="E9" s="21"/>
      <c r="F9" s="80"/>
      <c r="G9" s="132"/>
      <c r="H9" s="22"/>
    </row>
    <row r="10" spans="2:15" s="1" customFormat="1" ht="15.6" x14ac:dyDescent="0.3">
      <c r="B10" s="16"/>
      <c r="C10" s="16"/>
      <c r="D10" s="16"/>
      <c r="E10" s="79"/>
      <c r="F10" s="79"/>
      <c r="G10" s="131"/>
      <c r="H10" s="17"/>
    </row>
    <row r="11" spans="2:15" s="1" customFormat="1" ht="15.6" x14ac:dyDescent="0.3">
      <c r="B11" s="23" t="s">
        <v>18</v>
      </c>
      <c r="C11" s="19" t="s">
        <v>754</v>
      </c>
      <c r="D11" s="19" t="s">
        <v>755</v>
      </c>
      <c r="E11" s="21" t="s">
        <v>756</v>
      </c>
      <c r="F11" s="81">
        <v>1</v>
      </c>
      <c r="G11" s="133"/>
      <c r="H11" s="22"/>
      <c r="I11" s="75"/>
      <c r="J11" s="75"/>
      <c r="K11" s="104"/>
      <c r="L11" s="73"/>
      <c r="O11" s="281"/>
    </row>
    <row r="12" spans="2:15" s="1" customFormat="1" ht="15.6" x14ac:dyDescent="0.3">
      <c r="B12" s="16"/>
      <c r="C12" s="16"/>
      <c r="D12" s="16"/>
      <c r="E12" s="79"/>
      <c r="F12" s="79"/>
      <c r="G12" s="131"/>
      <c r="H12" s="17"/>
      <c r="K12" s="105"/>
      <c r="L12" s="73"/>
    </row>
    <row r="13" spans="2:15" s="1" customFormat="1" ht="15.6" x14ac:dyDescent="0.3">
      <c r="B13" s="23" t="s">
        <v>22</v>
      </c>
      <c r="C13" s="19" t="s">
        <v>23</v>
      </c>
      <c r="D13" s="19" t="s">
        <v>757</v>
      </c>
      <c r="E13" s="21" t="s">
        <v>756</v>
      </c>
      <c r="F13" s="81">
        <v>1</v>
      </c>
      <c r="G13" s="133"/>
      <c r="H13" s="22"/>
    </row>
    <row r="14" spans="2:15" s="1" customFormat="1" ht="15.6" x14ac:dyDescent="0.3">
      <c r="B14" s="16"/>
      <c r="C14" s="16"/>
      <c r="D14" s="16"/>
      <c r="E14" s="79"/>
      <c r="F14" s="79"/>
      <c r="G14" s="131"/>
      <c r="H14" s="17"/>
    </row>
    <row r="15" spans="2:15" s="1" customFormat="1" ht="15.6" x14ac:dyDescent="0.3">
      <c r="B15" s="23" t="s">
        <v>28</v>
      </c>
      <c r="C15" s="19" t="s">
        <v>758</v>
      </c>
      <c r="D15" s="20" t="s">
        <v>759</v>
      </c>
      <c r="E15" s="21" t="s">
        <v>756</v>
      </c>
      <c r="F15" s="81">
        <v>1</v>
      </c>
      <c r="G15" s="133"/>
      <c r="H15" s="22"/>
    </row>
    <row r="16" spans="2:15" s="1" customFormat="1" ht="15.6" x14ac:dyDescent="0.3">
      <c r="B16" s="16"/>
      <c r="C16" s="16"/>
      <c r="D16" s="16"/>
      <c r="E16" s="79"/>
      <c r="F16" s="79"/>
      <c r="G16" s="131"/>
      <c r="H16" s="17"/>
    </row>
    <row r="17" spans="2:8" s="1" customFormat="1" ht="24" x14ac:dyDescent="0.3">
      <c r="B17" s="23" t="s">
        <v>31</v>
      </c>
      <c r="C17" s="19" t="s">
        <v>761</v>
      </c>
      <c r="D17" s="20" t="s">
        <v>760</v>
      </c>
      <c r="E17" s="24" t="s">
        <v>59</v>
      </c>
      <c r="F17" s="81">
        <v>40</v>
      </c>
      <c r="G17" s="133"/>
      <c r="H17" s="22"/>
    </row>
    <row r="18" spans="2:8" s="1" customFormat="1" ht="15.6" x14ac:dyDescent="0.3">
      <c r="B18" s="16"/>
      <c r="C18" s="16"/>
      <c r="D18" s="16"/>
      <c r="E18" s="79"/>
      <c r="F18" s="79"/>
      <c r="G18" s="131"/>
      <c r="H18" s="17"/>
    </row>
    <row r="19" spans="2:8" s="1" customFormat="1" ht="24" x14ac:dyDescent="0.3">
      <c r="B19" s="18" t="s">
        <v>34</v>
      </c>
      <c r="C19" s="19" t="s">
        <v>763</v>
      </c>
      <c r="D19" s="20" t="s">
        <v>762</v>
      </c>
      <c r="E19" s="21"/>
      <c r="F19" s="81"/>
      <c r="G19" s="132"/>
      <c r="H19" s="22"/>
    </row>
    <row r="20" spans="2:8" s="1" customFormat="1" ht="15.6" x14ac:dyDescent="0.3">
      <c r="B20" s="16"/>
      <c r="C20" s="16"/>
      <c r="D20" s="16"/>
      <c r="E20" s="79"/>
      <c r="F20" s="79"/>
      <c r="G20" s="131"/>
      <c r="H20" s="17"/>
    </row>
    <row r="21" spans="2:8" s="1" customFormat="1" ht="15.6" x14ac:dyDescent="0.3">
      <c r="B21" s="23" t="s">
        <v>37</v>
      </c>
      <c r="C21" s="19" t="s">
        <v>764</v>
      </c>
      <c r="D21" s="19" t="s">
        <v>765</v>
      </c>
      <c r="E21" s="21" t="s">
        <v>756</v>
      </c>
      <c r="F21" s="81">
        <f>F15</f>
        <v>1</v>
      </c>
      <c r="G21" s="133"/>
      <c r="H21" s="22"/>
    </row>
    <row r="22" spans="2:8" s="1" customFormat="1" ht="15.6" x14ac:dyDescent="0.3">
      <c r="B22" s="16"/>
      <c r="C22" s="16"/>
      <c r="D22" s="16"/>
      <c r="E22" s="79"/>
      <c r="F22" s="79"/>
      <c r="G22" s="131"/>
      <c r="H22" s="17"/>
    </row>
    <row r="23" spans="2:8" s="1" customFormat="1" ht="15.6" x14ac:dyDescent="0.3">
      <c r="B23" s="23" t="s">
        <v>40</v>
      </c>
      <c r="C23" s="19" t="s">
        <v>766</v>
      </c>
      <c r="D23" s="19" t="s">
        <v>767</v>
      </c>
      <c r="E23" s="21" t="s">
        <v>756</v>
      </c>
      <c r="F23" s="81">
        <v>1</v>
      </c>
      <c r="G23" s="133"/>
      <c r="H23" s="22"/>
    </row>
    <row r="24" spans="2:8" s="1" customFormat="1" ht="15.6" x14ac:dyDescent="0.3">
      <c r="B24" s="16"/>
      <c r="C24" s="16"/>
      <c r="D24" s="16"/>
      <c r="E24" s="79"/>
      <c r="F24" s="79"/>
      <c r="G24" s="131"/>
      <c r="H24" s="17"/>
    </row>
    <row r="25" spans="2:8" s="1" customFormat="1" ht="15.6" x14ac:dyDescent="0.3">
      <c r="B25" s="23" t="s">
        <v>40</v>
      </c>
      <c r="C25" s="19" t="s">
        <v>768</v>
      </c>
      <c r="D25" s="19" t="s">
        <v>770</v>
      </c>
      <c r="E25" s="21" t="s">
        <v>756</v>
      </c>
      <c r="F25" s="81">
        <v>1</v>
      </c>
      <c r="G25" s="133"/>
      <c r="H25" s="22"/>
    </row>
    <row r="26" spans="2:8" s="1" customFormat="1" ht="15.6" x14ac:dyDescent="0.3">
      <c r="B26" s="16"/>
      <c r="C26" s="16"/>
      <c r="D26" s="16"/>
      <c r="E26" s="79"/>
      <c r="F26" s="79"/>
      <c r="G26" s="131"/>
      <c r="H26" s="17"/>
    </row>
    <row r="27" spans="2:8" s="1" customFormat="1" ht="22.8" x14ac:dyDescent="0.3">
      <c r="B27" s="23" t="s">
        <v>40</v>
      </c>
      <c r="C27" s="19" t="s">
        <v>769</v>
      </c>
      <c r="D27" s="19" t="s">
        <v>771</v>
      </c>
      <c r="E27" s="21" t="s">
        <v>756</v>
      </c>
      <c r="F27" s="81">
        <f>F21</f>
        <v>1</v>
      </c>
      <c r="G27" s="133"/>
      <c r="H27" s="22"/>
    </row>
    <row r="28" spans="2:8" s="1" customFormat="1" ht="15.6" x14ac:dyDescent="0.3">
      <c r="B28" s="16"/>
      <c r="C28" s="16"/>
      <c r="D28" s="16"/>
      <c r="E28" s="79"/>
      <c r="F28" s="79"/>
      <c r="G28" s="131"/>
      <c r="H28" s="17"/>
    </row>
    <row r="29" spans="2:8" s="1" customFormat="1" ht="15.6" x14ac:dyDescent="0.3">
      <c r="B29" s="23" t="s">
        <v>40</v>
      </c>
      <c r="C29" s="19" t="s">
        <v>773</v>
      </c>
      <c r="D29" s="19" t="s">
        <v>772</v>
      </c>
      <c r="E29" s="21" t="s">
        <v>756</v>
      </c>
      <c r="F29" s="81">
        <f>F23</f>
        <v>1</v>
      </c>
      <c r="G29" s="133"/>
      <c r="H29" s="22"/>
    </row>
    <row r="30" spans="2:8" s="1" customFormat="1" ht="15.6" x14ac:dyDescent="0.3">
      <c r="B30" s="16"/>
      <c r="C30" s="16"/>
      <c r="D30" s="16"/>
      <c r="E30" s="79"/>
      <c r="F30" s="79"/>
      <c r="G30" s="131"/>
      <c r="H30" s="17"/>
    </row>
    <row r="31" spans="2:8" s="1" customFormat="1" ht="22.8" x14ac:dyDescent="0.3">
      <c r="B31" s="23" t="s">
        <v>40</v>
      </c>
      <c r="C31" s="19" t="s">
        <v>774</v>
      </c>
      <c r="D31" s="19" t="s">
        <v>775</v>
      </c>
      <c r="E31" s="21" t="s">
        <v>756</v>
      </c>
      <c r="F31" s="81">
        <f>F25</f>
        <v>1</v>
      </c>
      <c r="G31" s="133"/>
      <c r="H31" s="22"/>
    </row>
    <row r="32" spans="2:8" s="1" customFormat="1" ht="15.6" x14ac:dyDescent="0.3">
      <c r="B32" s="16"/>
      <c r="C32" s="16"/>
      <c r="D32" s="16"/>
      <c r="E32" s="79"/>
      <c r="F32" s="79"/>
      <c r="G32" s="131"/>
      <c r="H32" s="17"/>
    </row>
    <row r="33" spans="2:8" s="1" customFormat="1" ht="24.6" customHeight="1" x14ac:dyDescent="0.3">
      <c r="B33" s="23" t="s">
        <v>40</v>
      </c>
      <c r="C33" s="19" t="s">
        <v>777</v>
      </c>
      <c r="D33" s="19" t="s">
        <v>776</v>
      </c>
      <c r="E33" s="21" t="s">
        <v>756</v>
      </c>
      <c r="F33" s="81">
        <f>F27</f>
        <v>1</v>
      </c>
      <c r="G33" s="133"/>
      <c r="H33" s="22"/>
    </row>
    <row r="34" spans="2:8" s="1" customFormat="1" ht="15.6" x14ac:dyDescent="0.3">
      <c r="B34" s="16"/>
      <c r="C34" s="16"/>
      <c r="D34" s="16"/>
      <c r="E34" s="79"/>
      <c r="F34" s="79"/>
      <c r="G34" s="131"/>
      <c r="H34" s="17"/>
    </row>
    <row r="35" spans="2:8" s="1" customFormat="1" ht="15.6" x14ac:dyDescent="0.3">
      <c r="B35" s="23" t="s">
        <v>40</v>
      </c>
      <c r="C35" s="19" t="s">
        <v>778</v>
      </c>
      <c r="D35" s="19" t="s">
        <v>779</v>
      </c>
      <c r="E35" s="21" t="s">
        <v>756</v>
      </c>
      <c r="F35" s="81">
        <f>F29</f>
        <v>1</v>
      </c>
      <c r="G35" s="133"/>
      <c r="H35" s="22"/>
    </row>
    <row r="36" spans="2:8" s="1" customFormat="1" ht="15.6" x14ac:dyDescent="0.3">
      <c r="B36" s="16"/>
      <c r="C36" s="16"/>
      <c r="D36" s="16"/>
      <c r="E36" s="79"/>
      <c r="F36" s="79"/>
      <c r="G36" s="131"/>
      <c r="H36" s="17"/>
    </row>
    <row r="37" spans="2:8" s="1" customFormat="1" ht="15.6" x14ac:dyDescent="0.3">
      <c r="B37" s="23" t="s">
        <v>40</v>
      </c>
      <c r="C37" s="19" t="s">
        <v>781</v>
      </c>
      <c r="D37" s="20" t="s">
        <v>780</v>
      </c>
      <c r="E37" s="21" t="s">
        <v>756</v>
      </c>
      <c r="F37" s="81">
        <f>F31</f>
        <v>1</v>
      </c>
      <c r="G37" s="133">
        <f>10000*3</f>
        <v>30000</v>
      </c>
      <c r="H37" s="22">
        <f>(E37 = "%") * (F37*G37/100) + (E37 &lt;&gt; "%") * (F37*G37)</f>
        <v>30000</v>
      </c>
    </row>
    <row r="38" spans="2:8" s="1" customFormat="1" ht="15.6" x14ac:dyDescent="0.3">
      <c r="B38" s="23"/>
      <c r="C38" s="19"/>
      <c r="D38" s="20"/>
      <c r="E38" s="21"/>
      <c r="F38" s="81"/>
      <c r="G38" s="133"/>
      <c r="H38" s="22"/>
    </row>
    <row r="39" spans="2:8" s="1" customFormat="1" ht="15.6" x14ac:dyDescent="0.3">
      <c r="B39" s="23" t="s">
        <v>864</v>
      </c>
      <c r="C39" s="19" t="s">
        <v>863</v>
      </c>
      <c r="D39" s="20" t="s">
        <v>857</v>
      </c>
      <c r="E39" s="21" t="s">
        <v>933</v>
      </c>
      <c r="F39" s="81">
        <v>1</v>
      </c>
      <c r="G39" s="134">
        <v>250000</v>
      </c>
      <c r="H39" s="22">
        <f t="shared" ref="H39" si="0">(E39 = "%") * (F39*G39/100) + (E39 &lt;&gt; "%") * (F39*G39)</f>
        <v>250000</v>
      </c>
    </row>
    <row r="40" spans="2:8" s="168" customFormat="1" ht="15.6" x14ac:dyDescent="0.3">
      <c r="B40" s="166"/>
      <c r="C40" s="166"/>
      <c r="D40" s="166"/>
      <c r="E40" s="131"/>
      <c r="F40" s="131"/>
      <c r="G40" s="131"/>
      <c r="H40" s="167"/>
    </row>
    <row r="41" spans="2:8" s="1" customFormat="1" ht="15.6" x14ac:dyDescent="0.3">
      <c r="B41" s="18" t="s">
        <v>43</v>
      </c>
      <c r="C41" s="19" t="s">
        <v>784</v>
      </c>
      <c r="D41" s="13" t="s">
        <v>782</v>
      </c>
      <c r="E41" s="21"/>
      <c r="F41" s="81"/>
      <c r="G41" s="132"/>
      <c r="H41" s="22"/>
    </row>
    <row r="42" spans="2:8" s="1" customFormat="1" ht="15.6" x14ac:dyDescent="0.3">
      <c r="B42" s="16"/>
      <c r="C42" s="16"/>
      <c r="D42" s="16"/>
      <c r="E42" s="79"/>
      <c r="F42" s="79"/>
      <c r="G42" s="131"/>
      <c r="H42" s="17"/>
    </row>
    <row r="43" spans="2:8" s="1" customFormat="1" ht="15.6" x14ac:dyDescent="0.3">
      <c r="B43" s="23" t="s">
        <v>46</v>
      </c>
      <c r="C43" s="19" t="s">
        <v>783</v>
      </c>
      <c r="D43" s="20" t="s">
        <v>785</v>
      </c>
      <c r="E43" s="21" t="s">
        <v>756</v>
      </c>
      <c r="F43" s="81">
        <f>F13</f>
        <v>1</v>
      </c>
      <c r="G43" s="133"/>
      <c r="H43" s="22"/>
    </row>
    <row r="44" spans="2:8" s="1" customFormat="1" ht="15.6" x14ac:dyDescent="0.3">
      <c r="B44" s="16"/>
      <c r="C44" s="16"/>
      <c r="D44" s="16"/>
      <c r="E44" s="79"/>
      <c r="F44" s="79"/>
      <c r="G44" s="131"/>
      <c r="H44" s="22"/>
    </row>
    <row r="45" spans="2:8" s="1" customFormat="1" ht="22.8" x14ac:dyDescent="0.3">
      <c r="B45" s="23" t="s">
        <v>48</v>
      </c>
      <c r="C45" s="19" t="s">
        <v>788</v>
      </c>
      <c r="D45" s="19" t="s">
        <v>786</v>
      </c>
      <c r="E45" s="21" t="s">
        <v>756</v>
      </c>
      <c r="F45" s="82">
        <v>1</v>
      </c>
      <c r="G45" s="133"/>
      <c r="H45" s="22"/>
    </row>
    <row r="46" spans="2:8" s="1" customFormat="1" ht="15.6" x14ac:dyDescent="0.3">
      <c r="B46" s="16"/>
      <c r="C46" s="16"/>
      <c r="D46" s="16"/>
      <c r="E46" s="79"/>
      <c r="F46" s="79"/>
      <c r="G46" s="131"/>
      <c r="H46" s="22"/>
    </row>
    <row r="47" spans="2:8" s="1" customFormat="1" ht="15.6" x14ac:dyDescent="0.3">
      <c r="B47" s="18" t="s">
        <v>50</v>
      </c>
      <c r="C47" s="19" t="s">
        <v>789</v>
      </c>
      <c r="D47" s="19" t="s">
        <v>787</v>
      </c>
      <c r="E47" s="21" t="s">
        <v>756</v>
      </c>
      <c r="F47" s="82">
        <v>1</v>
      </c>
      <c r="G47" s="133"/>
      <c r="H47" s="22"/>
    </row>
    <row r="48" spans="2:8" s="1" customFormat="1" ht="15.6" x14ac:dyDescent="0.3">
      <c r="B48" s="16"/>
      <c r="C48" s="16"/>
      <c r="D48" s="16"/>
      <c r="E48" s="79"/>
      <c r="F48" s="79"/>
      <c r="G48" s="131"/>
      <c r="H48" s="22"/>
    </row>
    <row r="49" spans="2:8" s="1" customFormat="1" ht="15.6" x14ac:dyDescent="0.3">
      <c r="B49" s="23" t="s">
        <v>53</v>
      </c>
      <c r="C49" s="19" t="s">
        <v>790</v>
      </c>
      <c r="D49" s="19" t="s">
        <v>908</v>
      </c>
      <c r="E49" s="21" t="s">
        <v>756</v>
      </c>
      <c r="F49" s="82">
        <v>1</v>
      </c>
      <c r="G49" s="133"/>
      <c r="H49" s="22"/>
    </row>
    <row r="50" spans="2:8" s="1" customFormat="1" ht="15.6" x14ac:dyDescent="0.3">
      <c r="B50" s="23"/>
      <c r="C50" s="19"/>
      <c r="D50" s="20"/>
      <c r="E50" s="21"/>
      <c r="F50" s="82"/>
      <c r="G50" s="133"/>
      <c r="H50" s="22"/>
    </row>
    <row r="51" spans="2:8" s="1" customFormat="1" ht="15.6" x14ac:dyDescent="0.3">
      <c r="B51" s="23"/>
      <c r="C51" s="19"/>
      <c r="D51" s="20"/>
      <c r="E51" s="21"/>
      <c r="F51" s="82"/>
      <c r="G51" s="133"/>
      <c r="H51" s="22"/>
    </row>
    <row r="52" spans="2:8" s="1" customFormat="1" ht="15.6" x14ac:dyDescent="0.3">
      <c r="B52" s="23"/>
      <c r="C52" s="19"/>
      <c r="D52" s="20"/>
      <c r="E52" s="21"/>
      <c r="F52" s="82"/>
      <c r="G52" s="133"/>
      <c r="H52" s="22"/>
    </row>
    <row r="53" spans="2:8" s="1" customFormat="1" ht="15.6" x14ac:dyDescent="0.3">
      <c r="B53" s="30" t="s">
        <v>60</v>
      </c>
      <c r="C53" s="31"/>
      <c r="D53" s="32"/>
      <c r="E53" s="33"/>
      <c r="F53" s="33"/>
      <c r="G53" s="136"/>
      <c r="H53" s="34"/>
    </row>
    <row r="54" spans="2:8" s="1" customFormat="1" ht="15.6" x14ac:dyDescent="0.3">
      <c r="B54" s="289"/>
      <c r="C54" s="290"/>
      <c r="D54" s="291"/>
      <c r="E54" s="292"/>
      <c r="F54" s="292"/>
      <c r="G54" s="293"/>
      <c r="H54" s="294"/>
    </row>
    <row r="55" spans="2:8" s="1" customFormat="1" ht="15.6" x14ac:dyDescent="0.3">
      <c r="B55" s="289" t="str">
        <f>+B2</f>
        <v xml:space="preserve">Contract: Appointment of a contactor for the Ramochana sewer upgrade and house connection </v>
      </c>
      <c r="C55" s="290"/>
      <c r="D55" s="291"/>
      <c r="E55" s="292"/>
      <c r="F55" s="292"/>
      <c r="G55" s="293"/>
      <c r="H55" s="294"/>
    </row>
    <row r="56" spans="2:8" s="1" customFormat="1" ht="15.6" x14ac:dyDescent="0.3">
      <c r="B56" s="289" t="str">
        <f>+B3</f>
        <v xml:space="preserve">Section C2.2: Schedule of Quantities </v>
      </c>
      <c r="C56" s="290"/>
      <c r="D56" s="291"/>
      <c r="E56" s="292"/>
      <c r="F56" s="292"/>
      <c r="G56" s="293"/>
      <c r="H56" s="294"/>
    </row>
    <row r="57" spans="2:8" s="1" customFormat="1" ht="15.6" x14ac:dyDescent="0.3">
      <c r="B57" s="289"/>
      <c r="C57" s="290"/>
      <c r="D57" s="291"/>
      <c r="E57" s="292"/>
      <c r="F57" s="292"/>
      <c r="G57" s="293"/>
      <c r="H57" s="294"/>
    </row>
    <row r="58" spans="2:8" s="1" customFormat="1" ht="15.6" x14ac:dyDescent="0.3">
      <c r="B58" s="9" t="s">
        <v>10</v>
      </c>
      <c r="C58" s="9" t="s">
        <v>11</v>
      </c>
      <c r="D58" s="9" t="s">
        <v>1</v>
      </c>
      <c r="E58" s="9" t="s">
        <v>2</v>
      </c>
      <c r="F58" s="9" t="s">
        <v>12</v>
      </c>
      <c r="G58" s="129" t="s">
        <v>3</v>
      </c>
      <c r="H58" s="10" t="s">
        <v>4</v>
      </c>
    </row>
    <row r="59" spans="2:8" s="1" customFormat="1" ht="15.6" x14ac:dyDescent="0.3">
      <c r="B59" s="112"/>
      <c r="C59" s="112"/>
      <c r="D59" s="112"/>
      <c r="E59" s="112"/>
      <c r="F59" s="112"/>
      <c r="G59" s="137"/>
      <c r="H59" s="113"/>
    </row>
    <row r="60" spans="2:8" s="1" customFormat="1" ht="15.6" x14ac:dyDescent="0.3">
      <c r="B60" s="11" t="s">
        <v>13</v>
      </c>
      <c r="C60" s="12" t="s">
        <v>751</v>
      </c>
      <c r="D60" s="13" t="s">
        <v>750</v>
      </c>
      <c r="E60" s="14"/>
      <c r="F60" s="78"/>
      <c r="G60" s="130"/>
      <c r="H60" s="15"/>
    </row>
    <row r="61" spans="2:8" s="1" customFormat="1" ht="15.6" x14ac:dyDescent="0.3">
      <c r="B61" s="16"/>
      <c r="C61" s="16"/>
      <c r="D61" s="16"/>
      <c r="E61" s="79"/>
      <c r="F61" s="79"/>
      <c r="G61" s="131"/>
      <c r="H61" s="17"/>
    </row>
    <row r="62" spans="2:8" s="1" customFormat="1" ht="15.6" x14ac:dyDescent="0.3">
      <c r="B62" s="18" t="s">
        <v>15</v>
      </c>
      <c r="C62" s="19" t="s">
        <v>752</v>
      </c>
      <c r="D62" s="106" t="s">
        <v>813</v>
      </c>
      <c r="E62" s="107"/>
      <c r="F62" s="107"/>
      <c r="G62" s="111"/>
      <c r="H62" s="22"/>
    </row>
    <row r="63" spans="2:8" s="1" customFormat="1" ht="15.6" x14ac:dyDescent="0.3">
      <c r="B63" s="16"/>
      <c r="C63" s="16"/>
      <c r="D63" s="108"/>
      <c r="E63" s="107"/>
      <c r="F63" s="107"/>
      <c r="G63" s="111"/>
      <c r="H63" s="17"/>
    </row>
    <row r="64" spans="2:8" s="1" customFormat="1" ht="15.6" x14ac:dyDescent="0.3">
      <c r="B64" s="23" t="s">
        <v>18</v>
      </c>
      <c r="C64" s="19" t="s">
        <v>754</v>
      </c>
      <c r="D64" s="108" t="s">
        <v>814</v>
      </c>
      <c r="E64" s="107" t="s">
        <v>815</v>
      </c>
      <c r="F64" s="107">
        <v>8</v>
      </c>
      <c r="G64" s="111"/>
      <c r="H64" s="22"/>
    </row>
    <row r="65" spans="1:8" s="5" customFormat="1" ht="13.2" x14ac:dyDescent="0.3">
      <c r="B65" s="16"/>
      <c r="C65" s="16"/>
      <c r="D65" s="108"/>
      <c r="E65" s="107"/>
      <c r="F65" s="107"/>
      <c r="G65" s="111"/>
      <c r="H65" s="17"/>
    </row>
    <row r="66" spans="1:8" s="8" customFormat="1" ht="22.8" x14ac:dyDescent="0.3">
      <c r="B66" s="23" t="s">
        <v>22</v>
      </c>
      <c r="C66" s="19" t="s">
        <v>23</v>
      </c>
      <c r="D66" s="108" t="s">
        <v>816</v>
      </c>
      <c r="E66" s="107" t="s">
        <v>815</v>
      </c>
      <c r="F66" s="107">
        <f>F64</f>
        <v>8</v>
      </c>
      <c r="G66" s="111"/>
      <c r="H66" s="124"/>
    </row>
    <row r="67" spans="1:8" s="8" customFormat="1" ht="13.2" x14ac:dyDescent="0.3">
      <c r="A67" s="8">
        <v>6311</v>
      </c>
      <c r="B67" s="16"/>
      <c r="C67" s="16"/>
      <c r="D67" s="108"/>
      <c r="E67" s="107"/>
      <c r="F67" s="107"/>
      <c r="G67" s="111"/>
      <c r="H67" s="17"/>
    </row>
    <row r="68" spans="1:8" s="8" customFormat="1" ht="13.2" x14ac:dyDescent="0.3">
      <c r="B68" s="23" t="s">
        <v>28</v>
      </c>
      <c r="C68" s="19" t="s">
        <v>758</v>
      </c>
      <c r="D68" s="106" t="s">
        <v>817</v>
      </c>
      <c r="E68" s="107"/>
      <c r="F68" s="107"/>
      <c r="G68" s="111"/>
      <c r="H68" s="22"/>
    </row>
    <row r="69" spans="1:8" s="8" customFormat="1" ht="13.2" x14ac:dyDescent="0.3">
      <c r="A69" s="8">
        <v>6312</v>
      </c>
      <c r="B69" s="16"/>
      <c r="C69" s="16"/>
      <c r="D69" s="108"/>
      <c r="E69" s="107"/>
      <c r="F69" s="107"/>
      <c r="G69" s="111"/>
      <c r="H69" s="17"/>
    </row>
    <row r="70" spans="1:8" s="8" customFormat="1" ht="13.2" x14ac:dyDescent="0.3">
      <c r="B70" s="23" t="s">
        <v>31</v>
      </c>
      <c r="C70" s="19" t="s">
        <v>761</v>
      </c>
      <c r="D70" s="108" t="s">
        <v>818</v>
      </c>
      <c r="E70" s="107" t="s">
        <v>815</v>
      </c>
      <c r="F70" s="107">
        <f>F66</f>
        <v>8</v>
      </c>
      <c r="G70" s="111"/>
      <c r="H70" s="22"/>
    </row>
    <row r="71" spans="1:8" s="8" customFormat="1" ht="13.2" x14ac:dyDescent="0.3">
      <c r="A71" s="8">
        <v>6313</v>
      </c>
      <c r="B71" s="16"/>
      <c r="C71" s="16"/>
      <c r="D71" s="108"/>
      <c r="E71" s="107"/>
      <c r="F71" s="107"/>
      <c r="G71" s="111"/>
      <c r="H71" s="22"/>
    </row>
    <row r="72" spans="1:8" s="8" customFormat="1" ht="13.2" x14ac:dyDescent="0.3">
      <c r="B72" s="18" t="s">
        <v>34</v>
      </c>
      <c r="C72" s="19" t="s">
        <v>763</v>
      </c>
      <c r="D72" s="108" t="s">
        <v>819</v>
      </c>
      <c r="E72" s="107" t="s">
        <v>815</v>
      </c>
      <c r="F72" s="107">
        <f>F70</f>
        <v>8</v>
      </c>
      <c r="G72" s="111"/>
      <c r="H72" s="22"/>
    </row>
    <row r="73" spans="1:8" s="8" customFormat="1" ht="13.2" x14ac:dyDescent="0.3">
      <c r="B73" s="16"/>
      <c r="C73" s="16"/>
      <c r="D73" s="108"/>
      <c r="E73" s="107"/>
      <c r="F73" s="107"/>
      <c r="G73" s="111"/>
      <c r="H73" s="17"/>
    </row>
    <row r="74" spans="1:8" s="8" customFormat="1" ht="13.2" x14ac:dyDescent="0.3">
      <c r="B74" s="23" t="s">
        <v>37</v>
      </c>
      <c r="C74" s="19" t="s">
        <v>764</v>
      </c>
      <c r="D74" s="108" t="s">
        <v>820</v>
      </c>
      <c r="E74" s="107" t="s">
        <v>815</v>
      </c>
      <c r="F74" s="107">
        <f>F72</f>
        <v>8</v>
      </c>
      <c r="G74" s="111"/>
      <c r="H74" s="22"/>
    </row>
    <row r="75" spans="1:8" s="8" customFormat="1" ht="13.2" x14ac:dyDescent="0.3">
      <c r="A75" s="8">
        <v>6314</v>
      </c>
      <c r="B75" s="16"/>
      <c r="C75" s="16"/>
      <c r="D75" s="108"/>
      <c r="E75" s="107"/>
      <c r="F75" s="107"/>
      <c r="G75" s="111"/>
      <c r="H75" s="17"/>
    </row>
    <row r="76" spans="1:8" s="8" customFormat="1" ht="13.2" x14ac:dyDescent="0.3">
      <c r="B76" s="23" t="s">
        <v>40</v>
      </c>
      <c r="C76" s="19" t="s">
        <v>766</v>
      </c>
      <c r="D76" s="108" t="s">
        <v>821</v>
      </c>
      <c r="E76" s="107" t="s">
        <v>815</v>
      </c>
      <c r="F76" s="107">
        <f>F74</f>
        <v>8</v>
      </c>
      <c r="G76" s="111"/>
      <c r="H76" s="22"/>
    </row>
    <row r="77" spans="1:8" s="8" customFormat="1" ht="13.2" x14ac:dyDescent="0.3">
      <c r="A77" s="8">
        <v>6315</v>
      </c>
      <c r="B77" s="16"/>
      <c r="C77" s="16"/>
      <c r="D77" s="108"/>
      <c r="E77" s="107"/>
      <c r="F77" s="107"/>
      <c r="G77" s="111"/>
      <c r="H77" s="17"/>
    </row>
    <row r="78" spans="1:8" s="8" customFormat="1" ht="13.2" x14ac:dyDescent="0.3">
      <c r="B78" s="23" t="s">
        <v>40</v>
      </c>
      <c r="C78" s="19" t="s">
        <v>768</v>
      </c>
      <c r="D78" s="106" t="s">
        <v>822</v>
      </c>
      <c r="E78" s="107"/>
      <c r="F78" s="107"/>
      <c r="G78" s="111"/>
      <c r="H78" s="22"/>
    </row>
    <row r="79" spans="1:8" s="8" customFormat="1" ht="13.2" x14ac:dyDescent="0.3">
      <c r="A79" s="8">
        <v>6316</v>
      </c>
      <c r="B79" s="16"/>
      <c r="C79" s="16"/>
      <c r="D79" s="108"/>
      <c r="E79" s="107"/>
      <c r="F79" s="107"/>
      <c r="G79" s="111"/>
      <c r="H79" s="17"/>
    </row>
    <row r="80" spans="1:8" s="8" customFormat="1" ht="13.2" x14ac:dyDescent="0.3">
      <c r="B80" s="23" t="s">
        <v>40</v>
      </c>
      <c r="C80" s="19" t="s">
        <v>769</v>
      </c>
      <c r="D80" s="108" t="s">
        <v>823</v>
      </c>
      <c r="E80" s="107" t="s">
        <v>815</v>
      </c>
      <c r="F80" s="107">
        <f>F76</f>
        <v>8</v>
      </c>
      <c r="G80" s="111"/>
      <c r="H80" s="22"/>
    </row>
    <row r="81" spans="1:8" s="8" customFormat="1" ht="13.2" x14ac:dyDescent="0.3">
      <c r="A81" s="8">
        <v>6317</v>
      </c>
      <c r="B81" s="16"/>
      <c r="C81" s="16"/>
      <c r="D81" s="108"/>
      <c r="E81" s="107"/>
      <c r="F81" s="107"/>
      <c r="G81" s="111"/>
      <c r="H81" s="17"/>
    </row>
    <row r="82" spans="1:8" s="8" customFormat="1" ht="13.2" x14ac:dyDescent="0.3">
      <c r="B82" s="23" t="s">
        <v>40</v>
      </c>
      <c r="C82" s="19" t="s">
        <v>773</v>
      </c>
      <c r="D82" s="108" t="s">
        <v>824</v>
      </c>
      <c r="E82" s="107" t="s">
        <v>815</v>
      </c>
      <c r="F82" s="107">
        <f>F80</f>
        <v>8</v>
      </c>
      <c r="G82" s="111"/>
      <c r="H82" s="22"/>
    </row>
    <row r="83" spans="1:8" s="8" customFormat="1" ht="13.2" x14ac:dyDescent="0.3">
      <c r="A83" s="8">
        <v>6318</v>
      </c>
      <c r="B83" s="16"/>
      <c r="C83" s="16"/>
      <c r="D83" s="108"/>
      <c r="E83" s="107"/>
      <c r="F83" s="107"/>
      <c r="G83" s="111"/>
      <c r="H83" s="17"/>
    </row>
    <row r="84" spans="1:8" s="8" customFormat="1" ht="13.2" x14ac:dyDescent="0.3">
      <c r="B84" s="23" t="s">
        <v>40</v>
      </c>
      <c r="C84" s="19" t="s">
        <v>774</v>
      </c>
      <c r="D84" s="108" t="s">
        <v>825</v>
      </c>
      <c r="E84" s="107" t="s">
        <v>815</v>
      </c>
      <c r="F84" s="107">
        <f>F82</f>
        <v>8</v>
      </c>
      <c r="G84" s="111"/>
      <c r="H84" s="22"/>
    </row>
    <row r="85" spans="1:8" s="8" customFormat="1" ht="22.8" x14ac:dyDescent="0.3">
      <c r="A85" s="8">
        <v>6319</v>
      </c>
      <c r="B85" s="23" t="s">
        <v>40</v>
      </c>
      <c r="C85" s="19" t="s">
        <v>777</v>
      </c>
      <c r="D85" s="108" t="s">
        <v>826</v>
      </c>
      <c r="E85" s="107" t="s">
        <v>815</v>
      </c>
      <c r="F85" s="107">
        <f>F84</f>
        <v>8</v>
      </c>
      <c r="G85" s="111"/>
      <c r="H85" s="22"/>
    </row>
    <row r="86" spans="1:8" s="8" customFormat="1" ht="13.2" x14ac:dyDescent="0.3">
      <c r="B86" s="23"/>
      <c r="C86" s="19"/>
      <c r="D86" s="108"/>
      <c r="E86" s="107"/>
      <c r="F86" s="107"/>
      <c r="G86" s="111"/>
      <c r="H86" s="22"/>
    </row>
    <row r="87" spans="1:8" s="8" customFormat="1" ht="13.2" x14ac:dyDescent="0.3">
      <c r="B87" s="23" t="s">
        <v>862</v>
      </c>
      <c r="C87" s="19" t="s">
        <v>778</v>
      </c>
      <c r="D87" s="108" t="s">
        <v>827</v>
      </c>
      <c r="E87" s="107" t="s">
        <v>815</v>
      </c>
      <c r="F87" s="107">
        <f>F85</f>
        <v>8</v>
      </c>
      <c r="G87" s="111"/>
      <c r="H87" s="22"/>
    </row>
    <row r="88" spans="1:8" s="8" customFormat="1" ht="13.2" x14ac:dyDescent="0.3">
      <c r="B88" s="23"/>
      <c r="C88" s="19"/>
      <c r="D88" s="108"/>
      <c r="E88" s="107"/>
      <c r="F88" s="107"/>
      <c r="G88" s="111"/>
      <c r="H88" s="22"/>
    </row>
    <row r="89" spans="1:8" s="8" customFormat="1" ht="13.2" x14ac:dyDescent="0.3">
      <c r="B89" s="23" t="s">
        <v>862</v>
      </c>
      <c r="C89" s="19" t="s">
        <v>778</v>
      </c>
      <c r="D89" s="108" t="s">
        <v>828</v>
      </c>
      <c r="E89" s="107" t="s">
        <v>815</v>
      </c>
      <c r="F89" s="107">
        <f>F87</f>
        <v>8</v>
      </c>
      <c r="G89" s="111"/>
      <c r="H89" s="22"/>
    </row>
    <row r="90" spans="1:8" s="8" customFormat="1" ht="13.2" x14ac:dyDescent="0.3">
      <c r="B90" s="23"/>
      <c r="C90" s="19"/>
      <c r="D90" s="108"/>
      <c r="E90" s="107"/>
      <c r="F90" s="107"/>
      <c r="G90" s="111"/>
      <c r="H90" s="22"/>
    </row>
    <row r="91" spans="1:8" s="8" customFormat="1" ht="13.2" x14ac:dyDescent="0.3">
      <c r="A91" s="8">
        <v>6313</v>
      </c>
      <c r="B91" s="23" t="s">
        <v>864</v>
      </c>
      <c r="C91" s="19" t="s">
        <v>781</v>
      </c>
      <c r="D91" s="108" t="s">
        <v>829</v>
      </c>
      <c r="E91" s="107" t="s">
        <v>815</v>
      </c>
      <c r="F91" s="107">
        <f>F89</f>
        <v>8</v>
      </c>
      <c r="G91" s="111"/>
      <c r="H91" s="22"/>
    </row>
    <row r="92" spans="1:8" s="8" customFormat="1" ht="9.4499999999999993" customHeight="1" x14ac:dyDescent="0.3">
      <c r="B92" s="23"/>
      <c r="C92" s="19"/>
      <c r="D92" s="108"/>
      <c r="E92" s="107"/>
      <c r="F92" s="107"/>
      <c r="G92" s="111"/>
      <c r="H92" s="22"/>
    </row>
    <row r="93" spans="1:8" s="169" customFormat="1" ht="22.8" x14ac:dyDescent="0.3">
      <c r="B93" s="193" t="s">
        <v>43</v>
      </c>
      <c r="C93" s="194" t="s">
        <v>784</v>
      </c>
      <c r="D93" s="108" t="s">
        <v>830</v>
      </c>
      <c r="E93" s="107" t="s">
        <v>815</v>
      </c>
      <c r="F93" s="107">
        <f>F91</f>
        <v>8</v>
      </c>
      <c r="G93" s="111"/>
      <c r="H93" s="170"/>
    </row>
    <row r="94" spans="1:8" s="8" customFormat="1" ht="13.2" x14ac:dyDescent="0.3">
      <c r="B94" s="193"/>
      <c r="C94" s="194"/>
      <c r="D94" s="108"/>
      <c r="E94" s="107"/>
      <c r="F94" s="107"/>
      <c r="G94" s="111"/>
      <c r="H94" s="22"/>
    </row>
    <row r="95" spans="1:8" s="8" customFormat="1" ht="13.2" x14ac:dyDescent="0.3">
      <c r="B95" s="193" t="s">
        <v>43</v>
      </c>
      <c r="C95" s="194" t="s">
        <v>784</v>
      </c>
      <c r="D95" s="108" t="s">
        <v>831</v>
      </c>
      <c r="E95" s="107" t="s">
        <v>815</v>
      </c>
      <c r="F95" s="107">
        <f>F93</f>
        <v>8</v>
      </c>
      <c r="G95" s="111"/>
      <c r="H95" s="22"/>
    </row>
    <row r="96" spans="1:8" s="8" customFormat="1" ht="13.2" x14ac:dyDescent="0.3">
      <c r="B96" s="23" t="s">
        <v>46</v>
      </c>
      <c r="C96" s="19" t="s">
        <v>783</v>
      </c>
      <c r="D96" s="108"/>
      <c r="E96" s="107"/>
      <c r="F96" s="107"/>
      <c r="G96" s="111"/>
      <c r="H96" s="22"/>
    </row>
    <row r="97" spans="1:8" s="8" customFormat="1" ht="13.2" x14ac:dyDescent="0.3">
      <c r="A97" s="8">
        <v>6313</v>
      </c>
      <c r="B97" s="23" t="s">
        <v>46</v>
      </c>
      <c r="C97" s="19" t="s">
        <v>783</v>
      </c>
      <c r="D97" s="106" t="s">
        <v>832</v>
      </c>
      <c r="E97" s="107"/>
      <c r="F97" s="107"/>
      <c r="G97" s="111"/>
      <c r="H97" s="22"/>
    </row>
    <row r="98" spans="1:8" s="8" customFormat="1" ht="13.2" x14ac:dyDescent="0.3">
      <c r="B98" s="23" t="s">
        <v>48</v>
      </c>
      <c r="C98" s="19" t="s">
        <v>788</v>
      </c>
      <c r="D98" s="108"/>
      <c r="E98" s="107"/>
      <c r="F98" s="107"/>
      <c r="G98" s="111"/>
      <c r="H98" s="22"/>
    </row>
    <row r="99" spans="1:8" s="8" customFormat="1" ht="13.2" x14ac:dyDescent="0.3">
      <c r="B99" s="16"/>
      <c r="C99" s="16"/>
      <c r="D99" s="109" t="s">
        <v>833</v>
      </c>
      <c r="E99" s="110" t="s">
        <v>815</v>
      </c>
      <c r="F99" s="107">
        <f>F95</f>
        <v>8</v>
      </c>
      <c r="G99" s="111"/>
      <c r="H99" s="22"/>
    </row>
    <row r="100" spans="1:8" s="8" customFormat="1" ht="13.2" x14ac:dyDescent="0.3">
      <c r="B100" s="18" t="s">
        <v>50</v>
      </c>
      <c r="C100" s="19" t="s">
        <v>789</v>
      </c>
      <c r="D100" s="108"/>
      <c r="E100" s="107"/>
      <c r="F100" s="107"/>
      <c r="G100" s="111"/>
      <c r="H100" s="22"/>
    </row>
    <row r="101" spans="1:8" s="8" customFormat="1" ht="13.2" x14ac:dyDescent="0.3">
      <c r="B101" s="16"/>
      <c r="C101" s="16"/>
      <c r="D101" s="109" t="s">
        <v>834</v>
      </c>
      <c r="E101" s="110" t="s">
        <v>815</v>
      </c>
      <c r="F101" s="107">
        <f>F99</f>
        <v>8</v>
      </c>
      <c r="G101" s="111"/>
      <c r="H101" s="22"/>
    </row>
    <row r="102" spans="1:8" s="8" customFormat="1" ht="13.2" x14ac:dyDescent="0.3">
      <c r="B102" s="23" t="s">
        <v>53</v>
      </c>
      <c r="C102" s="19" t="s">
        <v>790</v>
      </c>
      <c r="D102" s="108"/>
      <c r="E102" s="107"/>
      <c r="F102" s="107"/>
      <c r="G102" s="111"/>
      <c r="H102" s="22"/>
    </row>
    <row r="103" spans="1:8" s="8" customFormat="1" ht="13.2" x14ac:dyDescent="0.3">
      <c r="B103" s="23"/>
      <c r="C103" s="19"/>
      <c r="D103" s="109" t="s">
        <v>835</v>
      </c>
      <c r="E103" s="110" t="s">
        <v>815</v>
      </c>
      <c r="F103" s="107">
        <f>F101</f>
        <v>8</v>
      </c>
      <c r="G103" s="111"/>
      <c r="H103" s="22"/>
    </row>
    <row r="104" spans="1:8" s="8" customFormat="1" ht="9.4499999999999993" customHeight="1" x14ac:dyDescent="0.3">
      <c r="B104" s="23"/>
      <c r="C104" s="19"/>
      <c r="D104" s="108"/>
      <c r="E104" s="107"/>
      <c r="F104" s="107"/>
      <c r="G104" s="111"/>
      <c r="H104" s="22"/>
    </row>
    <row r="105" spans="1:8" s="8" customFormat="1" ht="13.2" x14ac:dyDescent="0.3">
      <c r="B105" s="23"/>
      <c r="C105" s="19"/>
      <c r="D105" s="109" t="s">
        <v>836</v>
      </c>
      <c r="E105" s="110" t="s">
        <v>815</v>
      </c>
      <c r="F105" s="107">
        <f>F103</f>
        <v>8</v>
      </c>
      <c r="G105" s="111"/>
      <c r="H105" s="22"/>
    </row>
    <row r="106" spans="1:8" s="29" customFormat="1" ht="16.05" customHeight="1" x14ac:dyDescent="0.3">
      <c r="B106" s="23"/>
      <c r="C106" s="19"/>
      <c r="D106" s="20"/>
      <c r="E106" s="21"/>
      <c r="F106" s="82"/>
      <c r="G106" s="133"/>
      <c r="H106" s="22"/>
    </row>
    <row r="107" spans="1:8" s="35" customFormat="1" ht="13.8" x14ac:dyDescent="0.3">
      <c r="B107" s="23"/>
      <c r="C107" s="19"/>
      <c r="D107" s="20"/>
      <c r="E107" s="21"/>
      <c r="F107" s="82"/>
      <c r="G107" s="133"/>
      <c r="H107" s="22"/>
    </row>
    <row r="108" spans="1:8" s="1" customFormat="1" ht="15.6" x14ac:dyDescent="0.3">
      <c r="B108" s="16"/>
      <c r="C108" s="16"/>
      <c r="D108" s="16"/>
      <c r="E108" s="79"/>
      <c r="F108" s="79"/>
      <c r="G108" s="131"/>
      <c r="H108" s="22"/>
    </row>
    <row r="109" spans="1:8" s="1" customFormat="1" ht="15.6" x14ac:dyDescent="0.3">
      <c r="B109" s="25"/>
      <c r="C109" s="25"/>
      <c r="D109" s="25"/>
      <c r="E109" s="83"/>
      <c r="F109" s="83"/>
      <c r="G109" s="135"/>
      <c r="H109" s="26"/>
    </row>
    <row r="110" spans="1:8" s="1" customFormat="1" ht="15.6" x14ac:dyDescent="0.3">
      <c r="B110" s="30" t="s">
        <v>60</v>
      </c>
      <c r="C110" s="31"/>
      <c r="D110" s="32"/>
      <c r="E110" s="33"/>
      <c r="F110" s="33"/>
      <c r="G110" s="136"/>
      <c r="H110" s="34"/>
    </row>
    <row r="111" spans="1:8" s="1" customFormat="1" ht="15.6" x14ac:dyDescent="0.3">
      <c r="B111" s="2"/>
      <c r="C111" s="3"/>
      <c r="D111" s="3"/>
      <c r="E111" s="76"/>
      <c r="F111" s="76"/>
      <c r="G111" s="127"/>
      <c r="H111" s="4"/>
    </row>
    <row r="112" spans="1:8" s="5" customFormat="1" ht="15.6" x14ac:dyDescent="0.3">
      <c r="B112" s="288" t="str">
        <f>B2</f>
        <v xml:space="preserve">Contract: Appointment of a contactor for the Ramochana sewer upgrade and house connection </v>
      </c>
      <c r="C112" s="3"/>
      <c r="D112" s="3"/>
      <c r="E112" s="76"/>
      <c r="F112" s="76"/>
      <c r="G112" s="127"/>
      <c r="H112" s="4"/>
    </row>
    <row r="113" spans="1:8" s="8" customFormat="1" ht="13.95" customHeight="1" x14ac:dyDescent="0.3">
      <c r="B113" s="288" t="str">
        <f>B3</f>
        <v xml:space="preserve">Section C2.2: Schedule of Quantities </v>
      </c>
      <c r="C113" s="3"/>
      <c r="D113" s="3"/>
      <c r="E113" s="76"/>
      <c r="F113" s="76"/>
      <c r="G113" s="127"/>
      <c r="H113" s="4"/>
    </row>
    <row r="114" spans="1:8" s="8" customFormat="1" ht="15.6" x14ac:dyDescent="0.3">
      <c r="A114" s="8">
        <v>4986</v>
      </c>
      <c r="B114" s="2"/>
      <c r="C114" s="3"/>
      <c r="D114" s="3"/>
      <c r="E114" s="76"/>
      <c r="F114" s="76"/>
      <c r="G114" s="127"/>
      <c r="H114" s="4"/>
    </row>
    <row r="115" spans="1:8" s="8" customFormat="1" ht="18.600000000000001" customHeight="1" x14ac:dyDescent="0.3">
      <c r="B115" s="6"/>
      <c r="C115" s="6"/>
      <c r="D115" s="6"/>
      <c r="E115" s="77"/>
      <c r="F115" s="77"/>
      <c r="G115" s="128"/>
      <c r="H115" s="7" t="s">
        <v>9</v>
      </c>
    </row>
    <row r="116" spans="1:8" s="8" customFormat="1" ht="12" x14ac:dyDescent="0.3">
      <c r="A116" s="8">
        <v>4987</v>
      </c>
      <c r="B116" s="9" t="s">
        <v>10</v>
      </c>
      <c r="C116" s="9" t="s">
        <v>11</v>
      </c>
      <c r="D116" s="9" t="s">
        <v>1</v>
      </c>
      <c r="E116" s="9" t="s">
        <v>2</v>
      </c>
      <c r="F116" s="9" t="s">
        <v>12</v>
      </c>
      <c r="G116" s="129" t="s">
        <v>3</v>
      </c>
      <c r="H116" s="10" t="s">
        <v>4</v>
      </c>
    </row>
    <row r="117" spans="1:8" s="8" customFormat="1" ht="12" x14ac:dyDescent="0.3">
      <c r="B117" s="11" t="s">
        <v>13</v>
      </c>
      <c r="C117" s="12">
        <v>101</v>
      </c>
      <c r="D117" s="13" t="s">
        <v>14</v>
      </c>
      <c r="E117" s="14"/>
      <c r="F117" s="78"/>
      <c r="G117" s="130"/>
      <c r="H117" s="15"/>
    </row>
    <row r="118" spans="1:8" s="8" customFormat="1" ht="11.4" x14ac:dyDescent="0.3">
      <c r="A118" s="8">
        <v>5012</v>
      </c>
      <c r="B118" s="16"/>
      <c r="C118" s="16"/>
      <c r="D118" s="16"/>
      <c r="E118" s="79"/>
      <c r="F118" s="79"/>
      <c r="G118" s="131"/>
      <c r="H118" s="17"/>
    </row>
    <row r="119" spans="1:8" s="8" customFormat="1" ht="12" x14ac:dyDescent="0.3">
      <c r="B119" s="18" t="s">
        <v>15</v>
      </c>
      <c r="C119" s="19" t="s">
        <v>16</v>
      </c>
      <c r="D119" s="20" t="s">
        <v>17</v>
      </c>
      <c r="E119" s="21"/>
      <c r="F119" s="80"/>
      <c r="G119" s="132"/>
      <c r="H119" s="22"/>
    </row>
    <row r="120" spans="1:8" s="8" customFormat="1" ht="11.4" x14ac:dyDescent="0.3">
      <c r="A120" s="8">
        <v>5013</v>
      </c>
      <c r="B120" s="16"/>
      <c r="C120" s="16"/>
      <c r="D120" s="16"/>
      <c r="E120" s="79"/>
      <c r="F120" s="79"/>
      <c r="G120" s="131"/>
      <c r="H120" s="17"/>
    </row>
    <row r="121" spans="1:8" s="8" customFormat="1" ht="11.4" x14ac:dyDescent="0.3">
      <c r="B121" s="23" t="s">
        <v>18</v>
      </c>
      <c r="C121" s="19" t="s">
        <v>19</v>
      </c>
      <c r="D121" s="19" t="s">
        <v>20</v>
      </c>
      <c r="E121" s="21" t="s">
        <v>21</v>
      </c>
      <c r="F121" s="81">
        <v>2</v>
      </c>
      <c r="G121" s="133"/>
      <c r="H121" s="22"/>
    </row>
    <row r="122" spans="1:8" s="8" customFormat="1" ht="11.4" x14ac:dyDescent="0.3">
      <c r="A122" s="8">
        <v>5015</v>
      </c>
      <c r="B122" s="16"/>
      <c r="C122" s="16"/>
      <c r="D122" s="16"/>
      <c r="E122" s="79"/>
      <c r="F122" s="79"/>
      <c r="G122" s="131"/>
      <c r="H122" s="17"/>
    </row>
    <row r="123" spans="1:8" s="8" customFormat="1" ht="11.4" x14ac:dyDescent="0.3">
      <c r="B123" s="23" t="s">
        <v>22</v>
      </c>
      <c r="C123" s="19" t="s">
        <v>23</v>
      </c>
      <c r="D123" s="19" t="s">
        <v>24</v>
      </c>
      <c r="E123" s="21" t="s">
        <v>7</v>
      </c>
      <c r="F123" s="81">
        <f>(596+329+46)*1.1</f>
        <v>1068.1000000000001</v>
      </c>
      <c r="G123" s="133"/>
      <c r="H123" s="22"/>
    </row>
    <row r="124" spans="1:8" s="8" customFormat="1" ht="11.4" x14ac:dyDescent="0.3">
      <c r="A124" s="8">
        <v>5018</v>
      </c>
      <c r="B124" s="16"/>
      <c r="C124" s="16"/>
      <c r="D124" s="16"/>
      <c r="E124" s="79"/>
      <c r="F124" s="79"/>
      <c r="G124" s="131"/>
      <c r="H124" s="17"/>
    </row>
    <row r="125" spans="1:8" s="8" customFormat="1" ht="24" x14ac:dyDescent="0.3">
      <c r="B125" s="18" t="s">
        <v>25</v>
      </c>
      <c r="C125" s="19" t="s">
        <v>26</v>
      </c>
      <c r="D125" s="20" t="s">
        <v>27</v>
      </c>
      <c r="E125" s="21"/>
      <c r="F125" s="81"/>
      <c r="G125" s="132"/>
      <c r="H125" s="22"/>
    </row>
    <row r="126" spans="1:8" s="8" customFormat="1" ht="11.4" x14ac:dyDescent="0.3">
      <c r="A126" s="8">
        <v>5019</v>
      </c>
      <c r="B126" s="16"/>
      <c r="C126" s="16"/>
      <c r="D126" s="16"/>
      <c r="E126" s="79"/>
      <c r="F126" s="79"/>
      <c r="G126" s="131"/>
      <c r="H126" s="17"/>
    </row>
    <row r="127" spans="1:8" s="8" customFormat="1" ht="11.4" x14ac:dyDescent="0.3">
      <c r="B127" s="23" t="s">
        <v>28</v>
      </c>
      <c r="C127" s="19" t="s">
        <v>29</v>
      </c>
      <c r="D127" s="19" t="s">
        <v>30</v>
      </c>
      <c r="E127" s="21" t="s">
        <v>6</v>
      </c>
      <c r="F127" s="81">
        <v>5</v>
      </c>
      <c r="G127" s="133"/>
      <c r="H127" s="22"/>
    </row>
    <row r="128" spans="1:8" s="8" customFormat="1" ht="11.4" x14ac:dyDescent="0.3">
      <c r="B128" s="16"/>
      <c r="C128" s="16"/>
      <c r="D128" s="16"/>
      <c r="E128" s="79"/>
      <c r="F128" s="79"/>
      <c r="G128" s="131"/>
      <c r="H128" s="17"/>
    </row>
    <row r="129" spans="2:14" s="8" customFormat="1" ht="11.4" x14ac:dyDescent="0.3">
      <c r="B129" s="23" t="s">
        <v>31</v>
      </c>
      <c r="C129" s="19" t="s">
        <v>32</v>
      </c>
      <c r="D129" s="19" t="s">
        <v>33</v>
      </c>
      <c r="E129" s="21" t="s">
        <v>6</v>
      </c>
      <c r="F129" s="81">
        <v>5</v>
      </c>
      <c r="G129" s="133"/>
      <c r="H129" s="22"/>
    </row>
    <row r="130" spans="2:14" s="8" customFormat="1" ht="11.4" x14ac:dyDescent="0.3">
      <c r="B130" s="16"/>
      <c r="C130" s="16"/>
      <c r="D130" s="16"/>
      <c r="E130" s="79"/>
      <c r="F130" s="79"/>
      <c r="G130" s="131"/>
      <c r="H130" s="17"/>
    </row>
    <row r="131" spans="2:14" s="8" customFormat="1" ht="24" x14ac:dyDescent="0.3">
      <c r="B131" s="18" t="s">
        <v>34</v>
      </c>
      <c r="C131" s="19" t="s">
        <v>35</v>
      </c>
      <c r="D131" s="20" t="s">
        <v>36</v>
      </c>
      <c r="E131" s="21"/>
      <c r="F131" s="81"/>
      <c r="G131" s="132"/>
      <c r="H131" s="22"/>
    </row>
    <row r="132" spans="2:14" s="8" customFormat="1" ht="11.4" x14ac:dyDescent="0.3">
      <c r="B132" s="16"/>
      <c r="C132" s="16"/>
      <c r="D132" s="16"/>
      <c r="E132" s="79"/>
      <c r="F132" s="79"/>
      <c r="G132" s="131"/>
      <c r="H132" s="17"/>
    </row>
    <row r="133" spans="2:14" s="8" customFormat="1" ht="11.4" x14ac:dyDescent="0.3">
      <c r="B133" s="23" t="s">
        <v>37</v>
      </c>
      <c r="C133" s="19" t="s">
        <v>38</v>
      </c>
      <c r="D133" s="19" t="s">
        <v>39</v>
      </c>
      <c r="E133" s="21" t="s">
        <v>6</v>
      </c>
      <c r="F133" s="81">
        <f>F127</f>
        <v>5</v>
      </c>
      <c r="G133" s="133"/>
      <c r="H133" s="22"/>
    </row>
    <row r="134" spans="2:14" s="8" customFormat="1" ht="11.4" x14ac:dyDescent="0.3">
      <c r="B134" s="16"/>
      <c r="C134" s="16"/>
      <c r="D134" s="16"/>
      <c r="E134" s="79"/>
      <c r="F134" s="79"/>
      <c r="G134" s="131"/>
      <c r="H134" s="17"/>
    </row>
    <row r="135" spans="2:14" s="8" customFormat="1" ht="11.4" x14ac:dyDescent="0.3">
      <c r="B135" s="23" t="s">
        <v>40</v>
      </c>
      <c r="C135" s="19" t="s">
        <v>41</v>
      </c>
      <c r="D135" s="19" t="s">
        <v>42</v>
      </c>
      <c r="E135" s="21" t="s">
        <v>6</v>
      </c>
      <c r="F135" s="81">
        <f>F129</f>
        <v>5</v>
      </c>
      <c r="G135" s="133"/>
      <c r="H135" s="22"/>
    </row>
    <row r="136" spans="2:14" s="8" customFormat="1" ht="11.4" x14ac:dyDescent="0.3">
      <c r="B136" s="16"/>
      <c r="C136" s="16"/>
      <c r="D136" s="16"/>
      <c r="E136" s="79"/>
      <c r="F136" s="79"/>
      <c r="G136" s="131"/>
      <c r="H136" s="17"/>
    </row>
    <row r="137" spans="2:14" s="8" customFormat="1" ht="24" x14ac:dyDescent="0.3">
      <c r="B137" s="18" t="s">
        <v>43</v>
      </c>
      <c r="C137" s="19" t="s">
        <v>44</v>
      </c>
      <c r="D137" s="20" t="s">
        <v>45</v>
      </c>
      <c r="E137" s="21"/>
      <c r="F137" s="81"/>
      <c r="G137" s="132"/>
      <c r="H137" s="22"/>
    </row>
    <row r="138" spans="2:14" s="8" customFormat="1" ht="11.4" x14ac:dyDescent="0.3">
      <c r="B138" s="16"/>
      <c r="C138" s="16"/>
      <c r="D138" s="16"/>
      <c r="E138" s="79"/>
      <c r="F138" s="79"/>
      <c r="G138" s="131"/>
      <c r="H138" s="17"/>
    </row>
    <row r="139" spans="2:14" s="8" customFormat="1" x14ac:dyDescent="0.3">
      <c r="B139" s="23" t="s">
        <v>46</v>
      </c>
      <c r="C139" s="19" t="s">
        <v>47</v>
      </c>
      <c r="D139" s="19" t="s">
        <v>24</v>
      </c>
      <c r="E139" s="21" t="s">
        <v>7</v>
      </c>
      <c r="F139" s="81">
        <f>(F123/2)+0.256262166649703</f>
        <v>534.30626216664973</v>
      </c>
      <c r="G139" s="133"/>
      <c r="H139" s="22"/>
      <c r="M139" s="202"/>
      <c r="N139" s="282"/>
    </row>
    <row r="140" spans="2:14" s="8" customFormat="1" ht="11.4" x14ac:dyDescent="0.3">
      <c r="B140" s="16"/>
      <c r="C140" s="16"/>
      <c r="D140" s="16"/>
      <c r="E140" s="79"/>
      <c r="F140" s="79"/>
      <c r="G140" s="131"/>
      <c r="H140" s="17"/>
    </row>
    <row r="141" spans="2:14" s="8" customFormat="1" ht="11.4" x14ac:dyDescent="0.3">
      <c r="B141" s="23" t="s">
        <v>48</v>
      </c>
      <c r="C141" s="19" t="s">
        <v>49</v>
      </c>
      <c r="D141" s="19" t="s">
        <v>20</v>
      </c>
      <c r="E141" s="21" t="s">
        <v>21</v>
      </c>
      <c r="F141" s="82">
        <v>1</v>
      </c>
      <c r="G141" s="133"/>
      <c r="H141" s="22"/>
    </row>
    <row r="142" spans="2:14" s="8" customFormat="1" ht="11.4" x14ac:dyDescent="0.3">
      <c r="B142" s="16"/>
      <c r="C142" s="16"/>
      <c r="D142" s="16"/>
      <c r="E142" s="79"/>
      <c r="F142" s="79"/>
      <c r="G142" s="131"/>
      <c r="H142" s="17"/>
    </row>
    <row r="143" spans="2:14" s="8" customFormat="1" ht="12" x14ac:dyDescent="0.3">
      <c r="B143" s="18" t="s">
        <v>50</v>
      </c>
      <c r="C143" s="19" t="s">
        <v>51</v>
      </c>
      <c r="D143" s="20" t="s">
        <v>52</v>
      </c>
      <c r="E143" s="21"/>
      <c r="F143" s="81"/>
      <c r="G143" s="132"/>
      <c r="H143" s="22"/>
    </row>
    <row r="144" spans="2:14" s="8" customFormat="1" ht="11.4" x14ac:dyDescent="0.3">
      <c r="B144" s="16"/>
      <c r="C144" s="16"/>
      <c r="D144" s="16"/>
      <c r="E144" s="79"/>
      <c r="F144" s="79"/>
      <c r="G144" s="131"/>
      <c r="H144" s="17"/>
    </row>
    <row r="145" spans="2:8" s="8" customFormat="1" ht="11.4" x14ac:dyDescent="0.3">
      <c r="B145" s="23" t="s">
        <v>53</v>
      </c>
      <c r="C145" s="19" t="s">
        <v>54</v>
      </c>
      <c r="D145" s="19" t="s">
        <v>55</v>
      </c>
      <c r="E145" s="21"/>
      <c r="F145" s="81"/>
      <c r="G145" s="132"/>
      <c r="H145" s="22"/>
    </row>
    <row r="146" spans="2:8" s="8" customFormat="1" ht="11.4" x14ac:dyDescent="0.3">
      <c r="B146" s="16"/>
      <c r="C146" s="16"/>
      <c r="D146" s="16"/>
      <c r="E146" s="79"/>
      <c r="F146" s="79"/>
      <c r="G146" s="131"/>
      <c r="H146" s="17"/>
    </row>
    <row r="147" spans="2:8" s="8" customFormat="1" ht="11.4" x14ac:dyDescent="0.3">
      <c r="B147" s="23" t="s">
        <v>56</v>
      </c>
      <c r="C147" s="19" t="s">
        <v>57</v>
      </c>
      <c r="D147" s="19" t="s">
        <v>58</v>
      </c>
      <c r="E147" s="24" t="s">
        <v>59</v>
      </c>
      <c r="F147" s="84">
        <v>20</v>
      </c>
      <c r="G147" s="133"/>
      <c r="H147" s="22"/>
    </row>
    <row r="148" spans="2:8" s="8" customFormat="1" ht="11.4" x14ac:dyDescent="0.3">
      <c r="B148" s="25"/>
      <c r="C148" s="25"/>
      <c r="D148" s="25"/>
      <c r="E148" s="83"/>
      <c r="F148" s="83"/>
      <c r="G148" s="135"/>
      <c r="H148" s="26"/>
    </row>
    <row r="149" spans="2:8" s="8" customFormat="1" ht="11.4" x14ac:dyDescent="0.3">
      <c r="B149" s="27"/>
      <c r="C149" s="27"/>
      <c r="D149" s="27"/>
      <c r="E149" s="85"/>
      <c r="F149" s="85"/>
      <c r="G149" s="135"/>
      <c r="H149" s="28"/>
    </row>
    <row r="150" spans="2:8" s="8" customFormat="1" ht="11.4" x14ac:dyDescent="0.3">
      <c r="B150" s="25"/>
      <c r="C150" s="25"/>
      <c r="D150" s="25"/>
      <c r="E150" s="83"/>
      <c r="F150" s="83"/>
      <c r="G150" s="135"/>
      <c r="H150" s="26"/>
    </row>
    <row r="151" spans="2:8" s="8" customFormat="1" ht="9.4499999999999993" customHeight="1" x14ac:dyDescent="0.3">
      <c r="B151" s="27"/>
      <c r="C151" s="27"/>
      <c r="D151" s="27"/>
      <c r="E151" s="85"/>
      <c r="F151" s="85"/>
      <c r="G151" s="135"/>
      <c r="H151" s="28"/>
    </row>
    <row r="152" spans="2:8" s="8" customFormat="1" ht="11.4" x14ac:dyDescent="0.3">
      <c r="B152" s="25"/>
      <c r="C152" s="25"/>
      <c r="D152" s="25"/>
      <c r="E152" s="83"/>
      <c r="F152" s="83"/>
      <c r="G152" s="135"/>
      <c r="H152" s="26"/>
    </row>
    <row r="153" spans="2:8" s="8" customFormat="1" ht="9.4499999999999993" customHeight="1" x14ac:dyDescent="0.3">
      <c r="B153" s="27"/>
      <c r="C153" s="27"/>
      <c r="D153" s="27"/>
      <c r="E153" s="85"/>
      <c r="F153" s="85"/>
      <c r="G153" s="135"/>
      <c r="H153" s="28"/>
    </row>
    <row r="154" spans="2:8" s="8" customFormat="1" ht="11.4" x14ac:dyDescent="0.3">
      <c r="B154" s="25"/>
      <c r="C154" s="25"/>
      <c r="D154" s="25"/>
      <c r="E154" s="83"/>
      <c r="F154" s="83"/>
      <c r="G154" s="135"/>
      <c r="H154" s="26"/>
    </row>
    <row r="155" spans="2:8" s="8" customFormat="1" ht="9.4499999999999993" customHeight="1" x14ac:dyDescent="0.3">
      <c r="B155" s="27"/>
      <c r="C155" s="27"/>
      <c r="D155" s="27"/>
      <c r="E155" s="85"/>
      <c r="F155" s="85"/>
      <c r="G155" s="135"/>
      <c r="H155" s="28"/>
    </row>
    <row r="156" spans="2:8" s="8" customFormat="1" ht="11.4" x14ac:dyDescent="0.3">
      <c r="B156" s="30" t="s">
        <v>60</v>
      </c>
      <c r="C156" s="31"/>
      <c r="D156" s="32"/>
      <c r="E156" s="33"/>
      <c r="F156" s="33"/>
      <c r="G156" s="136"/>
      <c r="H156" s="34"/>
    </row>
    <row r="157" spans="2:8" s="8" customFormat="1" ht="9.4499999999999993" customHeight="1" x14ac:dyDescent="0.3">
      <c r="B157" s="36"/>
      <c r="C157" s="36"/>
      <c r="D157" s="37">
        <v>1</v>
      </c>
      <c r="E157" s="86"/>
      <c r="F157" s="86"/>
      <c r="G157" s="138"/>
      <c r="H157" s="38"/>
    </row>
    <row r="158" spans="2:8" s="8" customFormat="1" ht="15.6" x14ac:dyDescent="0.3">
      <c r="B158" s="288" t="str">
        <f>B2</f>
        <v xml:space="preserve">Contract: Appointment of a contactor for the Ramochana sewer upgrade and house connection </v>
      </c>
      <c r="C158" s="3"/>
      <c r="D158" s="3"/>
      <c r="E158" s="76"/>
      <c r="F158" s="76"/>
      <c r="G158" s="127"/>
      <c r="H158" s="4"/>
    </row>
    <row r="159" spans="2:8" s="8" customFormat="1" ht="15.6" x14ac:dyDescent="0.3">
      <c r="B159" s="288" t="str">
        <f>B3</f>
        <v xml:space="preserve">Section C2.2: Schedule of Quantities </v>
      </c>
      <c r="C159" s="3"/>
      <c r="D159" s="3"/>
      <c r="E159" s="76"/>
      <c r="F159" s="76"/>
      <c r="G159" s="127"/>
      <c r="H159" s="4"/>
    </row>
    <row r="160" spans="2:8" s="8" customFormat="1" ht="15.6" x14ac:dyDescent="0.3">
      <c r="B160" s="2"/>
      <c r="C160" s="3"/>
      <c r="D160" s="3"/>
      <c r="E160" s="76"/>
      <c r="F160" s="76"/>
      <c r="G160" s="127"/>
      <c r="H160" s="4"/>
    </row>
    <row r="161" spans="2:8" s="8" customFormat="1" ht="9.4499999999999993" customHeight="1" x14ac:dyDescent="0.3">
      <c r="B161" s="2"/>
      <c r="C161" s="3"/>
      <c r="D161" s="3"/>
      <c r="E161" s="76"/>
      <c r="F161" s="76"/>
      <c r="G161" s="127"/>
      <c r="H161" s="4"/>
    </row>
    <row r="162" spans="2:8" s="8" customFormat="1" ht="12" x14ac:dyDescent="0.3">
      <c r="B162" s="6"/>
      <c r="C162" s="6"/>
      <c r="D162" s="6"/>
      <c r="E162" s="77"/>
      <c r="F162" s="77"/>
      <c r="G162" s="128"/>
      <c r="H162" s="7" t="s">
        <v>61</v>
      </c>
    </row>
    <row r="163" spans="2:8" s="8" customFormat="1" ht="12" x14ac:dyDescent="0.3">
      <c r="B163" s="9" t="s">
        <v>10</v>
      </c>
      <c r="C163" s="9" t="s">
        <v>11</v>
      </c>
      <c r="D163" s="9" t="s">
        <v>1</v>
      </c>
      <c r="E163" s="9" t="s">
        <v>2</v>
      </c>
      <c r="F163" s="9" t="s">
        <v>12</v>
      </c>
      <c r="G163" s="129" t="s">
        <v>3</v>
      </c>
      <c r="H163" s="10" t="s">
        <v>4</v>
      </c>
    </row>
    <row r="164" spans="2:8" s="8" customFormat="1" ht="12" x14ac:dyDescent="0.3">
      <c r="B164" s="11" t="s">
        <v>62</v>
      </c>
      <c r="C164" s="12">
        <v>102</v>
      </c>
      <c r="D164" s="13" t="s">
        <v>63</v>
      </c>
      <c r="E164" s="14"/>
      <c r="F164" s="87"/>
      <c r="G164" s="130"/>
      <c r="H164" s="15"/>
    </row>
    <row r="165" spans="2:8" s="8" customFormat="1" ht="9.4499999999999993" customHeight="1" x14ac:dyDescent="0.3">
      <c r="B165" s="16"/>
      <c r="C165" s="16"/>
      <c r="D165" s="16"/>
      <c r="E165" s="79"/>
      <c r="F165" s="79"/>
      <c r="G165" s="131"/>
      <c r="H165" s="17"/>
    </row>
    <row r="166" spans="2:8" s="8" customFormat="1" ht="24" x14ac:dyDescent="0.3">
      <c r="B166" s="23" t="s">
        <v>64</v>
      </c>
      <c r="C166" s="19" t="s">
        <v>65</v>
      </c>
      <c r="D166" s="20" t="s">
        <v>66</v>
      </c>
      <c r="E166" s="21" t="s">
        <v>7</v>
      </c>
      <c r="F166" s="81">
        <f>F123</f>
        <v>1068.1000000000001</v>
      </c>
      <c r="G166" s="133"/>
      <c r="H166" s="22"/>
    </row>
    <row r="167" spans="2:8" s="8" customFormat="1" ht="9.4499999999999993" customHeight="1" x14ac:dyDescent="0.3">
      <c r="B167" s="16"/>
      <c r="C167" s="16"/>
      <c r="D167" s="16"/>
      <c r="E167" s="79"/>
      <c r="F167" s="79"/>
      <c r="G167" s="131"/>
      <c r="H167" s="17"/>
    </row>
    <row r="168" spans="2:8" s="8" customFormat="1" ht="12" x14ac:dyDescent="0.3">
      <c r="B168" s="23" t="s">
        <v>67</v>
      </c>
      <c r="C168" s="19" t="s">
        <v>68</v>
      </c>
      <c r="D168" s="20" t="s">
        <v>69</v>
      </c>
      <c r="E168" s="21"/>
      <c r="F168" s="81"/>
      <c r="G168" s="131"/>
      <c r="H168" s="22"/>
    </row>
    <row r="169" spans="2:8" s="8" customFormat="1" ht="9.4499999999999993" customHeight="1" x14ac:dyDescent="0.3">
      <c r="B169" s="16"/>
      <c r="C169" s="16"/>
      <c r="D169" s="16"/>
      <c r="E169" s="79"/>
      <c r="F169" s="79"/>
      <c r="G169" s="131"/>
      <c r="H169" s="17"/>
    </row>
    <row r="170" spans="2:8" s="29" customFormat="1" ht="16.05" customHeight="1" x14ac:dyDescent="0.3">
      <c r="B170" s="23" t="s">
        <v>70</v>
      </c>
      <c r="C170" s="19" t="s">
        <v>71</v>
      </c>
      <c r="D170" s="19" t="s">
        <v>72</v>
      </c>
      <c r="E170" s="21" t="s">
        <v>73</v>
      </c>
      <c r="F170" s="81">
        <f>18*3</f>
        <v>54</v>
      </c>
      <c r="G170" s="133"/>
      <c r="H170" s="22"/>
    </row>
    <row r="171" spans="2:8" s="35" customFormat="1" ht="13.8" x14ac:dyDescent="0.3">
      <c r="B171" s="16"/>
      <c r="C171" s="16"/>
      <c r="D171" s="16"/>
      <c r="E171" s="79"/>
      <c r="F171" s="79"/>
      <c r="G171" s="131"/>
      <c r="H171" s="17"/>
    </row>
    <row r="172" spans="2:8" s="1" customFormat="1" ht="15.6" x14ac:dyDescent="0.3">
      <c r="B172" s="23" t="s">
        <v>74</v>
      </c>
      <c r="C172" s="19" t="s">
        <v>75</v>
      </c>
      <c r="D172" s="19" t="s">
        <v>76</v>
      </c>
      <c r="E172" s="21" t="s">
        <v>6</v>
      </c>
      <c r="F172" s="81">
        <v>5</v>
      </c>
      <c r="G172" s="133"/>
      <c r="H172" s="22"/>
    </row>
    <row r="173" spans="2:8" s="1" customFormat="1" ht="15.6" x14ac:dyDescent="0.3">
      <c r="B173" s="16"/>
      <c r="C173" s="16"/>
      <c r="D173" s="16"/>
      <c r="E173" s="79"/>
      <c r="F173" s="79"/>
      <c r="G173" s="131"/>
      <c r="H173" s="17"/>
    </row>
    <row r="174" spans="2:8" s="1" customFormat="1" ht="22.8" x14ac:dyDescent="0.3">
      <c r="B174" s="23" t="s">
        <v>77</v>
      </c>
      <c r="C174" s="19" t="s">
        <v>78</v>
      </c>
      <c r="D174" s="19" t="s">
        <v>79</v>
      </c>
      <c r="E174" s="21" t="s">
        <v>6</v>
      </c>
      <c r="F174" s="81">
        <v>15</v>
      </c>
      <c r="G174" s="133"/>
      <c r="H174" s="22"/>
    </row>
    <row r="175" spans="2:8" s="1" customFormat="1" ht="15.6" x14ac:dyDescent="0.3">
      <c r="B175" s="16"/>
      <c r="C175" s="16"/>
      <c r="D175" s="16"/>
      <c r="E175" s="79"/>
      <c r="F175" s="79"/>
      <c r="G175" s="131"/>
      <c r="H175" s="17"/>
    </row>
    <row r="176" spans="2:8" s="5" customFormat="1" ht="12" x14ac:dyDescent="0.3">
      <c r="B176" s="23" t="s">
        <v>80</v>
      </c>
      <c r="C176" s="19" t="s">
        <v>81</v>
      </c>
      <c r="D176" s="19" t="s">
        <v>82</v>
      </c>
      <c r="E176" s="21" t="s">
        <v>6</v>
      </c>
      <c r="F176" s="81">
        <v>30</v>
      </c>
      <c r="G176" s="133"/>
      <c r="H176" s="22"/>
    </row>
    <row r="177" spans="1:8" s="8" customFormat="1" ht="13.95" customHeight="1" x14ac:dyDescent="0.3">
      <c r="B177" s="16"/>
      <c r="C177" s="16"/>
      <c r="D177" s="16"/>
      <c r="E177" s="79"/>
      <c r="F177" s="79"/>
      <c r="G177" s="131"/>
      <c r="H177" s="17"/>
    </row>
    <row r="178" spans="1:8" s="8" customFormat="1" ht="22.8" x14ac:dyDescent="0.3">
      <c r="A178" s="8">
        <v>5038</v>
      </c>
      <c r="B178" s="23" t="s">
        <v>83</v>
      </c>
      <c r="C178" s="19" t="s">
        <v>84</v>
      </c>
      <c r="D178" s="19" t="s">
        <v>85</v>
      </c>
      <c r="E178" s="21" t="s">
        <v>6</v>
      </c>
      <c r="F178" s="81">
        <v>10</v>
      </c>
      <c r="G178" s="133"/>
      <c r="H178" s="22"/>
    </row>
    <row r="179" spans="1:8" s="8" customFormat="1" ht="9.4499999999999993" customHeight="1" x14ac:dyDescent="0.3">
      <c r="B179" s="16"/>
      <c r="C179" s="16"/>
      <c r="D179" s="16"/>
      <c r="E179" s="79"/>
      <c r="F179" s="79"/>
      <c r="G179" s="131"/>
      <c r="H179" s="17"/>
    </row>
    <row r="180" spans="1:8" s="8" customFormat="1" ht="11.4" x14ac:dyDescent="0.3">
      <c r="A180" s="8">
        <v>5039</v>
      </c>
      <c r="B180" s="23" t="s">
        <v>86</v>
      </c>
      <c r="C180" s="19" t="s">
        <v>87</v>
      </c>
      <c r="D180" s="19" t="s">
        <v>88</v>
      </c>
      <c r="E180" s="21" t="s">
        <v>6</v>
      </c>
      <c r="F180" s="81">
        <v>70</v>
      </c>
      <c r="G180" s="133"/>
      <c r="H180" s="22"/>
    </row>
    <row r="181" spans="1:8" s="8" customFormat="1" ht="9.4499999999999993" customHeight="1" x14ac:dyDescent="0.3">
      <c r="B181" s="16"/>
      <c r="C181" s="16"/>
      <c r="D181" s="16"/>
      <c r="E181" s="79"/>
      <c r="F181" s="79"/>
      <c r="G181" s="131"/>
      <c r="H181" s="17"/>
    </row>
    <row r="182" spans="1:8" s="8" customFormat="1" ht="11.4" x14ac:dyDescent="0.3">
      <c r="B182" s="39"/>
      <c r="C182" s="39"/>
      <c r="D182" s="39"/>
      <c r="E182" s="88"/>
      <c r="F182" s="88"/>
      <c r="G182" s="131"/>
      <c r="H182" s="40"/>
    </row>
    <row r="183" spans="1:8" s="8" customFormat="1" ht="9.4499999999999993" customHeight="1" x14ac:dyDescent="0.3">
      <c r="B183" s="16"/>
      <c r="C183" s="16"/>
      <c r="D183" s="16"/>
      <c r="E183" s="79"/>
      <c r="F183" s="79"/>
      <c r="G183" s="131"/>
      <c r="H183" s="17"/>
    </row>
    <row r="184" spans="1:8" s="8" customFormat="1" ht="11.4" x14ac:dyDescent="0.3">
      <c r="B184" s="39"/>
      <c r="C184" s="39"/>
      <c r="D184" s="39"/>
      <c r="E184" s="88"/>
      <c r="F184" s="88"/>
      <c r="G184" s="131"/>
      <c r="H184" s="40"/>
    </row>
    <row r="185" spans="1:8" s="8" customFormat="1" ht="9.4499999999999993" customHeight="1" x14ac:dyDescent="0.3">
      <c r="B185" s="16"/>
      <c r="C185" s="16"/>
      <c r="D185" s="16"/>
      <c r="E185" s="79"/>
      <c r="F185" s="79"/>
      <c r="G185" s="131"/>
      <c r="H185" s="17"/>
    </row>
    <row r="186" spans="1:8" s="8" customFormat="1" ht="11.4" x14ac:dyDescent="0.3">
      <c r="B186" s="39"/>
      <c r="C186" s="39"/>
      <c r="D186" s="39"/>
      <c r="E186" s="88"/>
      <c r="F186" s="88"/>
      <c r="G186" s="131"/>
      <c r="H186" s="40"/>
    </row>
    <row r="187" spans="1:8" s="8" customFormat="1" ht="9.4499999999999993" customHeight="1" x14ac:dyDescent="0.3">
      <c r="B187" s="16"/>
      <c r="C187" s="16"/>
      <c r="D187" s="16"/>
      <c r="E187" s="79"/>
      <c r="F187" s="79"/>
      <c r="G187" s="131"/>
      <c r="H187" s="17"/>
    </row>
    <row r="188" spans="1:8" s="8" customFormat="1" ht="11.4" x14ac:dyDescent="0.3">
      <c r="B188" s="39"/>
      <c r="C188" s="39"/>
      <c r="D188" s="39"/>
      <c r="E188" s="88"/>
      <c r="F188" s="88"/>
      <c r="G188" s="131"/>
      <c r="H188" s="40"/>
    </row>
    <row r="189" spans="1:8" s="8" customFormat="1" ht="9.4499999999999993" customHeight="1" x14ac:dyDescent="0.3">
      <c r="B189" s="16"/>
      <c r="C189" s="16"/>
      <c r="D189" s="16"/>
      <c r="E189" s="79"/>
      <c r="F189" s="79"/>
      <c r="G189" s="131"/>
      <c r="H189" s="17"/>
    </row>
    <row r="190" spans="1:8" s="8" customFormat="1" ht="11.4" x14ac:dyDescent="0.3">
      <c r="B190" s="39"/>
      <c r="C190" s="39"/>
      <c r="D190" s="39"/>
      <c r="E190" s="88"/>
      <c r="F190" s="88"/>
      <c r="G190" s="131"/>
      <c r="H190" s="40"/>
    </row>
    <row r="191" spans="1:8" s="8" customFormat="1" ht="9.4499999999999993" customHeight="1" x14ac:dyDescent="0.3">
      <c r="B191" s="16"/>
      <c r="C191" s="16"/>
      <c r="D191" s="16"/>
      <c r="E191" s="79"/>
      <c r="F191" s="79"/>
      <c r="G191" s="131"/>
      <c r="H191" s="17"/>
    </row>
    <row r="192" spans="1:8" s="8" customFormat="1" ht="11.4" x14ac:dyDescent="0.3">
      <c r="B192" s="39"/>
      <c r="C192" s="39"/>
      <c r="D192" s="39"/>
      <c r="E192" s="88"/>
      <c r="F192" s="88"/>
      <c r="G192" s="131"/>
      <c r="H192" s="40"/>
    </row>
    <row r="193" spans="2:8" s="8" customFormat="1" ht="9.4499999999999993" customHeight="1" x14ac:dyDescent="0.3">
      <c r="B193" s="16"/>
      <c r="C193" s="16"/>
      <c r="D193" s="16"/>
      <c r="E193" s="79"/>
      <c r="F193" s="79"/>
      <c r="G193" s="131"/>
      <c r="H193" s="17"/>
    </row>
    <row r="194" spans="2:8" s="8" customFormat="1" ht="11.4" x14ac:dyDescent="0.3">
      <c r="B194" s="39"/>
      <c r="C194" s="39"/>
      <c r="D194" s="39"/>
      <c r="E194" s="88"/>
      <c r="F194" s="88"/>
      <c r="G194" s="131"/>
      <c r="H194" s="40"/>
    </row>
    <row r="195" spans="2:8" s="8" customFormat="1" ht="9.4499999999999993" customHeight="1" x14ac:dyDescent="0.3">
      <c r="B195" s="16"/>
      <c r="C195" s="16"/>
      <c r="D195" s="16"/>
      <c r="E195" s="79"/>
      <c r="F195" s="79"/>
      <c r="G195" s="131"/>
      <c r="H195" s="17"/>
    </row>
    <row r="196" spans="2:8" s="8" customFormat="1" ht="11.4" x14ac:dyDescent="0.3">
      <c r="B196" s="39"/>
      <c r="C196" s="39"/>
      <c r="D196" s="39"/>
      <c r="E196" s="88"/>
      <c r="F196" s="88"/>
      <c r="G196" s="131"/>
      <c r="H196" s="40"/>
    </row>
    <row r="197" spans="2:8" s="8" customFormat="1" ht="9.4499999999999993" customHeight="1" x14ac:dyDescent="0.3">
      <c r="B197" s="16"/>
      <c r="C197" s="16"/>
      <c r="D197" s="16"/>
      <c r="E197" s="79"/>
      <c r="F197" s="79"/>
      <c r="G197" s="131"/>
      <c r="H197" s="17"/>
    </row>
    <row r="198" spans="2:8" s="8" customFormat="1" ht="11.4" x14ac:dyDescent="0.3">
      <c r="B198" s="39"/>
      <c r="C198" s="39"/>
      <c r="D198" s="39"/>
      <c r="E198" s="88"/>
      <c r="F198" s="88"/>
      <c r="G198" s="131"/>
      <c r="H198" s="40"/>
    </row>
    <row r="199" spans="2:8" s="8" customFormat="1" ht="9.4499999999999993" customHeight="1" x14ac:dyDescent="0.3">
      <c r="B199" s="16"/>
      <c r="C199" s="16"/>
      <c r="D199" s="16"/>
      <c r="E199" s="79"/>
      <c r="F199" s="79"/>
      <c r="G199" s="131"/>
      <c r="H199" s="17"/>
    </row>
    <row r="200" spans="2:8" s="8" customFormat="1" ht="11.4" x14ac:dyDescent="0.3">
      <c r="B200" s="39"/>
      <c r="C200" s="39"/>
      <c r="D200" s="39"/>
      <c r="E200" s="88"/>
      <c r="F200" s="88"/>
      <c r="G200" s="131"/>
      <c r="H200" s="40"/>
    </row>
    <row r="201" spans="2:8" s="8" customFormat="1" ht="9.4499999999999993" customHeight="1" x14ac:dyDescent="0.3">
      <c r="B201" s="16"/>
      <c r="C201" s="16"/>
      <c r="D201" s="16"/>
      <c r="E201" s="79"/>
      <c r="F201" s="79"/>
      <c r="G201" s="131"/>
      <c r="H201" s="17"/>
    </row>
    <row r="202" spans="2:8" s="8" customFormat="1" ht="11.4" x14ac:dyDescent="0.3">
      <c r="B202" s="39"/>
      <c r="C202" s="39"/>
      <c r="D202" s="39"/>
      <c r="E202" s="88"/>
      <c r="F202" s="88"/>
      <c r="G202" s="131"/>
      <c r="H202" s="40"/>
    </row>
    <row r="203" spans="2:8" s="8" customFormat="1" ht="9.4499999999999993" customHeight="1" x14ac:dyDescent="0.3">
      <c r="B203" s="16"/>
      <c r="C203" s="16"/>
      <c r="D203" s="16"/>
      <c r="E203" s="79"/>
      <c r="F203" s="79"/>
      <c r="G203" s="131"/>
      <c r="H203" s="17"/>
    </row>
    <row r="204" spans="2:8" s="8" customFormat="1" ht="11.4" x14ac:dyDescent="0.3">
      <c r="B204" s="39"/>
      <c r="C204" s="39"/>
      <c r="D204" s="39"/>
      <c r="E204" s="88"/>
      <c r="F204" s="88"/>
      <c r="G204" s="131"/>
      <c r="H204" s="40"/>
    </row>
    <row r="205" spans="2:8" s="8" customFormat="1" ht="9.4499999999999993" customHeight="1" x14ac:dyDescent="0.3">
      <c r="B205" s="16"/>
      <c r="C205" s="16"/>
      <c r="D205" s="16"/>
      <c r="E205" s="79"/>
      <c r="F205" s="79"/>
      <c r="G205" s="131"/>
      <c r="H205" s="17"/>
    </row>
    <row r="206" spans="2:8" s="8" customFormat="1" ht="11.4" x14ac:dyDescent="0.3">
      <c r="B206" s="39"/>
      <c r="C206" s="39"/>
      <c r="D206" s="39"/>
      <c r="E206" s="88"/>
      <c r="F206" s="88"/>
      <c r="G206" s="131"/>
      <c r="H206" s="40"/>
    </row>
    <row r="207" spans="2:8" s="8" customFormat="1" ht="9.4499999999999993" customHeight="1" x14ac:dyDescent="0.3">
      <c r="B207" s="16"/>
      <c r="C207" s="16"/>
      <c r="D207" s="16"/>
      <c r="E207" s="79"/>
      <c r="F207" s="79"/>
      <c r="G207" s="131"/>
      <c r="H207" s="17"/>
    </row>
    <row r="208" spans="2:8" s="8" customFormat="1" ht="11.4" x14ac:dyDescent="0.3">
      <c r="B208" s="39"/>
      <c r="C208" s="39"/>
      <c r="D208" s="39"/>
      <c r="E208" s="88"/>
      <c r="F208" s="88"/>
      <c r="G208" s="131"/>
      <c r="H208" s="40"/>
    </row>
    <row r="209" spans="2:8" s="8" customFormat="1" ht="9.4499999999999993" customHeight="1" x14ac:dyDescent="0.3">
      <c r="B209" s="16"/>
      <c r="C209" s="16"/>
      <c r="D209" s="16"/>
      <c r="E209" s="79"/>
      <c r="F209" s="79"/>
      <c r="G209" s="131"/>
      <c r="H209" s="17"/>
    </row>
    <row r="210" spans="2:8" s="8" customFormat="1" ht="11.4" x14ac:dyDescent="0.3">
      <c r="B210" s="39"/>
      <c r="C210" s="39"/>
      <c r="D210" s="39"/>
      <c r="E210" s="88"/>
      <c r="F210" s="88"/>
      <c r="G210" s="131"/>
      <c r="H210" s="40"/>
    </row>
    <row r="211" spans="2:8" s="8" customFormat="1" ht="9.4499999999999993" customHeight="1" x14ac:dyDescent="0.3">
      <c r="B211" s="16"/>
      <c r="C211" s="16"/>
      <c r="D211" s="16"/>
      <c r="E211" s="79"/>
      <c r="F211" s="79"/>
      <c r="G211" s="131"/>
      <c r="H211" s="17"/>
    </row>
    <row r="212" spans="2:8" s="8" customFormat="1" ht="11.4" x14ac:dyDescent="0.3">
      <c r="B212" s="39"/>
      <c r="C212" s="39"/>
      <c r="D212" s="39"/>
      <c r="E212" s="88"/>
      <c r="F212" s="88"/>
      <c r="G212" s="131"/>
      <c r="H212" s="40"/>
    </row>
    <row r="213" spans="2:8" s="8" customFormat="1" ht="9.4499999999999993" customHeight="1" x14ac:dyDescent="0.3">
      <c r="B213" s="16"/>
      <c r="C213" s="16"/>
      <c r="D213" s="16"/>
      <c r="E213" s="79"/>
      <c r="F213" s="79"/>
      <c r="G213" s="131"/>
      <c r="H213" s="17"/>
    </row>
    <row r="214" spans="2:8" s="8" customFormat="1" ht="11.4" x14ac:dyDescent="0.3">
      <c r="B214" s="39"/>
      <c r="C214" s="39"/>
      <c r="D214" s="39"/>
      <c r="E214" s="88"/>
      <c r="F214" s="88"/>
      <c r="G214" s="131"/>
      <c r="H214" s="40"/>
    </row>
    <row r="215" spans="2:8" s="8" customFormat="1" ht="9.4499999999999993" customHeight="1" x14ac:dyDescent="0.3">
      <c r="B215" s="16"/>
      <c r="C215" s="16"/>
      <c r="D215" s="16"/>
      <c r="E215" s="79"/>
      <c r="F215" s="79"/>
      <c r="G215" s="131"/>
      <c r="H215" s="17"/>
    </row>
    <row r="216" spans="2:8" s="8" customFormat="1" ht="11.4" x14ac:dyDescent="0.3">
      <c r="B216" s="39"/>
      <c r="C216" s="39"/>
      <c r="D216" s="39"/>
      <c r="E216" s="88"/>
      <c r="F216" s="88"/>
      <c r="G216" s="131"/>
      <c r="H216" s="40"/>
    </row>
    <row r="217" spans="2:8" s="8" customFormat="1" ht="9.4499999999999993" customHeight="1" x14ac:dyDescent="0.3">
      <c r="B217" s="16"/>
      <c r="C217" s="16"/>
      <c r="D217" s="16"/>
      <c r="E217" s="79"/>
      <c r="F217" s="79"/>
      <c r="G217" s="131"/>
      <c r="H217" s="17"/>
    </row>
    <row r="218" spans="2:8" s="8" customFormat="1" ht="11.4" x14ac:dyDescent="0.3">
      <c r="B218" s="39"/>
      <c r="C218" s="39"/>
      <c r="D218" s="39"/>
      <c r="E218" s="88"/>
      <c r="F218" s="88"/>
      <c r="G218" s="131"/>
      <c r="H218" s="40"/>
    </row>
    <row r="219" spans="2:8" s="8" customFormat="1" ht="9.4499999999999993" customHeight="1" x14ac:dyDescent="0.3">
      <c r="B219" s="16"/>
      <c r="C219" s="16"/>
      <c r="D219" s="16"/>
      <c r="E219" s="79"/>
      <c r="F219" s="79"/>
      <c r="G219" s="131"/>
      <c r="H219" s="17"/>
    </row>
    <row r="220" spans="2:8" s="8" customFormat="1" ht="11.4" x14ac:dyDescent="0.3">
      <c r="B220" s="39"/>
      <c r="C220" s="39"/>
      <c r="D220" s="39"/>
      <c r="E220" s="88"/>
      <c r="F220" s="88"/>
      <c r="G220" s="131"/>
      <c r="H220" s="40"/>
    </row>
    <row r="221" spans="2:8" s="8" customFormat="1" ht="9.4499999999999993" customHeight="1" x14ac:dyDescent="0.3">
      <c r="B221" s="16"/>
      <c r="C221" s="16"/>
      <c r="D221" s="16"/>
      <c r="E221" s="79"/>
      <c r="F221" s="79"/>
      <c r="G221" s="131"/>
      <c r="H221" s="17"/>
    </row>
    <row r="222" spans="2:8" s="8" customFormat="1" ht="11.4" x14ac:dyDescent="0.3">
      <c r="B222" s="30" t="s">
        <v>60</v>
      </c>
      <c r="C222" s="31"/>
      <c r="D222" s="32"/>
      <c r="E222" s="33"/>
      <c r="F222" s="33"/>
      <c r="G222" s="136"/>
      <c r="H222" s="34">
        <f>SUM(H164:H221)</f>
        <v>0</v>
      </c>
    </row>
    <row r="223" spans="2:8" s="8" customFormat="1" ht="9.4499999999999993" customHeight="1" x14ac:dyDescent="0.3">
      <c r="B223" s="36"/>
      <c r="C223" s="36"/>
      <c r="D223" s="37"/>
      <c r="E223" s="86"/>
      <c r="F223" s="86"/>
      <c r="G223" s="138"/>
      <c r="H223" s="38"/>
    </row>
    <row r="224" spans="2:8" s="8" customFormat="1" ht="15.6" x14ac:dyDescent="0.3">
      <c r="B224" s="288" t="str">
        <f>B158</f>
        <v xml:space="preserve">Contract: Appointment of a contactor for the Ramochana sewer upgrade and house connection </v>
      </c>
      <c r="C224" s="3"/>
      <c r="D224" s="3"/>
      <c r="E224" s="76"/>
      <c r="F224" s="76"/>
      <c r="G224" s="127"/>
      <c r="H224" s="4"/>
    </row>
    <row r="225" spans="2:8" s="8" customFormat="1" ht="15.6" x14ac:dyDescent="0.3">
      <c r="B225" s="288" t="str">
        <f>B159</f>
        <v xml:space="preserve">Section C2.2: Schedule of Quantities </v>
      </c>
      <c r="C225" s="3"/>
      <c r="D225" s="3"/>
      <c r="E225" s="76"/>
      <c r="F225" s="76"/>
      <c r="G225" s="127"/>
      <c r="H225" s="4"/>
    </row>
    <row r="226" spans="2:8" s="8" customFormat="1" ht="15.6" x14ac:dyDescent="0.3">
      <c r="B226" s="2"/>
      <c r="C226" s="3"/>
      <c r="D226" s="3"/>
      <c r="E226" s="76"/>
      <c r="F226" s="76"/>
      <c r="G226" s="127"/>
      <c r="H226" s="4"/>
    </row>
    <row r="227" spans="2:8" s="8" customFormat="1" ht="9.4499999999999993" customHeight="1" x14ac:dyDescent="0.3">
      <c r="B227" s="2"/>
      <c r="C227" s="3"/>
      <c r="D227" s="3"/>
      <c r="E227" s="76"/>
      <c r="F227" s="76"/>
      <c r="G227" s="127"/>
      <c r="H227" s="4"/>
    </row>
    <row r="228" spans="2:8" s="8" customFormat="1" ht="12" x14ac:dyDescent="0.3">
      <c r="B228" s="6"/>
      <c r="C228" s="6"/>
      <c r="D228" s="6"/>
      <c r="E228" s="77"/>
      <c r="F228" s="77"/>
      <c r="G228" s="128"/>
      <c r="H228" s="7" t="s">
        <v>89</v>
      </c>
    </row>
    <row r="229" spans="2:8" s="8" customFormat="1" ht="18.600000000000001" customHeight="1" x14ac:dyDescent="0.3">
      <c r="B229" s="9" t="s">
        <v>10</v>
      </c>
      <c r="C229" s="9" t="s">
        <v>11</v>
      </c>
      <c r="D229" s="9" t="s">
        <v>1</v>
      </c>
      <c r="E229" s="9" t="s">
        <v>2</v>
      </c>
      <c r="F229" s="9" t="s">
        <v>12</v>
      </c>
      <c r="G229" s="129" t="s">
        <v>3</v>
      </c>
      <c r="H229" s="10" t="s">
        <v>4</v>
      </c>
    </row>
    <row r="230" spans="2:8" s="8" customFormat="1" ht="12" x14ac:dyDescent="0.3">
      <c r="B230" s="11" t="s">
        <v>90</v>
      </c>
      <c r="C230" s="12">
        <v>103</v>
      </c>
      <c r="D230" s="13" t="s">
        <v>91</v>
      </c>
      <c r="E230" s="14"/>
      <c r="F230" s="87"/>
      <c r="G230" s="130"/>
      <c r="H230" s="15"/>
    </row>
    <row r="231" spans="2:8" s="8" customFormat="1" ht="9.4499999999999993" customHeight="1" x14ac:dyDescent="0.3">
      <c r="B231" s="16"/>
      <c r="C231" s="16"/>
      <c r="D231" s="16"/>
      <c r="E231" s="79"/>
      <c r="F231" s="79"/>
      <c r="G231" s="131"/>
      <c r="H231" s="17"/>
    </row>
    <row r="232" spans="2:8" s="8" customFormat="1" ht="24" x14ac:dyDescent="0.3">
      <c r="B232" s="18" t="s">
        <v>92</v>
      </c>
      <c r="C232" s="20" t="s">
        <v>93</v>
      </c>
      <c r="D232" s="20" t="s">
        <v>94</v>
      </c>
      <c r="E232" s="21" t="s">
        <v>95</v>
      </c>
      <c r="F232" s="81">
        <f>(F123*0.15*9)+25000</f>
        <v>26441.935000000001</v>
      </c>
      <c r="G232" s="133"/>
      <c r="H232" s="22"/>
    </row>
    <row r="233" spans="2:8" s="8" customFormat="1" ht="9.4499999999999993" customHeight="1" x14ac:dyDescent="0.3">
      <c r="B233" s="16"/>
      <c r="C233" s="16"/>
      <c r="D233" s="16"/>
      <c r="E233" s="79"/>
      <c r="F233" s="79"/>
      <c r="G233" s="131"/>
      <c r="H233" s="17"/>
    </row>
    <row r="234" spans="2:8" s="8" customFormat="1" ht="11.4" x14ac:dyDescent="0.3">
      <c r="B234" s="39"/>
      <c r="C234" s="39"/>
      <c r="D234" s="39"/>
      <c r="E234" s="88"/>
      <c r="F234" s="88"/>
      <c r="G234" s="131"/>
      <c r="H234" s="40"/>
    </row>
    <row r="235" spans="2:8" s="8" customFormat="1" ht="9.4499999999999993" customHeight="1" x14ac:dyDescent="0.3">
      <c r="B235" s="16"/>
      <c r="C235" s="16"/>
      <c r="D235" s="16"/>
      <c r="E235" s="79"/>
      <c r="F235" s="79"/>
      <c r="G235" s="131"/>
      <c r="H235" s="17"/>
    </row>
    <row r="236" spans="2:8" s="8" customFormat="1" ht="9.4499999999999993" customHeight="1" x14ac:dyDescent="0.3">
      <c r="B236" s="39"/>
      <c r="C236" s="39"/>
      <c r="D236" s="39"/>
      <c r="E236" s="88"/>
      <c r="F236" s="88"/>
      <c r="G236" s="131"/>
      <c r="H236" s="40"/>
    </row>
    <row r="237" spans="2:8" s="8" customFormat="1" ht="11.4" x14ac:dyDescent="0.3">
      <c r="B237" s="16"/>
      <c r="C237" s="16"/>
      <c r="D237" s="16"/>
      <c r="E237" s="79"/>
      <c r="F237" s="79"/>
      <c r="G237" s="131"/>
      <c r="H237" s="17"/>
    </row>
    <row r="238" spans="2:8" s="29" customFormat="1" ht="16.05" customHeight="1" x14ac:dyDescent="0.3">
      <c r="B238" s="39"/>
      <c r="C238" s="39"/>
      <c r="D238" s="39"/>
      <c r="E238" s="88"/>
      <c r="F238" s="88"/>
      <c r="G238" s="131"/>
      <c r="H238" s="40"/>
    </row>
    <row r="239" spans="2:8" s="35" customFormat="1" ht="13.8" x14ac:dyDescent="0.3">
      <c r="B239" s="16"/>
      <c r="C239" s="16"/>
      <c r="D239" s="16"/>
      <c r="E239" s="79"/>
      <c r="F239" s="79"/>
      <c r="G239" s="131"/>
      <c r="H239" s="17"/>
    </row>
    <row r="240" spans="2:8" s="1" customFormat="1" ht="15.6" x14ac:dyDescent="0.3">
      <c r="B240" s="39"/>
      <c r="C240" s="39"/>
      <c r="D240" s="39"/>
      <c r="E240" s="88"/>
      <c r="F240" s="88"/>
      <c r="G240" s="131"/>
      <c r="H240" s="40"/>
    </row>
    <row r="241" spans="1:8" s="1" customFormat="1" ht="15.6" x14ac:dyDescent="0.3">
      <c r="B241" s="16"/>
      <c r="C241" s="16"/>
      <c r="D241" s="16"/>
      <c r="E241" s="79"/>
      <c r="F241" s="79"/>
      <c r="G241" s="131"/>
      <c r="H241" s="17"/>
    </row>
    <row r="242" spans="1:8" s="1" customFormat="1" ht="15.6" x14ac:dyDescent="0.3">
      <c r="B242" s="39"/>
      <c r="C242" s="39"/>
      <c r="D242" s="39"/>
      <c r="E242" s="88"/>
      <c r="F242" s="88"/>
      <c r="G242" s="131"/>
      <c r="H242" s="40"/>
    </row>
    <row r="243" spans="1:8" s="1" customFormat="1" ht="15.6" x14ac:dyDescent="0.3">
      <c r="B243" s="16"/>
      <c r="C243" s="16"/>
      <c r="D243" s="16"/>
      <c r="E243" s="79"/>
      <c r="F243" s="79"/>
      <c r="G243" s="131"/>
      <c r="H243" s="17"/>
    </row>
    <row r="244" spans="1:8" s="5" customFormat="1" ht="12" x14ac:dyDescent="0.3">
      <c r="B244" s="39"/>
      <c r="C244" s="39"/>
      <c r="D244" s="39"/>
      <c r="E244" s="88"/>
      <c r="F244" s="88"/>
      <c r="G244" s="131"/>
      <c r="H244" s="40"/>
    </row>
    <row r="245" spans="1:8" s="8" customFormat="1" ht="13.95" customHeight="1" x14ac:dyDescent="0.3">
      <c r="B245" s="16"/>
      <c r="C245" s="16"/>
      <c r="D245" s="16"/>
      <c r="E245" s="79"/>
      <c r="F245" s="79"/>
      <c r="G245" s="131"/>
      <c r="H245" s="17"/>
    </row>
    <row r="246" spans="1:8" s="8" customFormat="1" ht="11.4" x14ac:dyDescent="0.3">
      <c r="A246" s="8">
        <v>5103</v>
      </c>
      <c r="B246" s="39"/>
      <c r="C246" s="39"/>
      <c r="D246" s="39"/>
      <c r="E246" s="88"/>
      <c r="F246" s="88"/>
      <c r="G246" s="131"/>
      <c r="H246" s="40"/>
    </row>
    <row r="247" spans="1:8" s="8" customFormat="1" ht="9.4499999999999993" customHeight="1" x14ac:dyDescent="0.3">
      <c r="B247" s="16"/>
      <c r="C247" s="16"/>
      <c r="D247" s="16"/>
      <c r="E247" s="79"/>
      <c r="F247" s="79"/>
      <c r="G247" s="131"/>
      <c r="H247" s="17"/>
    </row>
    <row r="248" spans="1:8" s="8" customFormat="1" ht="11.4" x14ac:dyDescent="0.3">
      <c r="A248" s="8">
        <v>5104</v>
      </c>
      <c r="B248" s="39"/>
      <c r="C248" s="39"/>
      <c r="D248" s="39"/>
      <c r="E248" s="88"/>
      <c r="F248" s="88"/>
      <c r="G248" s="131"/>
      <c r="H248" s="40"/>
    </row>
    <row r="249" spans="1:8" s="8" customFormat="1" ht="9.4499999999999993" customHeight="1" x14ac:dyDescent="0.3">
      <c r="B249" s="16"/>
      <c r="C249" s="16"/>
      <c r="D249" s="16"/>
      <c r="E249" s="79"/>
      <c r="F249" s="79"/>
      <c r="G249" s="131"/>
      <c r="H249" s="17"/>
    </row>
    <row r="250" spans="1:8" s="8" customFormat="1" ht="11.4" x14ac:dyDescent="0.3">
      <c r="A250" s="8">
        <v>5105</v>
      </c>
      <c r="B250" s="39"/>
      <c r="C250" s="39"/>
      <c r="D250" s="39"/>
      <c r="E250" s="88"/>
      <c r="F250" s="88"/>
      <c r="G250" s="131"/>
      <c r="H250" s="40"/>
    </row>
    <row r="251" spans="1:8" s="8" customFormat="1" ht="9.4499999999999993" customHeight="1" x14ac:dyDescent="0.3">
      <c r="B251" s="16"/>
      <c r="C251" s="16"/>
      <c r="D251" s="16"/>
      <c r="E251" s="79"/>
      <c r="F251" s="79"/>
      <c r="G251" s="131"/>
      <c r="H251" s="17"/>
    </row>
    <row r="252" spans="1:8" s="8" customFormat="1" ht="11.4" x14ac:dyDescent="0.3">
      <c r="A252" s="8">
        <v>5106</v>
      </c>
      <c r="B252" s="39"/>
      <c r="C252" s="39"/>
      <c r="D252" s="39"/>
      <c r="E252" s="88"/>
      <c r="F252" s="88"/>
      <c r="G252" s="131"/>
      <c r="H252" s="40"/>
    </row>
    <row r="253" spans="1:8" s="8" customFormat="1" ht="9.4499999999999993" customHeight="1" x14ac:dyDescent="0.3">
      <c r="B253" s="16"/>
      <c r="C253" s="16"/>
      <c r="D253" s="16"/>
      <c r="E253" s="79"/>
      <c r="F253" s="79"/>
      <c r="G253" s="131"/>
      <c r="H253" s="17"/>
    </row>
    <row r="254" spans="1:8" s="8" customFormat="1" ht="11.4" x14ac:dyDescent="0.3">
      <c r="A254" s="8">
        <v>5108</v>
      </c>
      <c r="B254" s="39"/>
      <c r="C254" s="39"/>
      <c r="D254" s="39"/>
      <c r="E254" s="88"/>
      <c r="F254" s="88"/>
      <c r="G254" s="131"/>
      <c r="H254" s="40"/>
    </row>
    <row r="255" spans="1:8" s="8" customFormat="1" ht="9.4499999999999993" customHeight="1" x14ac:dyDescent="0.3">
      <c r="B255" s="16"/>
      <c r="C255" s="16"/>
      <c r="D255" s="16"/>
      <c r="E255" s="79"/>
      <c r="F255" s="79"/>
      <c r="G255" s="131"/>
      <c r="H255" s="17"/>
    </row>
    <row r="256" spans="1:8" s="8" customFormat="1" ht="11.4" x14ac:dyDescent="0.3">
      <c r="A256" s="8">
        <v>5111</v>
      </c>
      <c r="B256" s="39"/>
      <c r="C256" s="39"/>
      <c r="D256" s="39"/>
      <c r="E256" s="88"/>
      <c r="F256" s="88"/>
      <c r="G256" s="131"/>
      <c r="H256" s="40"/>
    </row>
    <row r="257" spans="1:8" s="8" customFormat="1" ht="9.4499999999999993" customHeight="1" x14ac:dyDescent="0.3">
      <c r="B257" s="16"/>
      <c r="C257" s="16"/>
      <c r="D257" s="16"/>
      <c r="E257" s="79"/>
      <c r="F257" s="79"/>
      <c r="G257" s="131"/>
      <c r="H257" s="17"/>
    </row>
    <row r="258" spans="1:8" s="8" customFormat="1" ht="11.4" x14ac:dyDescent="0.3">
      <c r="A258" s="8">
        <v>5112</v>
      </c>
      <c r="B258" s="39"/>
      <c r="C258" s="39"/>
      <c r="D258" s="39"/>
      <c r="E258" s="88"/>
      <c r="F258" s="88"/>
      <c r="G258" s="131"/>
      <c r="H258" s="40"/>
    </row>
    <row r="259" spans="1:8" s="8" customFormat="1" ht="9.4499999999999993" customHeight="1" x14ac:dyDescent="0.3">
      <c r="B259" s="16"/>
      <c r="C259" s="16"/>
      <c r="D259" s="16"/>
      <c r="E259" s="79"/>
      <c r="F259" s="79"/>
      <c r="G259" s="131"/>
      <c r="H259" s="17"/>
    </row>
    <row r="260" spans="1:8" s="8" customFormat="1" ht="11.4" x14ac:dyDescent="0.3">
      <c r="A260" s="8">
        <v>5113</v>
      </c>
      <c r="B260" s="39"/>
      <c r="C260" s="39"/>
      <c r="D260" s="39"/>
      <c r="E260" s="88"/>
      <c r="F260" s="88"/>
      <c r="G260" s="131"/>
      <c r="H260" s="40"/>
    </row>
    <row r="261" spans="1:8" s="8" customFormat="1" ht="9.4499999999999993" customHeight="1" x14ac:dyDescent="0.3">
      <c r="B261" s="16"/>
      <c r="C261" s="16"/>
      <c r="D261" s="16"/>
      <c r="E261" s="79"/>
      <c r="F261" s="79"/>
      <c r="G261" s="131"/>
      <c r="H261" s="17"/>
    </row>
    <row r="262" spans="1:8" s="8" customFormat="1" ht="11.4" x14ac:dyDescent="0.3">
      <c r="A262" s="8">
        <v>5114</v>
      </c>
      <c r="B262" s="39"/>
      <c r="C262" s="39"/>
      <c r="D262" s="39"/>
      <c r="E262" s="88"/>
      <c r="F262" s="88"/>
      <c r="G262" s="131"/>
      <c r="H262" s="40"/>
    </row>
    <row r="263" spans="1:8" s="8" customFormat="1" ht="9.4499999999999993" customHeight="1" x14ac:dyDescent="0.3">
      <c r="B263" s="16"/>
      <c r="C263" s="16"/>
      <c r="D263" s="16"/>
      <c r="E263" s="79"/>
      <c r="F263" s="79"/>
      <c r="G263" s="131"/>
      <c r="H263" s="17"/>
    </row>
    <row r="264" spans="1:8" s="8" customFormat="1" ht="11.4" x14ac:dyDescent="0.3">
      <c r="A264" s="8">
        <v>6258</v>
      </c>
      <c r="B264" s="39"/>
      <c r="C264" s="39"/>
      <c r="D264" s="39"/>
      <c r="E264" s="88"/>
      <c r="F264" s="88"/>
      <c r="G264" s="131"/>
      <c r="H264" s="40"/>
    </row>
    <row r="265" spans="1:8" s="8" customFormat="1" ht="9.4499999999999993" customHeight="1" x14ac:dyDescent="0.3">
      <c r="B265" s="16"/>
      <c r="C265" s="16"/>
      <c r="D265" s="16"/>
      <c r="E265" s="79"/>
      <c r="F265" s="79"/>
      <c r="G265" s="131"/>
      <c r="H265" s="17"/>
    </row>
    <row r="266" spans="1:8" s="8" customFormat="1" ht="11.4" x14ac:dyDescent="0.3">
      <c r="A266" s="8">
        <v>5112</v>
      </c>
      <c r="B266" s="39"/>
      <c r="C266" s="39"/>
      <c r="D266" s="39"/>
      <c r="E266" s="88"/>
      <c r="F266" s="88"/>
      <c r="G266" s="131"/>
      <c r="H266" s="40"/>
    </row>
    <row r="267" spans="1:8" s="8" customFormat="1" ht="9.4499999999999993" customHeight="1" x14ac:dyDescent="0.3">
      <c r="B267" s="16"/>
      <c r="C267" s="16"/>
      <c r="D267" s="16"/>
      <c r="E267" s="79"/>
      <c r="F267" s="79"/>
      <c r="G267" s="131"/>
      <c r="H267" s="17"/>
    </row>
    <row r="268" spans="1:8" s="8" customFormat="1" ht="11.4" x14ac:dyDescent="0.3">
      <c r="A268" s="8">
        <v>5112</v>
      </c>
      <c r="B268" s="39"/>
      <c r="C268" s="39"/>
      <c r="D268" s="39"/>
      <c r="E268" s="88"/>
      <c r="F268" s="88"/>
      <c r="G268" s="131"/>
      <c r="H268" s="40"/>
    </row>
    <row r="269" spans="1:8" s="8" customFormat="1" ht="9.4499999999999993" customHeight="1" x14ac:dyDescent="0.3">
      <c r="B269" s="16"/>
      <c r="C269" s="16"/>
      <c r="D269" s="16"/>
      <c r="E269" s="79"/>
      <c r="F269" s="79"/>
      <c r="G269" s="131"/>
      <c r="H269" s="17"/>
    </row>
    <row r="270" spans="1:8" s="8" customFormat="1" ht="11.4" x14ac:dyDescent="0.3">
      <c r="B270" s="39"/>
      <c r="C270" s="39"/>
      <c r="D270" s="39"/>
      <c r="E270" s="88"/>
      <c r="F270" s="88"/>
      <c r="G270" s="131"/>
      <c r="H270" s="40"/>
    </row>
    <row r="271" spans="1:8" s="8" customFormat="1" ht="9.4499999999999993" customHeight="1" x14ac:dyDescent="0.3">
      <c r="B271" s="16"/>
      <c r="C271" s="16"/>
      <c r="D271" s="16"/>
      <c r="E271" s="79"/>
      <c r="F271" s="79"/>
      <c r="G271" s="131"/>
      <c r="H271" s="17"/>
    </row>
    <row r="272" spans="1:8" s="8" customFormat="1" ht="11.4" x14ac:dyDescent="0.3">
      <c r="B272" s="39"/>
      <c r="C272" s="39"/>
      <c r="D272" s="39"/>
      <c r="E272" s="88"/>
      <c r="F272" s="88"/>
      <c r="G272" s="131"/>
      <c r="H272" s="40"/>
    </row>
    <row r="273" spans="2:8" s="8" customFormat="1" ht="9.4499999999999993" customHeight="1" x14ac:dyDescent="0.3">
      <c r="B273" s="16"/>
      <c r="C273" s="16"/>
      <c r="D273" s="16"/>
      <c r="E273" s="79"/>
      <c r="F273" s="79"/>
      <c r="G273" s="131"/>
      <c r="H273" s="17"/>
    </row>
    <row r="274" spans="2:8" s="8" customFormat="1" ht="11.4" x14ac:dyDescent="0.3">
      <c r="B274" s="39"/>
      <c r="C274" s="39"/>
      <c r="D274" s="39"/>
      <c r="E274" s="88"/>
      <c r="F274" s="88"/>
      <c r="G274" s="131"/>
      <c r="H274" s="40"/>
    </row>
    <row r="275" spans="2:8" s="8" customFormat="1" ht="9.4499999999999993" customHeight="1" x14ac:dyDescent="0.3">
      <c r="B275" s="16"/>
      <c r="C275" s="16"/>
      <c r="D275" s="16"/>
      <c r="E275" s="79"/>
      <c r="F275" s="79"/>
      <c r="G275" s="131"/>
      <c r="H275" s="17"/>
    </row>
    <row r="276" spans="2:8" s="8" customFormat="1" ht="11.4" x14ac:dyDescent="0.3">
      <c r="B276" s="39"/>
      <c r="C276" s="39"/>
      <c r="D276" s="39"/>
      <c r="E276" s="88"/>
      <c r="F276" s="88"/>
      <c r="G276" s="131"/>
      <c r="H276" s="40"/>
    </row>
    <row r="277" spans="2:8" s="8" customFormat="1" ht="9.4499999999999993" customHeight="1" x14ac:dyDescent="0.3">
      <c r="B277" s="16"/>
      <c r="C277" s="16"/>
      <c r="D277" s="16"/>
      <c r="E277" s="79"/>
      <c r="F277" s="79"/>
      <c r="G277" s="131"/>
      <c r="H277" s="17"/>
    </row>
    <row r="278" spans="2:8" s="8" customFormat="1" ht="11.4" x14ac:dyDescent="0.3">
      <c r="B278" s="39"/>
      <c r="C278" s="39"/>
      <c r="D278" s="39"/>
      <c r="E278" s="88"/>
      <c r="F278" s="88"/>
      <c r="G278" s="131"/>
      <c r="H278" s="40"/>
    </row>
    <row r="279" spans="2:8" s="8" customFormat="1" ht="9.4499999999999993" customHeight="1" x14ac:dyDescent="0.3">
      <c r="B279" s="16"/>
      <c r="C279" s="16"/>
      <c r="D279" s="16"/>
      <c r="E279" s="79"/>
      <c r="F279" s="79"/>
      <c r="G279" s="131"/>
      <c r="H279" s="17"/>
    </row>
    <row r="280" spans="2:8" s="8" customFormat="1" ht="11.4" x14ac:dyDescent="0.3">
      <c r="B280" s="39"/>
      <c r="C280" s="39"/>
      <c r="D280" s="39"/>
      <c r="E280" s="88"/>
      <c r="F280" s="88"/>
      <c r="G280" s="131"/>
      <c r="H280" s="40"/>
    </row>
    <row r="281" spans="2:8" s="8" customFormat="1" ht="9.4499999999999993" customHeight="1" x14ac:dyDescent="0.3">
      <c r="B281" s="16"/>
      <c r="C281" s="16"/>
      <c r="D281" s="16"/>
      <c r="E281" s="79"/>
      <c r="F281" s="79"/>
      <c r="G281" s="131"/>
      <c r="H281" s="17"/>
    </row>
    <row r="282" spans="2:8" s="8" customFormat="1" ht="11.4" x14ac:dyDescent="0.3">
      <c r="B282" s="39"/>
      <c r="C282" s="39"/>
      <c r="D282" s="39"/>
      <c r="E282" s="88"/>
      <c r="F282" s="88"/>
      <c r="G282" s="131"/>
      <c r="H282" s="40"/>
    </row>
    <row r="283" spans="2:8" s="8" customFormat="1" ht="9.4499999999999993" customHeight="1" x14ac:dyDescent="0.3">
      <c r="B283" s="16"/>
      <c r="C283" s="16"/>
      <c r="D283" s="16"/>
      <c r="E283" s="79"/>
      <c r="F283" s="79"/>
      <c r="G283" s="131"/>
      <c r="H283" s="17"/>
    </row>
    <row r="284" spans="2:8" s="8" customFormat="1" ht="11.4" x14ac:dyDescent="0.3">
      <c r="B284" s="39"/>
      <c r="C284" s="39"/>
      <c r="D284" s="39"/>
      <c r="E284" s="88"/>
      <c r="F284" s="88"/>
      <c r="G284" s="131"/>
      <c r="H284" s="40"/>
    </row>
    <row r="285" spans="2:8" s="8" customFormat="1" ht="9.4499999999999993" customHeight="1" x14ac:dyDescent="0.3">
      <c r="B285" s="16"/>
      <c r="C285" s="16"/>
      <c r="D285" s="16"/>
      <c r="E285" s="79"/>
      <c r="F285" s="79"/>
      <c r="G285" s="131"/>
      <c r="H285" s="17"/>
    </row>
    <row r="286" spans="2:8" s="8" customFormat="1" ht="11.4" x14ac:dyDescent="0.3">
      <c r="B286" s="39"/>
      <c r="C286" s="39"/>
      <c r="D286" s="39"/>
      <c r="E286" s="88"/>
      <c r="F286" s="88"/>
      <c r="G286" s="131"/>
      <c r="H286" s="40"/>
    </row>
    <row r="287" spans="2:8" s="8" customFormat="1" ht="9.4499999999999993" customHeight="1" x14ac:dyDescent="0.3">
      <c r="B287" s="16"/>
      <c r="C287" s="16"/>
      <c r="D287" s="16"/>
      <c r="E287" s="79"/>
      <c r="F287" s="79"/>
      <c r="G287" s="131"/>
      <c r="H287" s="17"/>
    </row>
    <row r="288" spans="2:8" s="8" customFormat="1" ht="11.4" x14ac:dyDescent="0.3">
      <c r="B288" s="16"/>
      <c r="C288" s="16"/>
      <c r="D288" s="16"/>
      <c r="E288" s="79"/>
      <c r="F288" s="79"/>
      <c r="G288" s="131"/>
      <c r="H288" s="17"/>
    </row>
    <row r="289" spans="2:8" s="8" customFormat="1" ht="9.4499999999999993" customHeight="1" x14ac:dyDescent="0.3">
      <c r="B289" s="39"/>
      <c r="C289" s="39"/>
      <c r="D289" s="39"/>
      <c r="E289" s="88"/>
      <c r="F289" s="88"/>
      <c r="G289" s="131"/>
      <c r="H289" s="40"/>
    </row>
    <row r="290" spans="2:8" s="8" customFormat="1" ht="11.4" x14ac:dyDescent="0.3">
      <c r="B290" s="30" t="s">
        <v>60</v>
      </c>
      <c r="C290" s="31"/>
      <c r="D290" s="32"/>
      <c r="E290" s="33"/>
      <c r="F290" s="33"/>
      <c r="G290" s="136"/>
      <c r="H290" s="34"/>
    </row>
    <row r="291" spans="2:8" s="8" customFormat="1" ht="9.4499999999999993" customHeight="1" x14ac:dyDescent="0.3">
      <c r="B291" s="35"/>
      <c r="C291" s="35"/>
      <c r="D291" s="41"/>
      <c r="E291" s="89"/>
      <c r="F291" s="89"/>
      <c r="G291" s="139"/>
      <c r="H291" s="42"/>
    </row>
    <row r="292" spans="2:8" s="8" customFormat="1" ht="15.6" x14ac:dyDescent="0.3">
      <c r="B292" s="288" t="str">
        <f>B158</f>
        <v xml:space="preserve">Contract: Appointment of a contactor for the Ramochana sewer upgrade and house connection </v>
      </c>
      <c r="C292" s="3"/>
      <c r="D292" s="3"/>
      <c r="E292" s="76"/>
      <c r="F292" s="76"/>
      <c r="G292" s="127"/>
      <c r="H292" s="4"/>
    </row>
    <row r="293" spans="2:8" s="8" customFormat="1" ht="15.6" x14ac:dyDescent="0.3">
      <c r="B293" s="288" t="str">
        <f>B225</f>
        <v xml:space="preserve">Section C2.2: Schedule of Quantities </v>
      </c>
      <c r="C293" s="3"/>
      <c r="D293" s="3"/>
      <c r="E293" s="76"/>
      <c r="F293" s="76"/>
      <c r="G293" s="127"/>
      <c r="H293" s="4"/>
    </row>
    <row r="294" spans="2:8" s="8" customFormat="1" ht="15.6" x14ac:dyDescent="0.3">
      <c r="B294" s="2"/>
      <c r="C294" s="3"/>
      <c r="D294" s="3"/>
      <c r="E294" s="76"/>
      <c r="F294" s="76"/>
      <c r="G294" s="127"/>
      <c r="H294" s="4"/>
    </row>
    <row r="295" spans="2:8" s="8" customFormat="1" ht="9.4499999999999993" customHeight="1" x14ac:dyDescent="0.3">
      <c r="B295" s="2"/>
      <c r="C295" s="3"/>
      <c r="D295" s="3"/>
      <c r="E295" s="76"/>
      <c r="F295" s="76"/>
      <c r="G295" s="127"/>
      <c r="H295" s="4"/>
    </row>
    <row r="296" spans="2:8" s="8" customFormat="1" ht="12" x14ac:dyDescent="0.3">
      <c r="B296" s="5"/>
      <c r="C296" s="5"/>
      <c r="D296" s="5"/>
      <c r="E296" s="90"/>
      <c r="F296" s="90"/>
      <c r="G296" s="140"/>
      <c r="H296" s="43" t="s">
        <v>96</v>
      </c>
    </row>
    <row r="297" spans="2:8" s="8" customFormat="1" ht="9.4499999999999993" customHeight="1" x14ac:dyDescent="0.3">
      <c r="B297" s="44" t="s">
        <v>10</v>
      </c>
      <c r="C297" s="44" t="s">
        <v>11</v>
      </c>
      <c r="D297" s="44" t="s">
        <v>1</v>
      </c>
      <c r="E297" s="44" t="s">
        <v>2</v>
      </c>
      <c r="F297" s="44" t="s">
        <v>12</v>
      </c>
      <c r="G297" s="141" t="s">
        <v>3</v>
      </c>
      <c r="H297" s="45" t="s">
        <v>4</v>
      </c>
    </row>
    <row r="298" spans="2:8" s="8" customFormat="1" ht="12" x14ac:dyDescent="0.3">
      <c r="B298" s="46" t="s">
        <v>97</v>
      </c>
      <c r="C298" s="47">
        <v>106</v>
      </c>
      <c r="D298" s="47" t="s">
        <v>98</v>
      </c>
      <c r="E298" s="48"/>
      <c r="F298" s="91"/>
      <c r="G298" s="142"/>
      <c r="H298" s="49"/>
    </row>
    <row r="299" spans="2:8" s="8" customFormat="1" ht="9.4499999999999993" customHeight="1" x14ac:dyDescent="0.3">
      <c r="B299" s="50"/>
      <c r="C299" s="50"/>
      <c r="D299" s="50"/>
      <c r="E299" s="92"/>
      <c r="F299" s="92"/>
      <c r="G299" s="143"/>
      <c r="H299" s="51"/>
    </row>
    <row r="300" spans="2:8" s="8" customFormat="1" ht="24" x14ac:dyDescent="0.3">
      <c r="B300" s="52" t="s">
        <v>99</v>
      </c>
      <c r="C300" s="53" t="s">
        <v>100</v>
      </c>
      <c r="D300" s="54" t="s">
        <v>101</v>
      </c>
      <c r="E300" s="24"/>
      <c r="F300" s="93"/>
      <c r="G300" s="144"/>
      <c r="H300" s="55"/>
    </row>
    <row r="301" spans="2:8" s="8" customFormat="1" ht="9.4499999999999993" customHeight="1" x14ac:dyDescent="0.3">
      <c r="B301" s="50"/>
      <c r="C301" s="50"/>
      <c r="D301" s="50"/>
      <c r="E301" s="92"/>
      <c r="F301" s="92"/>
      <c r="G301" s="143"/>
      <c r="H301" s="51"/>
    </row>
    <row r="302" spans="2:8" s="8" customFormat="1" ht="11.4" x14ac:dyDescent="0.3">
      <c r="B302" s="52" t="s">
        <v>102</v>
      </c>
      <c r="C302" s="53" t="s">
        <v>103</v>
      </c>
      <c r="D302" s="53" t="s">
        <v>104</v>
      </c>
      <c r="E302" s="24" t="s">
        <v>59</v>
      </c>
      <c r="F302" s="93">
        <f>0.3*0.675*130</f>
        <v>26.325000000000003</v>
      </c>
      <c r="G302" s="145"/>
      <c r="H302" s="55"/>
    </row>
    <row r="303" spans="2:8" s="8" customFormat="1" ht="9.4499999999999993" customHeight="1" x14ac:dyDescent="0.3">
      <c r="B303" s="50"/>
      <c r="C303" s="50"/>
      <c r="D303" s="50"/>
      <c r="E303" s="92"/>
      <c r="F303" s="92"/>
      <c r="G303" s="143"/>
      <c r="H303" s="51"/>
    </row>
    <row r="304" spans="2:8" s="29" customFormat="1" ht="16.05" customHeight="1" x14ac:dyDescent="0.3">
      <c r="B304" s="52" t="s">
        <v>105</v>
      </c>
      <c r="C304" s="53" t="s">
        <v>106</v>
      </c>
      <c r="D304" s="53" t="s">
        <v>107</v>
      </c>
      <c r="E304" s="24" t="s">
        <v>59</v>
      </c>
      <c r="F304" s="93">
        <f>(0.1*0.675*130+0.675*0.375*130)</f>
        <v>41.681250000000006</v>
      </c>
      <c r="G304" s="145"/>
      <c r="H304" s="55"/>
    </row>
    <row r="305" spans="1:8" s="35" customFormat="1" ht="13.8" x14ac:dyDescent="0.3">
      <c r="B305" s="50"/>
      <c r="C305" s="50"/>
      <c r="D305" s="50"/>
      <c r="E305" s="92"/>
      <c r="F305" s="92"/>
      <c r="G305" s="143"/>
      <c r="H305" s="51"/>
    </row>
    <row r="306" spans="1:8" s="1" customFormat="1" ht="15.6" x14ac:dyDescent="0.3">
      <c r="B306" s="52" t="s">
        <v>108</v>
      </c>
      <c r="C306" s="53" t="s">
        <v>109</v>
      </c>
      <c r="D306" s="53" t="s">
        <v>110</v>
      </c>
      <c r="E306" s="24" t="s">
        <v>59</v>
      </c>
      <c r="F306" s="93">
        <v>3</v>
      </c>
      <c r="G306" s="145"/>
      <c r="H306" s="55"/>
    </row>
    <row r="307" spans="1:8" s="1" customFormat="1" ht="15.6" x14ac:dyDescent="0.3">
      <c r="B307" s="50"/>
      <c r="C307" s="50"/>
      <c r="D307" s="50"/>
      <c r="E307" s="92"/>
      <c r="F307" s="92"/>
      <c r="G307" s="143"/>
      <c r="H307" s="51"/>
    </row>
    <row r="308" spans="1:8" s="1" customFormat="1" ht="15.6" x14ac:dyDescent="0.3">
      <c r="B308" s="56" t="s">
        <v>111</v>
      </c>
      <c r="C308" s="53" t="s">
        <v>112</v>
      </c>
      <c r="D308" s="54" t="s">
        <v>113</v>
      </c>
      <c r="E308" s="24" t="s">
        <v>59</v>
      </c>
      <c r="F308" s="93">
        <f>0.3*F302</f>
        <v>7.8975000000000009</v>
      </c>
      <c r="G308" s="145"/>
      <c r="H308" s="55"/>
    </row>
    <row r="309" spans="1:8" s="1" customFormat="1" ht="15.6" x14ac:dyDescent="0.3">
      <c r="B309" s="50"/>
      <c r="C309" s="50"/>
      <c r="D309" s="50"/>
      <c r="E309" s="92"/>
      <c r="F309" s="92"/>
      <c r="G309" s="143"/>
      <c r="H309" s="51"/>
    </row>
    <row r="310" spans="1:8" s="5" customFormat="1" ht="12" x14ac:dyDescent="0.3">
      <c r="B310" s="56" t="s">
        <v>114</v>
      </c>
      <c r="C310" s="53" t="s">
        <v>115</v>
      </c>
      <c r="D310" s="54" t="s">
        <v>116</v>
      </c>
      <c r="E310" s="24"/>
      <c r="F310" s="93"/>
      <c r="G310" s="144"/>
      <c r="H310" s="55"/>
    </row>
    <row r="311" spans="1:8" s="8" customFormat="1" ht="13.95" customHeight="1" x14ac:dyDescent="0.3">
      <c r="B311" s="50"/>
      <c r="C311" s="50"/>
      <c r="D311" s="50"/>
      <c r="E311" s="92"/>
      <c r="F311" s="92"/>
      <c r="G311" s="143"/>
      <c r="H311" s="51"/>
    </row>
    <row r="312" spans="1:8" s="8" customFormat="1" ht="11.4" x14ac:dyDescent="0.3">
      <c r="A312" s="8">
        <v>5124</v>
      </c>
      <c r="B312" s="52" t="s">
        <v>117</v>
      </c>
      <c r="C312" s="53" t="s">
        <v>118</v>
      </c>
      <c r="D312" s="53" t="s">
        <v>119</v>
      </c>
      <c r="E312" s="24"/>
      <c r="F312" s="93"/>
      <c r="G312" s="144"/>
      <c r="H312" s="55"/>
    </row>
    <row r="313" spans="1:8" s="8" customFormat="1" ht="9.4499999999999993" customHeight="1" x14ac:dyDescent="0.3">
      <c r="B313" s="50"/>
      <c r="C313" s="50"/>
      <c r="D313" s="50"/>
      <c r="E313" s="92"/>
      <c r="F313" s="92"/>
      <c r="G313" s="143"/>
      <c r="H313" s="51"/>
    </row>
    <row r="314" spans="1:8" s="8" customFormat="1" ht="22.8" x14ac:dyDescent="0.3">
      <c r="A314" s="8">
        <v>5125</v>
      </c>
      <c r="B314" s="52" t="s">
        <v>120</v>
      </c>
      <c r="C314" s="53" t="s">
        <v>121</v>
      </c>
      <c r="D314" s="53" t="s">
        <v>122</v>
      </c>
      <c r="E314" s="24" t="s">
        <v>7</v>
      </c>
      <c r="F314" s="93">
        <f>130</f>
        <v>130</v>
      </c>
      <c r="G314" s="145"/>
      <c r="H314" s="55"/>
    </row>
    <row r="315" spans="1:8" s="8" customFormat="1" ht="9.4499999999999993" customHeight="1" x14ac:dyDescent="0.3">
      <c r="B315" s="50"/>
      <c r="C315" s="50"/>
      <c r="D315" s="50"/>
      <c r="E315" s="92"/>
      <c r="F315" s="92"/>
      <c r="G315" s="143"/>
      <c r="H315" s="51"/>
    </row>
    <row r="316" spans="1:8" s="8" customFormat="1" ht="11.4" x14ac:dyDescent="0.3">
      <c r="A316" s="8">
        <v>5126</v>
      </c>
      <c r="B316" s="52" t="s">
        <v>123</v>
      </c>
      <c r="C316" s="53" t="s">
        <v>124</v>
      </c>
      <c r="D316" s="53" t="s">
        <v>125</v>
      </c>
      <c r="E316" s="24" t="s">
        <v>7</v>
      </c>
      <c r="F316" s="93">
        <v>100</v>
      </c>
      <c r="G316" s="145"/>
      <c r="H316" s="55"/>
    </row>
    <row r="317" spans="1:8" s="8" customFormat="1" ht="9.4499999999999993" customHeight="1" x14ac:dyDescent="0.3">
      <c r="B317" s="50"/>
      <c r="C317" s="50"/>
      <c r="D317" s="50"/>
      <c r="E317" s="92"/>
      <c r="F317" s="92"/>
      <c r="G317" s="143"/>
      <c r="H317" s="51"/>
    </row>
    <row r="318" spans="1:8" s="8" customFormat="1" ht="24" x14ac:dyDescent="0.3">
      <c r="A318" s="8">
        <v>5127</v>
      </c>
      <c r="B318" s="56" t="s">
        <v>126</v>
      </c>
      <c r="C318" s="53" t="s">
        <v>127</v>
      </c>
      <c r="D318" s="54" t="s">
        <v>128</v>
      </c>
      <c r="E318" s="24" t="s">
        <v>59</v>
      </c>
      <c r="F318" s="93">
        <f>F302</f>
        <v>26.325000000000003</v>
      </c>
      <c r="G318" s="145"/>
      <c r="H318" s="55"/>
    </row>
    <row r="319" spans="1:8" s="8" customFormat="1" ht="9.4499999999999993" customHeight="1" x14ac:dyDescent="0.3">
      <c r="B319" s="50"/>
      <c r="C319" s="50"/>
      <c r="D319" s="50"/>
      <c r="E319" s="92"/>
      <c r="F319" s="92"/>
      <c r="G319" s="143"/>
      <c r="H319" s="51"/>
    </row>
    <row r="320" spans="1:8" s="8" customFormat="1" ht="12" x14ac:dyDescent="0.3">
      <c r="A320" s="8">
        <v>5128</v>
      </c>
      <c r="B320" s="56"/>
      <c r="C320" s="53"/>
      <c r="D320" s="54"/>
      <c r="E320" s="24"/>
      <c r="F320" s="93"/>
      <c r="G320" s="143"/>
      <c r="H320" s="55"/>
    </row>
    <row r="321" spans="1:8" s="8" customFormat="1" ht="9.4499999999999993" customHeight="1" x14ac:dyDescent="0.3">
      <c r="B321" s="50"/>
      <c r="C321" s="50"/>
      <c r="D321" s="50"/>
      <c r="E321" s="92"/>
      <c r="F321" s="92"/>
      <c r="G321" s="143"/>
      <c r="H321" s="51"/>
    </row>
    <row r="322" spans="1:8" s="8" customFormat="1" ht="11.4" x14ac:dyDescent="0.3">
      <c r="A322" s="8">
        <v>5129</v>
      </c>
      <c r="B322" s="57"/>
      <c r="C322" s="57"/>
      <c r="D322" s="57"/>
      <c r="E322" s="94"/>
      <c r="F322" s="94"/>
      <c r="G322" s="143"/>
      <c r="H322" s="58"/>
    </row>
    <row r="323" spans="1:8" s="8" customFormat="1" ht="9.4499999999999993" customHeight="1" x14ac:dyDescent="0.3">
      <c r="B323" s="50"/>
      <c r="C323" s="50"/>
      <c r="D323" s="50"/>
      <c r="E323" s="92"/>
      <c r="F323" s="92"/>
      <c r="G323" s="143"/>
      <c r="H323" s="51"/>
    </row>
    <row r="324" spans="1:8" s="8" customFormat="1" ht="11.4" x14ac:dyDescent="0.3">
      <c r="A324" s="8">
        <v>6278</v>
      </c>
      <c r="B324" s="57"/>
      <c r="C324" s="57"/>
      <c r="D324" s="57"/>
      <c r="E324" s="94"/>
      <c r="F324" s="94"/>
      <c r="G324" s="143"/>
      <c r="H324" s="58"/>
    </row>
    <row r="325" spans="1:8" s="8" customFormat="1" ht="9.4499999999999993" customHeight="1" x14ac:dyDescent="0.3">
      <c r="B325" s="50"/>
      <c r="C325" s="50"/>
      <c r="D325" s="50"/>
      <c r="E325" s="92"/>
      <c r="F325" s="92"/>
      <c r="G325" s="143"/>
      <c r="H325" s="51"/>
    </row>
    <row r="326" spans="1:8" s="8" customFormat="1" ht="11.4" x14ac:dyDescent="0.3">
      <c r="A326" s="8">
        <v>6278</v>
      </c>
      <c r="B326" s="57"/>
      <c r="C326" s="57"/>
      <c r="D326" s="57"/>
      <c r="E326" s="94"/>
      <c r="F326" s="94"/>
      <c r="G326" s="143"/>
      <c r="H326" s="58"/>
    </row>
    <row r="327" spans="1:8" s="8" customFormat="1" ht="9.4499999999999993" customHeight="1" x14ac:dyDescent="0.3">
      <c r="B327" s="50"/>
      <c r="C327" s="50"/>
      <c r="D327" s="50"/>
      <c r="E327" s="92"/>
      <c r="F327" s="92"/>
      <c r="G327" s="143"/>
      <c r="H327" s="51"/>
    </row>
    <row r="328" spans="1:8" s="8" customFormat="1" ht="11.4" x14ac:dyDescent="0.3">
      <c r="A328" s="8">
        <v>6278</v>
      </c>
      <c r="B328" s="57"/>
      <c r="C328" s="57"/>
      <c r="D328" s="57"/>
      <c r="E328" s="94"/>
      <c r="F328" s="94"/>
      <c r="G328" s="143"/>
      <c r="H328" s="58"/>
    </row>
    <row r="329" spans="1:8" s="8" customFormat="1" ht="9.4499999999999993" customHeight="1" x14ac:dyDescent="0.3">
      <c r="B329" s="50"/>
      <c r="C329" s="50"/>
      <c r="D329" s="50"/>
      <c r="E329" s="92"/>
      <c r="F329" s="92"/>
      <c r="G329" s="143"/>
      <c r="H329" s="51"/>
    </row>
    <row r="330" spans="1:8" s="8" customFormat="1" ht="11.4" x14ac:dyDescent="0.3">
      <c r="A330" s="8">
        <v>6278</v>
      </c>
      <c r="B330" s="57"/>
      <c r="C330" s="57"/>
      <c r="D330" s="57"/>
      <c r="E330" s="94"/>
      <c r="F330" s="94"/>
      <c r="G330" s="143"/>
      <c r="H330" s="58"/>
    </row>
    <row r="331" spans="1:8" s="8" customFormat="1" ht="9.4499999999999993" customHeight="1" x14ac:dyDescent="0.3">
      <c r="B331" s="50"/>
      <c r="C331" s="50"/>
      <c r="D331" s="50"/>
      <c r="E331" s="92"/>
      <c r="F331" s="92"/>
      <c r="G331" s="143"/>
      <c r="H331" s="51"/>
    </row>
    <row r="332" spans="1:8" s="8" customFormat="1" ht="11.4" x14ac:dyDescent="0.3">
      <c r="A332" s="8">
        <v>5130</v>
      </c>
      <c r="B332" s="57"/>
      <c r="C332" s="57"/>
      <c r="D332" s="57"/>
      <c r="E332" s="94"/>
      <c r="F332" s="94"/>
      <c r="G332" s="143"/>
      <c r="H332" s="58"/>
    </row>
    <row r="333" spans="1:8" s="8" customFormat="1" ht="9.4499999999999993" customHeight="1" x14ac:dyDescent="0.3">
      <c r="B333" s="50"/>
      <c r="C333" s="50"/>
      <c r="D333" s="50"/>
      <c r="E333" s="92"/>
      <c r="F333" s="92"/>
      <c r="G333" s="143"/>
      <c r="H333" s="51"/>
    </row>
    <row r="334" spans="1:8" s="8" customFormat="1" ht="11.4" x14ac:dyDescent="0.3">
      <c r="A334" s="8">
        <v>6279</v>
      </c>
      <c r="B334" s="57"/>
      <c r="C334" s="57"/>
      <c r="D334" s="57"/>
      <c r="E334" s="94"/>
      <c r="F334" s="94"/>
      <c r="G334" s="143"/>
      <c r="H334" s="58"/>
    </row>
    <row r="335" spans="1:8" s="8" customFormat="1" ht="9.4499999999999993" customHeight="1" x14ac:dyDescent="0.3">
      <c r="B335" s="50"/>
      <c r="C335" s="50"/>
      <c r="D335" s="50"/>
      <c r="E335" s="92"/>
      <c r="F335" s="92"/>
      <c r="G335" s="143"/>
      <c r="H335" s="51"/>
    </row>
    <row r="336" spans="1:8" s="8" customFormat="1" ht="11.4" x14ac:dyDescent="0.3">
      <c r="A336" s="8">
        <v>6280</v>
      </c>
      <c r="B336" s="57"/>
      <c r="C336" s="57"/>
      <c r="D336" s="57"/>
      <c r="E336" s="94"/>
      <c r="F336" s="94"/>
      <c r="G336" s="143"/>
      <c r="H336" s="58"/>
    </row>
    <row r="337" spans="1:8" s="8" customFormat="1" ht="9.4499999999999993" customHeight="1" x14ac:dyDescent="0.3">
      <c r="B337" s="50"/>
      <c r="C337" s="50"/>
      <c r="D337" s="50"/>
      <c r="E337" s="92"/>
      <c r="F337" s="92"/>
      <c r="G337" s="143"/>
      <c r="H337" s="51"/>
    </row>
    <row r="338" spans="1:8" s="8" customFormat="1" ht="11.4" x14ac:dyDescent="0.3">
      <c r="A338" s="8">
        <v>6281</v>
      </c>
      <c r="B338" s="57"/>
      <c r="C338" s="57"/>
      <c r="D338" s="57"/>
      <c r="E338" s="94"/>
      <c r="F338" s="94"/>
      <c r="G338" s="143"/>
      <c r="H338" s="58"/>
    </row>
    <row r="339" spans="1:8" s="8" customFormat="1" ht="9.4499999999999993" customHeight="1" x14ac:dyDescent="0.3">
      <c r="B339" s="50"/>
      <c r="C339" s="50"/>
      <c r="D339" s="50"/>
      <c r="E339" s="92"/>
      <c r="F339" s="92"/>
      <c r="G339" s="143"/>
      <c r="H339" s="51"/>
    </row>
    <row r="340" spans="1:8" s="8" customFormat="1" ht="11.4" x14ac:dyDescent="0.3">
      <c r="A340" s="8">
        <v>6282</v>
      </c>
      <c r="B340" s="57"/>
      <c r="C340" s="57"/>
      <c r="D340" s="57"/>
      <c r="E340" s="94"/>
      <c r="F340" s="94"/>
      <c r="G340" s="143"/>
      <c r="H340" s="58"/>
    </row>
    <row r="341" spans="1:8" s="8" customFormat="1" ht="9.4499999999999993" customHeight="1" x14ac:dyDescent="0.3">
      <c r="B341" s="50"/>
      <c r="C341" s="50"/>
      <c r="D341" s="50"/>
      <c r="E341" s="92"/>
      <c r="F341" s="92"/>
      <c r="G341" s="143"/>
      <c r="H341" s="51"/>
    </row>
    <row r="342" spans="1:8" s="8" customFormat="1" ht="11.4" x14ac:dyDescent="0.3">
      <c r="A342" s="8">
        <v>6282</v>
      </c>
      <c r="B342" s="57"/>
      <c r="C342" s="57"/>
      <c r="D342" s="57"/>
      <c r="E342" s="94"/>
      <c r="F342" s="94"/>
      <c r="G342" s="143"/>
      <c r="H342" s="58"/>
    </row>
    <row r="343" spans="1:8" s="8" customFormat="1" ht="9.4499999999999993" customHeight="1" x14ac:dyDescent="0.3">
      <c r="B343" s="50"/>
      <c r="C343" s="50"/>
      <c r="D343" s="50"/>
      <c r="E343" s="92"/>
      <c r="F343" s="92"/>
      <c r="G343" s="143"/>
      <c r="H343" s="51"/>
    </row>
    <row r="344" spans="1:8" s="8" customFormat="1" ht="11.4" x14ac:dyDescent="0.3">
      <c r="A344" s="8">
        <v>5134</v>
      </c>
      <c r="B344" s="57"/>
      <c r="C344" s="57"/>
      <c r="D344" s="57"/>
      <c r="E344" s="94"/>
      <c r="F344" s="94"/>
      <c r="G344" s="143"/>
      <c r="H344" s="58"/>
    </row>
    <row r="345" spans="1:8" s="8" customFormat="1" ht="9.4499999999999993" customHeight="1" x14ac:dyDescent="0.3">
      <c r="B345" s="50"/>
      <c r="C345" s="50"/>
      <c r="D345" s="50"/>
      <c r="E345" s="92"/>
      <c r="F345" s="92"/>
      <c r="G345" s="143"/>
      <c r="H345" s="51"/>
    </row>
    <row r="346" spans="1:8" s="8" customFormat="1" ht="11.4" x14ac:dyDescent="0.3">
      <c r="A346" s="8">
        <v>5136</v>
      </c>
      <c r="B346" s="57"/>
      <c r="C346" s="57"/>
      <c r="D346" s="57"/>
      <c r="E346" s="94"/>
      <c r="F346" s="94"/>
      <c r="G346" s="143"/>
      <c r="H346" s="58"/>
    </row>
    <row r="347" spans="1:8" s="8" customFormat="1" ht="9.4499999999999993" customHeight="1" x14ac:dyDescent="0.3">
      <c r="B347" s="50"/>
      <c r="C347" s="50"/>
      <c r="D347" s="50"/>
      <c r="E347" s="92"/>
      <c r="F347" s="92"/>
      <c r="G347" s="143"/>
      <c r="H347" s="51"/>
    </row>
    <row r="348" spans="1:8" s="8" customFormat="1" ht="11.4" x14ac:dyDescent="0.3">
      <c r="A348" s="8">
        <v>5137</v>
      </c>
      <c r="B348" s="57"/>
      <c r="C348" s="57"/>
      <c r="D348" s="57"/>
      <c r="E348" s="94"/>
      <c r="F348" s="94"/>
      <c r="G348" s="143"/>
      <c r="H348" s="58"/>
    </row>
    <row r="349" spans="1:8" s="8" customFormat="1" ht="9.4499999999999993" customHeight="1" x14ac:dyDescent="0.3">
      <c r="B349" s="50"/>
      <c r="C349" s="50"/>
      <c r="D349" s="50"/>
      <c r="E349" s="92"/>
      <c r="F349" s="92"/>
      <c r="G349" s="143"/>
      <c r="H349" s="51"/>
    </row>
    <row r="350" spans="1:8" s="8" customFormat="1" ht="11.4" x14ac:dyDescent="0.3">
      <c r="A350" s="8">
        <v>5138</v>
      </c>
      <c r="B350" s="57"/>
      <c r="C350" s="57"/>
      <c r="D350" s="57"/>
      <c r="E350" s="94"/>
      <c r="F350" s="94"/>
      <c r="G350" s="143"/>
      <c r="H350" s="58"/>
    </row>
    <row r="351" spans="1:8" s="8" customFormat="1" ht="9.4499999999999993" customHeight="1" x14ac:dyDescent="0.3">
      <c r="B351" s="50"/>
      <c r="C351" s="50"/>
      <c r="D351" s="50"/>
      <c r="E351" s="92"/>
      <c r="F351" s="92"/>
      <c r="G351" s="143"/>
      <c r="H351" s="51"/>
    </row>
    <row r="352" spans="1:8" s="8" customFormat="1" ht="11.4" x14ac:dyDescent="0.3">
      <c r="A352" s="8">
        <v>5139</v>
      </c>
      <c r="B352" s="57"/>
      <c r="C352" s="57"/>
      <c r="D352" s="57"/>
      <c r="E352" s="94"/>
      <c r="F352" s="94"/>
      <c r="G352" s="143"/>
      <c r="H352" s="58"/>
    </row>
    <row r="353" spans="1:8" s="8" customFormat="1" ht="9.4499999999999993" customHeight="1" x14ac:dyDescent="0.3">
      <c r="B353" s="50"/>
      <c r="C353" s="50"/>
      <c r="D353" s="50"/>
      <c r="E353" s="92"/>
      <c r="F353" s="92"/>
      <c r="G353" s="143"/>
      <c r="H353" s="51"/>
    </row>
    <row r="354" spans="1:8" s="8" customFormat="1" ht="11.4" x14ac:dyDescent="0.3">
      <c r="A354" s="8">
        <v>5140</v>
      </c>
      <c r="B354" s="57"/>
      <c r="C354" s="57"/>
      <c r="D354" s="57"/>
      <c r="E354" s="94"/>
      <c r="F354" s="94"/>
      <c r="G354" s="143"/>
      <c r="H354" s="58"/>
    </row>
    <row r="355" spans="1:8" s="8" customFormat="1" ht="9.4499999999999993" customHeight="1" x14ac:dyDescent="0.3">
      <c r="B355" s="50"/>
      <c r="C355" s="50"/>
      <c r="D355" s="50"/>
      <c r="E355" s="92"/>
      <c r="F355" s="92"/>
      <c r="G355" s="143"/>
      <c r="H355" s="51"/>
    </row>
    <row r="356" spans="1:8" s="8" customFormat="1" ht="11.4" x14ac:dyDescent="0.3">
      <c r="A356" s="8">
        <v>5141</v>
      </c>
      <c r="B356" s="59" t="s">
        <v>60</v>
      </c>
      <c r="C356" s="60"/>
      <c r="D356" s="61"/>
      <c r="E356" s="62"/>
      <c r="F356" s="62"/>
      <c r="G356" s="146"/>
      <c r="H356" s="63">
        <f>SUM(H298:H355)</f>
        <v>0</v>
      </c>
    </row>
    <row r="357" spans="1:8" s="8" customFormat="1" ht="9.4499999999999993" customHeight="1" x14ac:dyDescent="0.3">
      <c r="B357" s="35"/>
      <c r="C357" s="35"/>
      <c r="D357" s="41"/>
      <c r="E357" s="89"/>
      <c r="F357" s="89"/>
      <c r="G357" s="139"/>
      <c r="H357" s="42"/>
    </row>
    <row r="358" spans="1:8" s="8" customFormat="1" ht="15.6" x14ac:dyDescent="0.3">
      <c r="A358" s="8">
        <v>5142</v>
      </c>
      <c r="B358" s="288" t="str">
        <f>B292</f>
        <v xml:space="preserve">Contract: Appointment of a contactor for the Ramochana sewer upgrade and house connection </v>
      </c>
      <c r="C358" s="3"/>
      <c r="D358" s="3"/>
      <c r="E358" s="76"/>
      <c r="F358" s="76"/>
      <c r="G358" s="127"/>
      <c r="H358" s="4"/>
    </row>
    <row r="359" spans="1:8" s="8" customFormat="1" ht="15.6" x14ac:dyDescent="0.3">
      <c r="B359" s="288" t="str">
        <f>B293</f>
        <v xml:space="preserve">Section C2.2: Schedule of Quantities </v>
      </c>
      <c r="C359" s="3"/>
      <c r="D359" s="3"/>
      <c r="E359" s="76"/>
      <c r="F359" s="76"/>
      <c r="G359" s="127"/>
      <c r="H359" s="4"/>
    </row>
    <row r="360" spans="1:8" s="8" customFormat="1" ht="15.6" x14ac:dyDescent="0.3">
      <c r="A360" s="8">
        <v>5143</v>
      </c>
      <c r="B360" s="2"/>
      <c r="C360" s="3"/>
      <c r="D360" s="3"/>
      <c r="E360" s="76"/>
      <c r="F360" s="76"/>
      <c r="G360" s="127"/>
      <c r="H360" s="4"/>
    </row>
    <row r="361" spans="1:8" s="8" customFormat="1" ht="9" customHeight="1" x14ac:dyDescent="0.3">
      <c r="B361" s="2"/>
      <c r="C361" s="3"/>
      <c r="D361" s="3"/>
      <c r="E361" s="76"/>
      <c r="F361" s="76"/>
      <c r="G361" s="127"/>
      <c r="H361" s="4"/>
    </row>
    <row r="362" spans="1:8" s="8" customFormat="1" ht="12" x14ac:dyDescent="0.3">
      <c r="B362" s="5"/>
      <c r="C362" s="5"/>
      <c r="D362" s="5"/>
      <c r="E362" s="90"/>
      <c r="F362" s="90"/>
      <c r="G362" s="140"/>
      <c r="H362" s="43" t="s">
        <v>129</v>
      </c>
    </row>
    <row r="363" spans="1:8" s="8" customFormat="1" ht="12" x14ac:dyDescent="0.3">
      <c r="B363" s="44" t="s">
        <v>10</v>
      </c>
      <c r="C363" s="44" t="s">
        <v>11</v>
      </c>
      <c r="D363" s="44" t="s">
        <v>1</v>
      </c>
      <c r="E363" s="44" t="s">
        <v>2</v>
      </c>
      <c r="F363" s="44" t="s">
        <v>12</v>
      </c>
      <c r="G363" s="141" t="s">
        <v>3</v>
      </c>
      <c r="H363" s="45" t="s">
        <v>4</v>
      </c>
    </row>
    <row r="364" spans="1:8" s="8" customFormat="1" ht="15" customHeight="1" x14ac:dyDescent="0.3">
      <c r="B364" s="46" t="s">
        <v>130</v>
      </c>
      <c r="C364" s="47" t="s">
        <v>131</v>
      </c>
      <c r="D364" s="47" t="s">
        <v>132</v>
      </c>
      <c r="E364" s="48"/>
      <c r="F364" s="91"/>
      <c r="G364" s="142"/>
      <c r="H364" s="49"/>
    </row>
    <row r="365" spans="1:8" s="8" customFormat="1" ht="11.4" x14ac:dyDescent="0.3">
      <c r="B365" s="50"/>
      <c r="C365" s="50"/>
      <c r="D365" s="50"/>
      <c r="E365" s="92"/>
      <c r="F365" s="92"/>
      <c r="G365" s="143"/>
      <c r="H365" s="51"/>
    </row>
    <row r="366" spans="1:8" s="29" customFormat="1" ht="12" x14ac:dyDescent="0.3">
      <c r="B366" s="52" t="s">
        <v>133</v>
      </c>
      <c r="C366" s="53" t="s">
        <v>134</v>
      </c>
      <c r="D366" s="54" t="s">
        <v>135</v>
      </c>
      <c r="E366" s="24"/>
      <c r="F366" s="93"/>
      <c r="G366" s="144"/>
      <c r="H366" s="55"/>
    </row>
    <row r="367" spans="1:8" s="35" customFormat="1" ht="13.8" x14ac:dyDescent="0.3">
      <c r="B367" s="50"/>
      <c r="C367" s="50"/>
      <c r="D367" s="50"/>
      <c r="E367" s="92"/>
      <c r="F367" s="92"/>
      <c r="G367" s="143"/>
      <c r="H367" s="51"/>
    </row>
    <row r="368" spans="1:8" s="1" customFormat="1" ht="22.8" x14ac:dyDescent="0.3">
      <c r="B368" s="52" t="s">
        <v>136</v>
      </c>
      <c r="C368" s="53" t="s">
        <v>137</v>
      </c>
      <c r="D368" s="53" t="s">
        <v>138</v>
      </c>
      <c r="E368" s="24"/>
      <c r="F368" s="93"/>
      <c r="G368" s="144"/>
      <c r="H368" s="55"/>
    </row>
    <row r="369" spans="1:11" s="1" customFormat="1" ht="15.6" x14ac:dyDescent="0.3">
      <c r="B369" s="50"/>
      <c r="C369" s="50"/>
      <c r="D369" s="50"/>
      <c r="E369" s="92"/>
      <c r="F369" s="92"/>
      <c r="G369" s="143"/>
      <c r="H369" s="51"/>
    </row>
    <row r="370" spans="1:11" s="1" customFormat="1" ht="15.6" x14ac:dyDescent="0.3">
      <c r="B370" s="52" t="s">
        <v>139</v>
      </c>
      <c r="C370" s="53" t="s">
        <v>140</v>
      </c>
      <c r="D370" s="53" t="s">
        <v>141</v>
      </c>
      <c r="E370" s="24" t="s">
        <v>59</v>
      </c>
      <c r="F370" s="81">
        <f>399*2*1.1</f>
        <v>877.80000000000007</v>
      </c>
      <c r="G370" s="145"/>
      <c r="H370" s="55"/>
    </row>
    <row r="371" spans="1:11" s="1" customFormat="1" ht="9" customHeight="1" x14ac:dyDescent="0.3">
      <c r="B371" s="50"/>
      <c r="C371" s="50"/>
      <c r="D371" s="50"/>
      <c r="E371" s="92"/>
      <c r="F371" s="92"/>
      <c r="G371" s="143"/>
      <c r="H371" s="51"/>
    </row>
    <row r="372" spans="1:11" s="5" customFormat="1" ht="12" x14ac:dyDescent="0.3">
      <c r="B372" s="52" t="s">
        <v>142</v>
      </c>
      <c r="C372" s="53" t="s">
        <v>143</v>
      </c>
      <c r="D372" s="53" t="s">
        <v>144</v>
      </c>
      <c r="E372" s="24" t="s">
        <v>59</v>
      </c>
      <c r="F372" s="81">
        <f>395*1.1</f>
        <v>434.50000000000006</v>
      </c>
      <c r="G372" s="145"/>
      <c r="H372" s="55"/>
    </row>
    <row r="373" spans="1:11" s="8" customFormat="1" ht="11.4" x14ac:dyDescent="0.3">
      <c r="B373" s="50"/>
      <c r="C373" s="50"/>
      <c r="D373" s="50"/>
      <c r="E373" s="92"/>
      <c r="F373" s="92"/>
      <c r="G373" s="143"/>
      <c r="H373" s="51"/>
    </row>
    <row r="374" spans="1:11" s="29" customFormat="1" ht="11.4" x14ac:dyDescent="0.3">
      <c r="B374" s="52" t="s">
        <v>145</v>
      </c>
      <c r="C374" s="53" t="s">
        <v>146</v>
      </c>
      <c r="D374" s="53" t="s">
        <v>147</v>
      </c>
      <c r="E374" s="24" t="s">
        <v>59</v>
      </c>
      <c r="F374" s="81">
        <f>395*1.1</f>
        <v>434.50000000000006</v>
      </c>
      <c r="G374" s="145"/>
      <c r="H374" s="55"/>
    </row>
    <row r="375" spans="1:11" s="8" customFormat="1" ht="11.4" x14ac:dyDescent="0.3">
      <c r="A375" s="8">
        <v>5138</v>
      </c>
      <c r="B375" s="50"/>
      <c r="C375" s="50"/>
      <c r="D375" s="50"/>
      <c r="E375" s="92"/>
      <c r="F375" s="92"/>
      <c r="G375" s="143"/>
      <c r="H375" s="51"/>
    </row>
    <row r="376" spans="1:11" s="8" customFormat="1" ht="11.4" x14ac:dyDescent="0.3">
      <c r="B376" s="52" t="s">
        <v>148</v>
      </c>
      <c r="C376" s="53" t="s">
        <v>149</v>
      </c>
      <c r="D376" s="53" t="s">
        <v>150</v>
      </c>
      <c r="E376" s="24" t="s">
        <v>59</v>
      </c>
      <c r="F376" s="81">
        <f>395*1.1</f>
        <v>434.50000000000006</v>
      </c>
      <c r="G376" s="145"/>
      <c r="H376" s="55"/>
    </row>
    <row r="377" spans="1:11" s="8" customFormat="1" ht="11.4" x14ac:dyDescent="0.3">
      <c r="A377" s="8">
        <v>5146</v>
      </c>
      <c r="B377" s="50"/>
      <c r="C377" s="50"/>
      <c r="D377" s="50"/>
      <c r="E377" s="92"/>
      <c r="F377" s="92"/>
      <c r="G377" s="143"/>
      <c r="H377" s="51"/>
    </row>
    <row r="378" spans="1:11" s="8" customFormat="1" ht="11.4" x14ac:dyDescent="0.3">
      <c r="B378" s="52" t="s">
        <v>151</v>
      </c>
      <c r="C378" s="53" t="s">
        <v>152</v>
      </c>
      <c r="D378" s="53" t="s">
        <v>153</v>
      </c>
      <c r="E378" s="24" t="s">
        <v>59</v>
      </c>
      <c r="F378" s="81">
        <f>395*1.1</f>
        <v>434.50000000000006</v>
      </c>
      <c r="G378" s="145"/>
      <c r="H378" s="55"/>
    </row>
    <row r="379" spans="1:11" s="8" customFormat="1" ht="11.4" x14ac:dyDescent="0.3">
      <c r="A379" s="8">
        <v>5147</v>
      </c>
      <c r="B379" s="50"/>
      <c r="C379" s="50"/>
      <c r="D379" s="50"/>
      <c r="E379" s="92"/>
      <c r="F379" s="92"/>
      <c r="G379" s="143"/>
      <c r="H379" s="51"/>
    </row>
    <row r="380" spans="1:11" s="8" customFormat="1" ht="11.4" x14ac:dyDescent="0.3">
      <c r="B380" s="52" t="s">
        <v>154</v>
      </c>
      <c r="C380" s="53" t="s">
        <v>155</v>
      </c>
      <c r="D380" s="53" t="s">
        <v>156</v>
      </c>
      <c r="E380" s="24" t="s">
        <v>59</v>
      </c>
      <c r="F380" s="81">
        <f>358*1.1</f>
        <v>393.8</v>
      </c>
      <c r="G380" s="145"/>
      <c r="H380" s="55"/>
    </row>
    <row r="381" spans="1:11" s="8" customFormat="1" ht="11.4" x14ac:dyDescent="0.3">
      <c r="B381" s="50"/>
      <c r="C381" s="50"/>
      <c r="D381" s="50"/>
      <c r="E381" s="92"/>
      <c r="F381" s="92"/>
      <c r="G381" s="143"/>
      <c r="H381" s="51"/>
      <c r="K381" s="72"/>
    </row>
    <row r="382" spans="1:11" s="8" customFormat="1" ht="11.4" x14ac:dyDescent="0.3">
      <c r="B382" s="52" t="s">
        <v>157</v>
      </c>
      <c r="C382" s="53" t="s">
        <v>925</v>
      </c>
      <c r="D382" s="53" t="s">
        <v>158</v>
      </c>
      <c r="E382" s="24" t="s">
        <v>59</v>
      </c>
      <c r="F382" s="81">
        <f>286*1.1</f>
        <v>314.60000000000002</v>
      </c>
      <c r="G382" s="145"/>
      <c r="H382" s="55"/>
    </row>
    <row r="383" spans="1:11" s="8" customFormat="1" ht="11.4" x14ac:dyDescent="0.3">
      <c r="B383" s="50"/>
      <c r="C383" s="53"/>
      <c r="D383" s="50"/>
      <c r="E383" s="92"/>
      <c r="F383" s="92"/>
      <c r="G383" s="143"/>
      <c r="H383" s="55"/>
    </row>
    <row r="384" spans="1:11" s="8" customFormat="1" ht="11.4" x14ac:dyDescent="0.3">
      <c r="B384" s="50" t="s">
        <v>915</v>
      </c>
      <c r="C384" s="53" t="s">
        <v>926</v>
      </c>
      <c r="D384" s="50" t="s">
        <v>918</v>
      </c>
      <c r="E384" s="24" t="s">
        <v>59</v>
      </c>
      <c r="F384" s="92">
        <f>191*1.1</f>
        <v>210.10000000000002</v>
      </c>
      <c r="G384" s="200"/>
      <c r="H384" s="55"/>
    </row>
    <row r="385" spans="2:8" s="8" customFormat="1" ht="11.4" x14ac:dyDescent="0.3">
      <c r="B385" s="50"/>
      <c r="C385" s="53"/>
      <c r="D385" s="50"/>
      <c r="E385" s="92"/>
      <c r="F385" s="92"/>
      <c r="G385" s="143"/>
      <c r="H385" s="55"/>
    </row>
    <row r="386" spans="2:8" s="8" customFormat="1" ht="11.4" x14ac:dyDescent="0.3">
      <c r="B386" s="50" t="s">
        <v>916</v>
      </c>
      <c r="C386" s="53" t="s">
        <v>927</v>
      </c>
      <c r="D386" s="50" t="s">
        <v>919</v>
      </c>
      <c r="E386" s="24" t="s">
        <v>59</v>
      </c>
      <c r="F386" s="92">
        <f>172*1.1</f>
        <v>189.20000000000002</v>
      </c>
      <c r="G386" s="200"/>
      <c r="H386" s="55"/>
    </row>
    <row r="387" spans="2:8" s="8" customFormat="1" ht="11.4" x14ac:dyDescent="0.3">
      <c r="B387" s="50"/>
      <c r="C387" s="53"/>
      <c r="D387" s="50"/>
      <c r="E387" s="92"/>
      <c r="F387" s="92"/>
      <c r="G387" s="200"/>
      <c r="H387" s="55"/>
    </row>
    <row r="388" spans="2:8" s="8" customFormat="1" ht="11.4" x14ac:dyDescent="0.3">
      <c r="B388" s="50" t="s">
        <v>917</v>
      </c>
      <c r="C388" s="53" t="s">
        <v>928</v>
      </c>
      <c r="D388" s="50" t="s">
        <v>920</v>
      </c>
      <c r="E388" s="24" t="s">
        <v>59</v>
      </c>
      <c r="F388" s="92">
        <f>143*1.1</f>
        <v>157.30000000000001</v>
      </c>
      <c r="G388" s="200"/>
      <c r="H388" s="55"/>
    </row>
    <row r="389" spans="2:8" s="8" customFormat="1" ht="11.4" x14ac:dyDescent="0.3">
      <c r="B389" s="50"/>
      <c r="C389" s="53"/>
      <c r="D389" s="50"/>
      <c r="E389" s="92"/>
      <c r="F389" s="92"/>
      <c r="G389" s="200"/>
      <c r="H389" s="55"/>
    </row>
    <row r="390" spans="2:8" s="8" customFormat="1" ht="11.4" x14ac:dyDescent="0.3">
      <c r="B390" s="50" t="s">
        <v>921</v>
      </c>
      <c r="C390" s="53" t="s">
        <v>929</v>
      </c>
      <c r="D390" s="50" t="s">
        <v>922</v>
      </c>
      <c r="E390" s="24" t="s">
        <v>59</v>
      </c>
      <c r="F390" s="92">
        <f>62*1.1</f>
        <v>68.2</v>
      </c>
      <c r="G390" s="200"/>
      <c r="H390" s="55"/>
    </row>
    <row r="391" spans="2:8" s="8" customFormat="1" ht="11.4" x14ac:dyDescent="0.3">
      <c r="B391" s="50"/>
      <c r="C391" s="53"/>
      <c r="D391" s="50"/>
      <c r="E391" s="92"/>
      <c r="F391" s="92"/>
      <c r="G391" s="200"/>
      <c r="H391" s="55"/>
    </row>
    <row r="392" spans="2:8" s="8" customFormat="1" ht="11.4" x14ac:dyDescent="0.3">
      <c r="B392" s="50" t="s">
        <v>923</v>
      </c>
      <c r="C392" s="53" t="s">
        <v>930</v>
      </c>
      <c r="D392" s="50" t="s">
        <v>924</v>
      </c>
      <c r="E392" s="24" t="s">
        <v>59</v>
      </c>
      <c r="F392" s="92">
        <f>3*1.1</f>
        <v>3.3000000000000003</v>
      </c>
      <c r="G392" s="200"/>
      <c r="H392" s="55"/>
    </row>
    <row r="393" spans="2:8" s="8" customFormat="1" ht="11.4" x14ac:dyDescent="0.3">
      <c r="B393" s="50"/>
      <c r="C393" s="50"/>
      <c r="D393" s="50"/>
      <c r="E393" s="92"/>
      <c r="F393" s="92"/>
      <c r="G393" s="143"/>
      <c r="H393" s="55"/>
    </row>
    <row r="394" spans="2:8" s="8" customFormat="1" ht="24" x14ac:dyDescent="0.3">
      <c r="B394" s="52" t="s">
        <v>159</v>
      </c>
      <c r="C394" s="53" t="s">
        <v>160</v>
      </c>
      <c r="D394" s="54" t="s">
        <v>161</v>
      </c>
      <c r="E394" s="24"/>
      <c r="F394" s="93"/>
      <c r="G394" s="144"/>
      <c r="H394" s="55"/>
    </row>
    <row r="395" spans="2:8" s="8" customFormat="1" ht="11.4" x14ac:dyDescent="0.3">
      <c r="B395" s="50"/>
      <c r="C395" s="50"/>
      <c r="D395" s="50"/>
      <c r="E395" s="92"/>
      <c r="F395" s="92"/>
      <c r="G395" s="143"/>
      <c r="H395" s="51"/>
    </row>
    <row r="396" spans="2:8" s="8" customFormat="1" ht="11.4" x14ac:dyDescent="0.3">
      <c r="B396" s="52" t="s">
        <v>162</v>
      </c>
      <c r="C396" s="53" t="s">
        <v>163</v>
      </c>
      <c r="D396" s="53" t="s">
        <v>164</v>
      </c>
      <c r="E396" s="24" t="s">
        <v>59</v>
      </c>
      <c r="F396" s="93">
        <f>(F378+F380+F382+F384+F386+F388+F390+F392+F376+F374+F372+F370)/12</f>
        <v>329.35833333333335</v>
      </c>
      <c r="G396" s="145"/>
      <c r="H396" s="55"/>
    </row>
    <row r="397" spans="2:8" s="8" customFormat="1" ht="11.4" x14ac:dyDescent="0.3">
      <c r="B397" s="50"/>
      <c r="C397" s="50"/>
      <c r="D397" s="50"/>
      <c r="E397" s="92"/>
      <c r="F397" s="92"/>
      <c r="G397" s="143"/>
      <c r="H397" s="51"/>
    </row>
    <row r="398" spans="2:8" s="8" customFormat="1" ht="24" x14ac:dyDescent="0.3">
      <c r="B398" s="56" t="s">
        <v>165</v>
      </c>
      <c r="C398" s="53" t="s">
        <v>166</v>
      </c>
      <c r="D398" s="54" t="s">
        <v>167</v>
      </c>
      <c r="E398" s="24" t="s">
        <v>59</v>
      </c>
      <c r="F398" s="93">
        <f>(F374+F376+F378+F380+F382+F384+F386+F388+F390+F392)*2</f>
        <v>5280</v>
      </c>
      <c r="G398" s="145"/>
      <c r="H398" s="55"/>
    </row>
    <row r="399" spans="2:8" s="8" customFormat="1" ht="11.4" x14ac:dyDescent="0.3">
      <c r="B399" s="50"/>
      <c r="C399" s="50"/>
      <c r="D399" s="50"/>
      <c r="E399" s="92"/>
      <c r="F399" s="92"/>
      <c r="G399" s="143"/>
      <c r="H399" s="51"/>
    </row>
    <row r="400" spans="2:8" s="8" customFormat="1" ht="36" x14ac:dyDescent="0.3">
      <c r="B400" s="56" t="s">
        <v>168</v>
      </c>
      <c r="C400" s="53" t="s">
        <v>169</v>
      </c>
      <c r="D400" s="54" t="s">
        <v>170</v>
      </c>
      <c r="E400" s="24" t="s">
        <v>59</v>
      </c>
      <c r="F400" s="81">
        <f>((F370+F372+F374+F376+F378+F380+F382+F384+F386+F388+F390+F392+F398)/1.8)</f>
        <v>5129.0555555555547</v>
      </c>
      <c r="G400" s="145"/>
      <c r="H400" s="55"/>
    </row>
    <row r="401" spans="2:8" s="8" customFormat="1" ht="11.4" x14ac:dyDescent="0.3">
      <c r="B401" s="50"/>
      <c r="C401" s="50"/>
      <c r="D401" s="50"/>
      <c r="E401" s="92"/>
      <c r="F401" s="92"/>
      <c r="G401" s="143"/>
      <c r="H401" s="51"/>
    </row>
    <row r="402" spans="2:8" s="8" customFormat="1" ht="24" x14ac:dyDescent="0.3">
      <c r="B402" s="52" t="s">
        <v>171</v>
      </c>
      <c r="C402" s="53" t="s">
        <v>172</v>
      </c>
      <c r="D402" s="54" t="s">
        <v>173</v>
      </c>
      <c r="E402" s="24"/>
      <c r="F402" s="93"/>
      <c r="G402" s="144"/>
      <c r="H402" s="55"/>
    </row>
    <row r="403" spans="2:8" s="8" customFormat="1" ht="11.4" x14ac:dyDescent="0.3">
      <c r="B403" s="50"/>
      <c r="C403" s="50"/>
      <c r="D403" s="50"/>
      <c r="E403" s="92"/>
      <c r="F403" s="92"/>
      <c r="G403" s="143"/>
      <c r="H403" s="51"/>
    </row>
    <row r="404" spans="2:8" s="8" customFormat="1" ht="11.4" x14ac:dyDescent="0.3">
      <c r="B404" s="52" t="s">
        <v>174</v>
      </c>
      <c r="C404" s="53" t="s">
        <v>175</v>
      </c>
      <c r="D404" s="53" t="s">
        <v>176</v>
      </c>
      <c r="E404" s="24" t="s">
        <v>59</v>
      </c>
      <c r="F404" s="93">
        <f>0.2*F400</f>
        <v>1025.8111111111109</v>
      </c>
      <c r="G404" s="145"/>
      <c r="H404" s="55"/>
    </row>
    <row r="405" spans="2:8" s="8" customFormat="1" ht="11.4" x14ac:dyDescent="0.3">
      <c r="B405" s="50"/>
      <c r="C405" s="50"/>
      <c r="D405" s="50"/>
      <c r="E405" s="92"/>
      <c r="F405" s="92"/>
      <c r="G405" s="143"/>
      <c r="H405" s="51"/>
    </row>
    <row r="406" spans="2:8" s="8" customFormat="1" ht="11.4" x14ac:dyDescent="0.3">
      <c r="B406" s="52" t="s">
        <v>177</v>
      </c>
      <c r="C406" s="53" t="s">
        <v>178</v>
      </c>
      <c r="D406" s="53" t="s">
        <v>860</v>
      </c>
      <c r="E406" s="24" t="s">
        <v>59</v>
      </c>
      <c r="F406" s="81">
        <f>((F398+F392+F390+F388+F386+F384+F382+F381+F380+F378+F376+F374+F372+F370)-F400)*1.2</f>
        <v>4923.8933333333352</v>
      </c>
      <c r="G406" s="145"/>
      <c r="H406" s="55"/>
    </row>
    <row r="407" spans="2:8" s="8" customFormat="1" ht="11.4" x14ac:dyDescent="0.3">
      <c r="B407" s="50"/>
      <c r="C407" s="50"/>
      <c r="D407" s="50"/>
      <c r="E407" s="92"/>
      <c r="F407" s="176"/>
      <c r="G407" s="143"/>
      <c r="H407" s="51"/>
    </row>
    <row r="408" spans="2:8" s="8" customFormat="1" ht="24" x14ac:dyDescent="0.3">
      <c r="B408" s="52" t="s">
        <v>179</v>
      </c>
      <c r="C408" s="53" t="s">
        <v>180</v>
      </c>
      <c r="D408" s="175" t="s">
        <v>181</v>
      </c>
      <c r="E408" s="24"/>
      <c r="F408" s="98"/>
      <c r="G408" s="144"/>
      <c r="H408" s="55"/>
    </row>
    <row r="409" spans="2:8" s="8" customFormat="1" ht="11.4" x14ac:dyDescent="0.3">
      <c r="B409" s="50"/>
      <c r="C409" s="50"/>
      <c r="D409" s="174"/>
      <c r="E409" s="176"/>
      <c r="F409" s="176"/>
      <c r="G409" s="178"/>
      <c r="H409" s="51"/>
    </row>
    <row r="410" spans="2:8" s="8" customFormat="1" ht="11.4" x14ac:dyDescent="0.3">
      <c r="B410" s="171" t="s">
        <v>182</v>
      </c>
      <c r="C410" s="173" t="s">
        <v>183</v>
      </c>
      <c r="D410" s="173" t="s">
        <v>184</v>
      </c>
      <c r="E410" s="177" t="s">
        <v>59</v>
      </c>
      <c r="F410" s="98">
        <v>40</v>
      </c>
      <c r="G410" s="179"/>
      <c r="H410" s="55"/>
    </row>
    <row r="411" spans="2:8" s="8" customFormat="1" ht="11.4" x14ac:dyDescent="0.3">
      <c r="C411" s="172"/>
      <c r="D411" s="172"/>
      <c r="E411" s="172"/>
      <c r="F411" s="172"/>
      <c r="G411" s="172"/>
      <c r="H411" s="172"/>
    </row>
    <row r="412" spans="2:8" s="8" customFormat="1" ht="11.4" x14ac:dyDescent="0.3">
      <c r="C412" s="172"/>
      <c r="D412" s="172"/>
      <c r="E412" s="172"/>
      <c r="F412" s="172"/>
      <c r="G412" s="172"/>
      <c r="H412" s="172"/>
    </row>
    <row r="413" spans="2:8" s="8" customFormat="1" ht="11.4" x14ac:dyDescent="0.3">
      <c r="C413" s="172"/>
      <c r="D413" s="172"/>
      <c r="E413" s="172"/>
      <c r="F413" s="172"/>
      <c r="G413" s="172"/>
      <c r="H413" s="172"/>
    </row>
    <row r="414" spans="2:8" s="8" customFormat="1" ht="11.4" x14ac:dyDescent="0.3">
      <c r="C414" s="172"/>
      <c r="D414" s="172"/>
      <c r="E414" s="172"/>
      <c r="F414" s="172"/>
      <c r="G414" s="172"/>
      <c r="H414" s="172"/>
    </row>
    <row r="415" spans="2:8" s="8" customFormat="1" ht="11.4" x14ac:dyDescent="0.3">
      <c r="C415" s="172"/>
      <c r="D415" s="172"/>
      <c r="E415" s="172"/>
      <c r="F415" s="172"/>
      <c r="G415" s="172"/>
      <c r="H415" s="172"/>
    </row>
    <row r="416" spans="2:8" s="8" customFormat="1" ht="11.4" x14ac:dyDescent="0.3">
      <c r="B416" s="50"/>
      <c r="C416" s="174"/>
      <c r="D416" s="50"/>
      <c r="E416" s="92"/>
      <c r="F416" s="92"/>
      <c r="G416" s="178"/>
      <c r="H416" s="51"/>
    </row>
    <row r="417" spans="2:8" s="8" customFormat="1" ht="9.4499999999999993" customHeight="1" x14ac:dyDescent="0.3">
      <c r="B417" s="64"/>
      <c r="C417" s="64"/>
      <c r="D417" s="64"/>
      <c r="E417" s="64"/>
      <c r="F417" s="64"/>
      <c r="G417" s="147"/>
      <c r="H417" s="65"/>
    </row>
    <row r="418" spans="2:8" s="8" customFormat="1" ht="11.4" x14ac:dyDescent="0.3">
      <c r="B418" s="50"/>
      <c r="C418" s="50"/>
      <c r="D418" s="50"/>
      <c r="E418" s="92"/>
      <c r="F418" s="92"/>
      <c r="G418" s="143"/>
      <c r="H418" s="51"/>
    </row>
    <row r="419" spans="2:8" s="8" customFormat="1" ht="9.4499999999999993" customHeight="1" x14ac:dyDescent="0.3">
      <c r="B419" s="64"/>
      <c r="C419" s="64"/>
      <c r="D419" s="64"/>
      <c r="E419" s="64"/>
      <c r="F419" s="64"/>
      <c r="G419" s="147"/>
      <c r="H419" s="65"/>
    </row>
    <row r="420" spans="2:8" s="8" customFormat="1" ht="11.4" x14ac:dyDescent="0.3">
      <c r="B420" s="50"/>
      <c r="C420" s="50"/>
      <c r="D420" s="50"/>
      <c r="E420" s="92"/>
      <c r="F420" s="92"/>
      <c r="G420" s="143"/>
      <c r="H420" s="51"/>
    </row>
    <row r="421" spans="2:8" s="8" customFormat="1" ht="11.4" x14ac:dyDescent="0.3">
      <c r="B421" s="59" t="s">
        <v>60</v>
      </c>
      <c r="C421" s="60"/>
      <c r="D421" s="61"/>
      <c r="E421" s="62"/>
      <c r="F421" s="62"/>
      <c r="G421" s="146"/>
      <c r="H421" s="63">
        <f>SUM(H364:H420)</f>
        <v>0</v>
      </c>
    </row>
    <row r="422" spans="2:8" s="8" customFormat="1" ht="13.8" x14ac:dyDescent="0.3">
      <c r="B422" s="35"/>
      <c r="C422" s="35"/>
      <c r="D422" s="41"/>
      <c r="E422" s="89"/>
      <c r="F422" s="89"/>
      <c r="G422" s="139"/>
      <c r="H422" s="42"/>
    </row>
    <row r="423" spans="2:8" s="8" customFormat="1" ht="15.6" x14ac:dyDescent="0.3">
      <c r="B423" s="288" t="str">
        <f>B358</f>
        <v xml:space="preserve">Contract: Appointment of a contactor for the Ramochana sewer upgrade and house connection </v>
      </c>
      <c r="C423" s="3"/>
      <c r="D423" s="3"/>
      <c r="E423" s="76"/>
      <c r="F423" s="76"/>
      <c r="G423" s="127"/>
      <c r="H423" s="4"/>
    </row>
    <row r="424" spans="2:8" s="8" customFormat="1" ht="15.6" x14ac:dyDescent="0.3">
      <c r="B424" s="288" t="str">
        <f>B359</f>
        <v xml:space="preserve">Section C2.2: Schedule of Quantities </v>
      </c>
      <c r="C424" s="3"/>
      <c r="D424" s="3"/>
      <c r="E424" s="76"/>
      <c r="F424" s="76"/>
      <c r="G424" s="127"/>
      <c r="H424" s="4"/>
    </row>
    <row r="425" spans="2:8" s="8" customFormat="1" ht="9.4499999999999993" customHeight="1" x14ac:dyDescent="0.3">
      <c r="B425" s="2"/>
      <c r="C425" s="3"/>
      <c r="D425" s="3"/>
      <c r="E425" s="76"/>
      <c r="F425" s="76"/>
      <c r="G425" s="127"/>
      <c r="H425" s="4"/>
    </row>
    <row r="426" spans="2:8" s="8" customFormat="1" ht="15.6" x14ac:dyDescent="0.3">
      <c r="B426" s="2"/>
      <c r="C426" s="3"/>
      <c r="D426" s="3"/>
      <c r="E426" s="76"/>
      <c r="F426" s="76"/>
      <c r="G426" s="127"/>
      <c r="H426" s="4"/>
    </row>
    <row r="427" spans="2:8" s="8" customFormat="1" ht="12" x14ac:dyDescent="0.3">
      <c r="B427" s="5"/>
      <c r="C427" s="5"/>
      <c r="D427" s="5"/>
      <c r="E427" s="90"/>
      <c r="F427" s="90"/>
      <c r="G427" s="140"/>
      <c r="H427" s="43" t="s">
        <v>129</v>
      </c>
    </row>
    <row r="428" spans="2:8" s="8" customFormat="1" ht="12" x14ac:dyDescent="0.3">
      <c r="B428" s="44" t="s">
        <v>10</v>
      </c>
      <c r="C428" s="44" t="s">
        <v>11</v>
      </c>
      <c r="D428" s="44" t="s">
        <v>1</v>
      </c>
      <c r="E428" s="44" t="s">
        <v>2</v>
      </c>
      <c r="F428" s="44" t="s">
        <v>12</v>
      </c>
      <c r="G428" s="141" t="s">
        <v>3</v>
      </c>
      <c r="H428" s="45" t="s">
        <v>4</v>
      </c>
    </row>
    <row r="429" spans="2:8" s="8" customFormat="1" ht="11.4" x14ac:dyDescent="0.3">
      <c r="B429" s="59" t="s">
        <v>185</v>
      </c>
      <c r="C429" s="60"/>
      <c r="D429" s="61"/>
      <c r="E429" s="62"/>
      <c r="F429" s="62"/>
      <c r="G429" s="146"/>
      <c r="H429" s="63">
        <f>H421</f>
        <v>0</v>
      </c>
    </row>
    <row r="430" spans="2:8" s="8" customFormat="1" ht="12" x14ac:dyDescent="0.3">
      <c r="B430" s="56" t="s">
        <v>186</v>
      </c>
      <c r="C430" s="53" t="s">
        <v>187</v>
      </c>
      <c r="D430" s="54" t="s">
        <v>188</v>
      </c>
      <c r="E430" s="24" t="s">
        <v>7</v>
      </c>
      <c r="F430" s="93">
        <v>1000</v>
      </c>
      <c r="G430" s="145"/>
      <c r="H430" s="55"/>
    </row>
    <row r="431" spans="2:8" s="8" customFormat="1" ht="9.4499999999999993" customHeight="1" x14ac:dyDescent="0.3">
      <c r="B431" s="50"/>
      <c r="C431" s="50"/>
      <c r="D431" s="50"/>
      <c r="E431" s="92"/>
      <c r="F431" s="92"/>
      <c r="G431" s="143"/>
      <c r="H431" s="51"/>
    </row>
    <row r="432" spans="2:8" s="8" customFormat="1" ht="12" x14ac:dyDescent="0.3">
      <c r="B432" s="52" t="s">
        <v>189</v>
      </c>
      <c r="C432" s="53" t="s">
        <v>190</v>
      </c>
      <c r="D432" s="54" t="s">
        <v>191</v>
      </c>
      <c r="E432" s="24"/>
      <c r="F432" s="93"/>
      <c r="G432" s="144"/>
      <c r="H432" s="55"/>
    </row>
    <row r="433" spans="1:8" s="8" customFormat="1" ht="9.4499999999999993" customHeight="1" x14ac:dyDescent="0.3">
      <c r="B433" s="50"/>
      <c r="C433" s="50"/>
      <c r="D433" s="50"/>
      <c r="E433" s="92"/>
      <c r="F433" s="92"/>
      <c r="G433" s="143"/>
      <c r="H433" s="51"/>
    </row>
    <row r="434" spans="1:8" s="8" customFormat="1" ht="22.8" x14ac:dyDescent="0.3">
      <c r="B434" s="52" t="s">
        <v>192</v>
      </c>
      <c r="C434" s="53" t="s">
        <v>193</v>
      </c>
      <c r="D434" s="53" t="s">
        <v>194</v>
      </c>
      <c r="E434" s="24" t="s">
        <v>59</v>
      </c>
      <c r="F434" s="93">
        <f>170*1.5*0.6</f>
        <v>153</v>
      </c>
      <c r="G434" s="145"/>
      <c r="H434" s="55"/>
    </row>
    <row r="435" spans="1:8" s="29" customFormat="1" ht="16.05" customHeight="1" x14ac:dyDescent="0.3">
      <c r="B435" s="50"/>
      <c r="C435" s="50"/>
      <c r="D435" s="50"/>
      <c r="E435" s="92"/>
      <c r="F435" s="92"/>
      <c r="G435" s="143"/>
      <c r="H435" s="51"/>
    </row>
    <row r="436" spans="1:8" s="35" customFormat="1" ht="13.8" x14ac:dyDescent="0.3">
      <c r="B436" s="52" t="s">
        <v>195</v>
      </c>
      <c r="C436" s="53" t="s">
        <v>196</v>
      </c>
      <c r="D436" s="54" t="s">
        <v>197</v>
      </c>
      <c r="E436" s="24" t="s">
        <v>198</v>
      </c>
      <c r="F436" s="93">
        <f>5670*1.05</f>
        <v>5953.5</v>
      </c>
      <c r="G436" s="145"/>
      <c r="H436" s="55"/>
    </row>
    <row r="437" spans="1:8" s="1" customFormat="1" ht="15.6" x14ac:dyDescent="0.3">
      <c r="B437" s="50"/>
      <c r="C437" s="50"/>
      <c r="D437" s="50"/>
      <c r="E437" s="92"/>
      <c r="F437" s="92"/>
      <c r="G437" s="143"/>
      <c r="H437" s="51"/>
    </row>
    <row r="438" spans="1:8" s="1" customFormat="1" ht="36" x14ac:dyDescent="0.3">
      <c r="B438" s="52" t="s">
        <v>199</v>
      </c>
      <c r="C438" s="53" t="s">
        <v>200</v>
      </c>
      <c r="D438" s="54" t="s">
        <v>201</v>
      </c>
      <c r="E438" s="24" t="s">
        <v>59</v>
      </c>
      <c r="F438" s="93">
        <f>0.1*F400</f>
        <v>512.90555555555545</v>
      </c>
      <c r="G438" s="145"/>
      <c r="H438" s="55"/>
    </row>
    <row r="439" spans="1:8" s="1" customFormat="1" ht="15.6" x14ac:dyDescent="0.3">
      <c r="B439" s="50"/>
      <c r="C439" s="50"/>
      <c r="D439" s="50"/>
      <c r="E439" s="92"/>
      <c r="F439" s="92"/>
      <c r="G439" s="143"/>
      <c r="H439" s="51"/>
    </row>
    <row r="440" spans="1:8" s="1" customFormat="1" ht="15.6" x14ac:dyDescent="0.3">
      <c r="B440" s="52" t="s">
        <v>202</v>
      </c>
      <c r="C440" s="53" t="s">
        <v>203</v>
      </c>
      <c r="D440" s="54" t="s">
        <v>204</v>
      </c>
      <c r="E440" s="24" t="s">
        <v>59</v>
      </c>
      <c r="F440" s="93">
        <f>170*1.5*1</f>
        <v>255</v>
      </c>
      <c r="G440" s="145"/>
      <c r="H440" s="55"/>
    </row>
    <row r="441" spans="1:8" s="35" customFormat="1" ht="13.8" x14ac:dyDescent="0.3">
      <c r="B441" s="50"/>
      <c r="C441" s="50"/>
      <c r="D441" s="50"/>
      <c r="E441" s="92"/>
      <c r="F441" s="92"/>
      <c r="G441" s="143"/>
      <c r="H441" s="51"/>
    </row>
    <row r="442" spans="1:8" s="8" customFormat="1" ht="13.95" customHeight="1" x14ac:dyDescent="0.3">
      <c r="B442" s="52"/>
      <c r="C442" s="53"/>
      <c r="D442" s="54"/>
      <c r="E442" s="24"/>
      <c r="F442" s="93"/>
      <c r="G442" s="144"/>
      <c r="H442" s="55"/>
    </row>
    <row r="443" spans="1:8" s="8" customFormat="1" ht="11.4" x14ac:dyDescent="0.3">
      <c r="A443" s="8">
        <v>5202</v>
      </c>
      <c r="B443" s="50"/>
      <c r="C443" s="50"/>
      <c r="D443" s="50"/>
      <c r="E443" s="92"/>
      <c r="F443" s="92"/>
      <c r="G443" s="143"/>
      <c r="H443" s="51"/>
    </row>
    <row r="444" spans="1:8" s="8" customFormat="1" ht="9.4499999999999993" customHeight="1" x14ac:dyDescent="0.3">
      <c r="B444" s="52"/>
      <c r="C444" s="53"/>
      <c r="D444" s="54"/>
      <c r="E444" s="24"/>
      <c r="F444" s="93"/>
      <c r="G444" s="144"/>
      <c r="H444" s="55"/>
    </row>
    <row r="445" spans="1:8" s="8" customFormat="1" ht="11.4" x14ac:dyDescent="0.3">
      <c r="A445" s="8">
        <v>5125</v>
      </c>
      <c r="B445" s="50"/>
      <c r="C445" s="50"/>
      <c r="D445" s="50"/>
      <c r="E445" s="92"/>
      <c r="F445" s="92"/>
      <c r="G445" s="143"/>
      <c r="H445" s="51"/>
    </row>
    <row r="446" spans="1:8" s="8" customFormat="1" ht="9.4499999999999993" customHeight="1" x14ac:dyDescent="0.3">
      <c r="B446" s="52"/>
      <c r="C446" s="53"/>
      <c r="D446" s="54"/>
      <c r="E446" s="24"/>
      <c r="F446" s="93"/>
      <c r="G446" s="144"/>
      <c r="H446" s="55"/>
    </row>
    <row r="447" spans="1:8" s="8" customFormat="1" ht="11.4" x14ac:dyDescent="0.3">
      <c r="A447" s="8">
        <v>5127</v>
      </c>
      <c r="B447" s="50"/>
      <c r="C447" s="50"/>
      <c r="D447" s="50"/>
      <c r="E447" s="92"/>
      <c r="F447" s="92"/>
      <c r="G447" s="143"/>
      <c r="H447" s="51"/>
    </row>
    <row r="448" spans="1:8" s="8" customFormat="1" ht="9.4499999999999993" customHeight="1" x14ac:dyDescent="0.3">
      <c r="B448" s="52"/>
      <c r="C448" s="53"/>
      <c r="D448" s="54"/>
      <c r="E448" s="24"/>
      <c r="F448" s="93"/>
      <c r="G448" s="144"/>
      <c r="H448" s="55"/>
    </row>
    <row r="449" spans="1:8" s="8" customFormat="1" ht="11.4" x14ac:dyDescent="0.3">
      <c r="A449" s="8">
        <v>6278</v>
      </c>
      <c r="B449" s="50"/>
      <c r="C449" s="50"/>
      <c r="D449" s="50"/>
      <c r="E449" s="92"/>
      <c r="F449" s="92"/>
      <c r="G449" s="143"/>
      <c r="H449" s="51"/>
    </row>
    <row r="450" spans="1:8" s="8" customFormat="1" ht="9.4499999999999993" customHeight="1" x14ac:dyDescent="0.3">
      <c r="B450" s="52"/>
      <c r="C450" s="53"/>
      <c r="D450" s="54"/>
      <c r="E450" s="24"/>
      <c r="F450" s="93"/>
      <c r="G450" s="144"/>
      <c r="H450" s="55"/>
    </row>
    <row r="451" spans="1:8" s="8" customFormat="1" ht="11.4" x14ac:dyDescent="0.3">
      <c r="A451" s="8">
        <v>6279</v>
      </c>
      <c r="B451" s="50"/>
      <c r="C451" s="50"/>
      <c r="D451" s="50"/>
      <c r="E451" s="92"/>
      <c r="F451" s="92"/>
      <c r="G451" s="143"/>
      <c r="H451" s="51"/>
    </row>
    <row r="452" spans="1:8" s="8" customFormat="1" ht="9.4499999999999993" customHeight="1" x14ac:dyDescent="0.3">
      <c r="B452" s="52"/>
      <c r="C452" s="53"/>
      <c r="D452" s="54"/>
      <c r="E452" s="24"/>
      <c r="F452" s="93"/>
      <c r="G452" s="144"/>
      <c r="H452" s="55"/>
    </row>
    <row r="453" spans="1:8" s="8" customFormat="1" ht="11.4" x14ac:dyDescent="0.3">
      <c r="A453" s="8">
        <v>6280</v>
      </c>
      <c r="B453" s="50"/>
      <c r="C453" s="50"/>
      <c r="D453" s="50"/>
      <c r="E453" s="92"/>
      <c r="F453" s="92"/>
      <c r="G453" s="143"/>
      <c r="H453" s="51"/>
    </row>
    <row r="454" spans="1:8" s="8" customFormat="1" ht="9.4499999999999993" customHeight="1" x14ac:dyDescent="0.3">
      <c r="B454" s="52"/>
      <c r="C454" s="53"/>
      <c r="D454" s="54"/>
      <c r="E454" s="24"/>
      <c r="F454" s="93"/>
      <c r="G454" s="144"/>
      <c r="H454" s="55"/>
    </row>
    <row r="455" spans="1:8" s="8" customFormat="1" ht="11.4" x14ac:dyDescent="0.3">
      <c r="A455" s="8">
        <v>6281</v>
      </c>
      <c r="B455" s="50"/>
      <c r="C455" s="50"/>
      <c r="D455" s="50"/>
      <c r="E455" s="92"/>
      <c r="F455" s="92"/>
      <c r="G455" s="143"/>
      <c r="H455" s="51"/>
    </row>
    <row r="456" spans="1:8" s="8" customFormat="1" ht="9.4499999999999993" customHeight="1" x14ac:dyDescent="0.3">
      <c r="B456" s="52"/>
      <c r="C456" s="53"/>
      <c r="D456" s="54"/>
      <c r="E456" s="24"/>
      <c r="F456" s="93"/>
      <c r="G456" s="144"/>
      <c r="H456" s="55"/>
    </row>
    <row r="457" spans="1:8" s="8" customFormat="1" ht="11.4" x14ac:dyDescent="0.3">
      <c r="A457" s="8">
        <v>6282</v>
      </c>
      <c r="B457" s="50"/>
      <c r="C457" s="50"/>
      <c r="D457" s="50"/>
      <c r="E457" s="92"/>
      <c r="F457" s="92"/>
      <c r="G457" s="143"/>
      <c r="H457" s="51"/>
    </row>
    <row r="458" spans="1:8" s="8" customFormat="1" ht="9.4499999999999993" customHeight="1" x14ac:dyDescent="0.3">
      <c r="B458" s="52"/>
      <c r="C458" s="53"/>
      <c r="D458" s="54"/>
      <c r="E458" s="24"/>
      <c r="F458" s="93"/>
      <c r="G458" s="144"/>
      <c r="H458" s="55"/>
    </row>
    <row r="459" spans="1:8" s="8" customFormat="1" ht="11.4" x14ac:dyDescent="0.3">
      <c r="A459" s="8">
        <v>5140</v>
      </c>
      <c r="B459" s="50"/>
      <c r="C459" s="50"/>
      <c r="D459" s="50"/>
      <c r="E459" s="92"/>
      <c r="F459" s="92"/>
      <c r="G459" s="143"/>
      <c r="H459" s="51"/>
    </row>
    <row r="460" spans="1:8" s="8" customFormat="1" ht="9.4499999999999993" customHeight="1" x14ac:dyDescent="0.3">
      <c r="B460" s="52"/>
      <c r="C460" s="53"/>
      <c r="D460" s="54"/>
      <c r="E460" s="24"/>
      <c r="F460" s="93"/>
      <c r="G460" s="144"/>
      <c r="H460" s="55"/>
    </row>
    <row r="461" spans="1:8" s="8" customFormat="1" ht="11.4" x14ac:dyDescent="0.3">
      <c r="A461" s="8">
        <v>5134</v>
      </c>
      <c r="B461" s="50"/>
      <c r="C461" s="50"/>
      <c r="D461" s="50"/>
      <c r="E461" s="92"/>
      <c r="F461" s="92"/>
      <c r="G461" s="143"/>
      <c r="H461" s="51"/>
    </row>
    <row r="462" spans="1:8" s="8" customFormat="1" ht="9.4499999999999993" customHeight="1" x14ac:dyDescent="0.3">
      <c r="B462" s="52"/>
      <c r="C462" s="53"/>
      <c r="D462" s="54"/>
      <c r="E462" s="24"/>
      <c r="F462" s="93"/>
      <c r="G462" s="144"/>
      <c r="H462" s="55"/>
    </row>
    <row r="463" spans="1:8" s="8" customFormat="1" ht="13.5" customHeight="1" x14ac:dyDescent="0.3">
      <c r="A463" s="8">
        <v>5136</v>
      </c>
      <c r="B463" s="50"/>
      <c r="C463" s="50"/>
      <c r="D463" s="50"/>
      <c r="E463" s="92"/>
      <c r="F463" s="92"/>
      <c r="G463" s="143"/>
      <c r="H463" s="51"/>
    </row>
    <row r="464" spans="1:8" s="8" customFormat="1" ht="9.4499999999999993" customHeight="1" x14ac:dyDescent="0.3">
      <c r="B464" s="52"/>
      <c r="C464" s="53"/>
      <c r="D464" s="54"/>
      <c r="E464" s="24"/>
      <c r="F464" s="93"/>
      <c r="G464" s="144"/>
      <c r="H464" s="55"/>
    </row>
    <row r="465" spans="1:8" s="8" customFormat="1" ht="11.4" x14ac:dyDescent="0.3">
      <c r="A465" s="8">
        <v>5137</v>
      </c>
      <c r="B465" s="50"/>
      <c r="C465" s="50"/>
      <c r="D465" s="50"/>
      <c r="E465" s="92"/>
      <c r="F465" s="92"/>
      <c r="G465" s="143"/>
      <c r="H465" s="51"/>
    </row>
    <row r="466" spans="1:8" s="8" customFormat="1" ht="9.4499999999999993" customHeight="1" x14ac:dyDescent="0.3">
      <c r="B466" s="52"/>
      <c r="C466" s="53"/>
      <c r="D466" s="54"/>
      <c r="E466" s="24"/>
      <c r="F466" s="93"/>
      <c r="G466" s="144"/>
      <c r="H466" s="55"/>
    </row>
    <row r="467" spans="1:8" s="8" customFormat="1" ht="12.75" customHeight="1" x14ac:dyDescent="0.3">
      <c r="A467" s="8">
        <v>5138</v>
      </c>
      <c r="B467" s="50"/>
      <c r="C467" s="50"/>
      <c r="D467" s="50"/>
      <c r="E467" s="92"/>
      <c r="F467" s="92"/>
      <c r="G467" s="143"/>
      <c r="H467" s="51"/>
    </row>
    <row r="468" spans="1:8" s="8" customFormat="1" ht="9.4499999999999993" customHeight="1" x14ac:dyDescent="0.3">
      <c r="B468" s="52"/>
      <c r="C468" s="53"/>
      <c r="D468" s="54"/>
      <c r="E468" s="24"/>
      <c r="F468" s="93"/>
      <c r="G468" s="144"/>
      <c r="H468" s="55"/>
    </row>
    <row r="469" spans="1:8" s="8" customFormat="1" ht="9.4499999999999993" customHeight="1" x14ac:dyDescent="0.3">
      <c r="B469" s="50"/>
      <c r="C469" s="50"/>
      <c r="D469" s="50"/>
      <c r="E469" s="92"/>
      <c r="F469" s="92"/>
      <c r="G469" s="143"/>
      <c r="H469" s="51"/>
    </row>
    <row r="470" spans="1:8" s="8" customFormat="1" ht="12" x14ac:dyDescent="0.3">
      <c r="A470" s="8">
        <v>5140</v>
      </c>
      <c r="B470" s="52"/>
      <c r="C470" s="53"/>
      <c r="D470" s="54"/>
      <c r="E470" s="24"/>
      <c r="F470" s="93"/>
      <c r="G470" s="144"/>
      <c r="H470" s="55"/>
    </row>
    <row r="471" spans="1:8" s="8" customFormat="1" ht="9.4499999999999993" customHeight="1" x14ac:dyDescent="0.3">
      <c r="B471" s="50"/>
      <c r="C471" s="50"/>
      <c r="D471" s="50"/>
      <c r="E471" s="92"/>
      <c r="F471" s="92"/>
      <c r="G471" s="143"/>
      <c r="H471" s="51"/>
    </row>
    <row r="472" spans="1:8" s="8" customFormat="1" ht="12" x14ac:dyDescent="0.3">
      <c r="A472" s="8">
        <v>5141</v>
      </c>
      <c r="B472" s="52"/>
      <c r="C472" s="53"/>
      <c r="D472" s="54"/>
      <c r="E472" s="24"/>
      <c r="F472" s="93"/>
      <c r="G472" s="144"/>
      <c r="H472" s="55"/>
    </row>
    <row r="473" spans="1:8" s="8" customFormat="1" ht="9.4499999999999993" customHeight="1" x14ac:dyDescent="0.3">
      <c r="B473" s="50"/>
      <c r="C473" s="50"/>
      <c r="D473" s="50"/>
      <c r="E473" s="92"/>
      <c r="F473" s="92"/>
      <c r="G473" s="143"/>
      <c r="H473" s="51"/>
    </row>
    <row r="474" spans="1:8" s="8" customFormat="1" ht="12" x14ac:dyDescent="0.3">
      <c r="A474" s="8">
        <v>5143</v>
      </c>
      <c r="B474" s="52"/>
      <c r="C474" s="53"/>
      <c r="D474" s="54"/>
      <c r="E474" s="24"/>
      <c r="F474" s="93"/>
      <c r="G474" s="144"/>
      <c r="H474" s="55"/>
    </row>
    <row r="475" spans="1:8" s="8" customFormat="1" ht="9.4499999999999993" customHeight="1" x14ac:dyDescent="0.3">
      <c r="B475" s="50"/>
      <c r="C475" s="50"/>
      <c r="D475" s="50"/>
      <c r="E475" s="92"/>
      <c r="F475" s="92"/>
      <c r="G475" s="143"/>
      <c r="H475" s="51"/>
    </row>
    <row r="476" spans="1:8" s="8" customFormat="1" ht="12" x14ac:dyDescent="0.3">
      <c r="A476" s="8">
        <v>5146</v>
      </c>
      <c r="B476" s="52"/>
      <c r="C476" s="53"/>
      <c r="D476" s="54"/>
      <c r="E476" s="24"/>
      <c r="F476" s="93"/>
      <c r="G476" s="144"/>
      <c r="H476" s="55"/>
    </row>
    <row r="477" spans="1:8" s="8" customFormat="1" ht="9.4499999999999993" customHeight="1" x14ac:dyDescent="0.3">
      <c r="B477" s="50"/>
      <c r="C477" s="50"/>
      <c r="D477" s="50"/>
      <c r="E477" s="92"/>
      <c r="F477" s="92"/>
      <c r="G477" s="143"/>
      <c r="H477" s="51"/>
    </row>
    <row r="478" spans="1:8" s="8" customFormat="1" ht="13.5" customHeight="1" x14ac:dyDescent="0.3">
      <c r="A478" s="8">
        <v>5147</v>
      </c>
      <c r="B478" s="52"/>
      <c r="C478" s="53"/>
      <c r="D478" s="54"/>
      <c r="E478" s="24"/>
      <c r="F478" s="93"/>
      <c r="G478" s="144"/>
      <c r="H478" s="55"/>
    </row>
    <row r="479" spans="1:8" s="8" customFormat="1" ht="9.4499999999999993" customHeight="1" x14ac:dyDescent="0.3">
      <c r="B479" s="50"/>
      <c r="C479" s="50"/>
      <c r="D479" s="50"/>
      <c r="E479" s="92"/>
      <c r="F479" s="92"/>
      <c r="G479" s="143"/>
      <c r="H479" s="51"/>
    </row>
    <row r="480" spans="1:8" s="8" customFormat="1" ht="12" x14ac:dyDescent="0.3">
      <c r="A480" s="8">
        <v>5149</v>
      </c>
      <c r="B480" s="52"/>
      <c r="C480" s="53"/>
      <c r="D480" s="54"/>
      <c r="E480" s="24"/>
      <c r="F480" s="93"/>
      <c r="G480" s="144"/>
      <c r="H480" s="55"/>
    </row>
    <row r="481" spans="1:8" s="8" customFormat="1" ht="9.4499999999999993" customHeight="1" x14ac:dyDescent="0.3">
      <c r="B481" s="50"/>
      <c r="C481" s="50"/>
      <c r="D481" s="50"/>
      <c r="E481" s="92"/>
      <c r="F481" s="92"/>
      <c r="G481" s="143"/>
      <c r="H481" s="51"/>
    </row>
    <row r="482" spans="1:8" s="8" customFormat="1" ht="12" x14ac:dyDescent="0.3">
      <c r="A482" s="8">
        <v>5150</v>
      </c>
      <c r="B482" s="52"/>
      <c r="C482" s="53"/>
      <c r="D482" s="54"/>
      <c r="E482" s="24"/>
      <c r="F482" s="93"/>
      <c r="G482" s="144"/>
      <c r="H482" s="55"/>
    </row>
    <row r="483" spans="1:8" s="8" customFormat="1" ht="9.4499999999999993" customHeight="1" x14ac:dyDescent="0.3">
      <c r="B483" s="50"/>
      <c r="C483" s="50"/>
      <c r="D483" s="50"/>
      <c r="E483" s="92"/>
      <c r="F483" s="92"/>
      <c r="G483" s="143"/>
      <c r="H483" s="51"/>
    </row>
    <row r="484" spans="1:8" s="8" customFormat="1" ht="12" x14ac:dyDescent="0.3">
      <c r="A484" s="8">
        <v>5150</v>
      </c>
      <c r="B484" s="52"/>
      <c r="C484" s="53"/>
      <c r="D484" s="54"/>
      <c r="E484" s="24"/>
      <c r="F484" s="93"/>
      <c r="G484" s="144"/>
      <c r="H484" s="55"/>
    </row>
    <row r="485" spans="1:8" s="8" customFormat="1" ht="9.4499999999999993" customHeight="1" x14ac:dyDescent="0.3">
      <c r="B485" s="50"/>
      <c r="C485" s="50"/>
      <c r="D485" s="50"/>
      <c r="E485" s="92"/>
      <c r="F485" s="92"/>
      <c r="G485" s="143"/>
      <c r="H485" s="51"/>
    </row>
    <row r="486" spans="1:8" s="8" customFormat="1" ht="12" x14ac:dyDescent="0.3">
      <c r="B486" s="52"/>
      <c r="C486" s="53"/>
      <c r="D486" s="54"/>
      <c r="E486" s="24"/>
      <c r="F486" s="93"/>
      <c r="G486" s="144"/>
      <c r="H486" s="55"/>
    </row>
    <row r="487" spans="1:8" s="8" customFormat="1" ht="9.4499999999999993" customHeight="1" x14ac:dyDescent="0.3">
      <c r="B487" s="59" t="s">
        <v>60</v>
      </c>
      <c r="C487" s="60"/>
      <c r="D487" s="61"/>
      <c r="E487" s="62"/>
      <c r="F487" s="62"/>
      <c r="G487" s="146"/>
      <c r="H487" s="63">
        <f>SUM(H429:H486)</f>
        <v>0</v>
      </c>
    </row>
    <row r="488" spans="1:8" s="8" customFormat="1" ht="13.8" x14ac:dyDescent="0.3">
      <c r="B488" s="35"/>
      <c r="C488" s="35"/>
      <c r="D488" s="41"/>
      <c r="E488" s="89"/>
      <c r="F488" s="89"/>
      <c r="G488" s="139"/>
      <c r="H488" s="42"/>
    </row>
    <row r="489" spans="1:8" s="8" customFormat="1" ht="15.6" x14ac:dyDescent="0.3">
      <c r="B489" s="288" t="str">
        <f>B423</f>
        <v xml:space="preserve">Contract: Appointment of a contactor for the Ramochana sewer upgrade and house connection </v>
      </c>
      <c r="C489" s="3"/>
      <c r="D489" s="3"/>
      <c r="E489" s="76"/>
      <c r="F489" s="76"/>
      <c r="G489" s="127"/>
      <c r="H489" s="4"/>
    </row>
    <row r="490" spans="1:8" s="8" customFormat="1" ht="15.6" x14ac:dyDescent="0.3">
      <c r="B490" s="288" t="str">
        <f>B424</f>
        <v xml:space="preserve">Section C2.2: Schedule of Quantities </v>
      </c>
      <c r="C490" s="3"/>
      <c r="D490" s="3"/>
      <c r="E490" s="76"/>
      <c r="F490" s="76"/>
      <c r="G490" s="127"/>
      <c r="H490" s="4"/>
    </row>
    <row r="491" spans="1:8" s="8" customFormat="1" ht="9.4499999999999993" customHeight="1" x14ac:dyDescent="0.3">
      <c r="B491" s="2"/>
      <c r="C491" s="3"/>
      <c r="D491" s="3"/>
      <c r="E491" s="76"/>
      <c r="F491" s="76"/>
      <c r="G491" s="127"/>
      <c r="H491" s="4"/>
    </row>
    <row r="492" spans="1:8" s="8" customFormat="1" ht="15.6" x14ac:dyDescent="0.3">
      <c r="B492" s="2"/>
      <c r="C492" s="3"/>
      <c r="D492" s="3"/>
      <c r="E492" s="76"/>
      <c r="F492" s="76"/>
      <c r="G492" s="127"/>
      <c r="H492" s="4"/>
    </row>
    <row r="493" spans="1:8" s="8" customFormat="1" ht="13.8" x14ac:dyDescent="0.3">
      <c r="B493" s="35"/>
      <c r="C493" s="35"/>
      <c r="D493" s="41"/>
      <c r="E493" s="89"/>
      <c r="F493" s="89"/>
      <c r="G493" s="139"/>
      <c r="H493" s="43" t="s">
        <v>205</v>
      </c>
    </row>
    <row r="494" spans="1:8" s="8" customFormat="1" ht="12" x14ac:dyDescent="0.3">
      <c r="B494" s="44" t="s">
        <v>10</v>
      </c>
      <c r="C494" s="44" t="s">
        <v>11</v>
      </c>
      <c r="D494" s="44" t="s">
        <v>1</v>
      </c>
      <c r="E494" s="44" t="s">
        <v>2</v>
      </c>
      <c r="F494" s="44" t="s">
        <v>12</v>
      </c>
      <c r="G494" s="141" t="s">
        <v>3</v>
      </c>
      <c r="H494" s="45" t="s">
        <v>4</v>
      </c>
    </row>
    <row r="495" spans="1:8" s="8" customFormat="1" ht="13.95" customHeight="1" x14ac:dyDescent="0.3">
      <c r="B495" s="66" t="s">
        <v>206</v>
      </c>
      <c r="C495" s="67" t="s">
        <v>207</v>
      </c>
      <c r="D495" s="47" t="s">
        <v>208</v>
      </c>
      <c r="E495" s="48"/>
      <c r="F495" s="91"/>
      <c r="G495" s="142"/>
      <c r="H495" s="49"/>
    </row>
    <row r="496" spans="1:8" s="8" customFormat="1" ht="11.4" x14ac:dyDescent="0.3">
      <c r="B496" s="50"/>
      <c r="C496" s="50"/>
      <c r="D496" s="50"/>
      <c r="E496" s="92"/>
      <c r="F496" s="92"/>
      <c r="G496" s="143"/>
      <c r="H496" s="51"/>
    </row>
    <row r="497" spans="1:8" s="29" customFormat="1" ht="16.05" customHeight="1" x14ac:dyDescent="0.3">
      <c r="B497" s="52" t="s">
        <v>209</v>
      </c>
      <c r="C497" s="53" t="s">
        <v>210</v>
      </c>
      <c r="D497" s="54" t="s">
        <v>211</v>
      </c>
      <c r="E497" s="24"/>
      <c r="F497" s="93"/>
      <c r="G497" s="144"/>
      <c r="H497" s="55"/>
    </row>
    <row r="498" spans="1:8" s="35" customFormat="1" ht="13.8" x14ac:dyDescent="0.3">
      <c r="B498" s="50"/>
      <c r="C498" s="50"/>
      <c r="D498" s="50"/>
      <c r="E498" s="92"/>
      <c r="F498" s="92"/>
      <c r="G498" s="143"/>
      <c r="H498" s="51"/>
    </row>
    <row r="499" spans="1:8" s="1" customFormat="1" ht="15.6" x14ac:dyDescent="0.3">
      <c r="B499" s="52" t="s">
        <v>212</v>
      </c>
      <c r="C499" s="53" t="s">
        <v>213</v>
      </c>
      <c r="D499" s="53" t="s">
        <v>214</v>
      </c>
      <c r="E499" s="24" t="s">
        <v>59</v>
      </c>
      <c r="F499" s="93">
        <v>200</v>
      </c>
      <c r="G499" s="145"/>
      <c r="H499" s="55"/>
    </row>
    <row r="500" spans="1:8" s="1" customFormat="1" ht="15.6" x14ac:dyDescent="0.3">
      <c r="B500" s="50"/>
      <c r="C500" s="50"/>
      <c r="D500" s="50"/>
      <c r="E500" s="92"/>
      <c r="F500" s="92"/>
      <c r="G500" s="143"/>
      <c r="H500" s="51"/>
    </row>
    <row r="501" spans="1:8" s="1" customFormat="1" ht="15.6" x14ac:dyDescent="0.3">
      <c r="B501" s="52" t="s">
        <v>215</v>
      </c>
      <c r="C501" s="53" t="s">
        <v>216</v>
      </c>
      <c r="D501" s="54" t="s">
        <v>217</v>
      </c>
      <c r="E501" s="24"/>
      <c r="F501" s="93"/>
      <c r="G501" s="144"/>
      <c r="H501" s="55"/>
    </row>
    <row r="502" spans="1:8" s="1" customFormat="1" ht="15.6" x14ac:dyDescent="0.3">
      <c r="B502" s="50"/>
      <c r="C502" s="50"/>
      <c r="D502" s="50"/>
      <c r="E502" s="92"/>
      <c r="F502" s="92"/>
      <c r="G502" s="143"/>
      <c r="H502" s="51"/>
    </row>
    <row r="503" spans="1:8" s="5" customFormat="1" ht="12" x14ac:dyDescent="0.3">
      <c r="B503" s="52" t="s">
        <v>162</v>
      </c>
      <c r="C503" s="53" t="s">
        <v>218</v>
      </c>
      <c r="D503" s="53" t="s">
        <v>164</v>
      </c>
      <c r="E503" s="24" t="s">
        <v>59</v>
      </c>
      <c r="F503" s="93">
        <v>200</v>
      </c>
      <c r="G503" s="145"/>
      <c r="H503" s="55"/>
    </row>
    <row r="504" spans="1:8" s="8" customFormat="1" ht="13.95" customHeight="1" x14ac:dyDescent="0.3">
      <c r="B504" s="50"/>
      <c r="C504" s="50"/>
      <c r="D504" s="50"/>
      <c r="E504" s="92"/>
      <c r="F504" s="92"/>
      <c r="G504" s="143"/>
      <c r="H504" s="51"/>
    </row>
    <row r="505" spans="1:8" s="8" customFormat="1" ht="10.5" customHeight="1" x14ac:dyDescent="0.3">
      <c r="A505" s="8">
        <v>5202</v>
      </c>
      <c r="B505" s="52" t="s">
        <v>219</v>
      </c>
      <c r="C505" s="53" t="s">
        <v>220</v>
      </c>
      <c r="D505" s="54" t="s">
        <v>221</v>
      </c>
      <c r="E505" s="24"/>
      <c r="F505" s="93"/>
      <c r="G505" s="144"/>
      <c r="H505" s="55"/>
    </row>
    <row r="506" spans="1:8" s="8" customFormat="1" ht="9.4499999999999993" customHeight="1" x14ac:dyDescent="0.3">
      <c r="B506" s="50"/>
      <c r="C506" s="50"/>
      <c r="D506" s="50"/>
      <c r="E506" s="92"/>
      <c r="F506" s="92"/>
      <c r="G506" s="143"/>
      <c r="H506" s="51"/>
    </row>
    <row r="507" spans="1:8" s="8" customFormat="1" ht="24" customHeight="1" x14ac:dyDescent="0.3">
      <c r="A507" s="8">
        <v>5203</v>
      </c>
      <c r="B507" s="52" t="s">
        <v>222</v>
      </c>
      <c r="C507" s="53" t="s">
        <v>223</v>
      </c>
      <c r="D507" s="53" t="s">
        <v>224</v>
      </c>
      <c r="E507" s="24" t="s">
        <v>59</v>
      </c>
      <c r="F507" s="93">
        <v>200</v>
      </c>
      <c r="G507" s="145"/>
      <c r="H507" s="55"/>
    </row>
    <row r="508" spans="1:8" s="8" customFormat="1" ht="9.4499999999999993" customHeight="1" x14ac:dyDescent="0.3">
      <c r="B508" s="50"/>
      <c r="C508" s="50"/>
      <c r="D508" s="50"/>
      <c r="E508" s="92"/>
      <c r="F508" s="92"/>
      <c r="G508" s="143"/>
      <c r="H508" s="51"/>
    </row>
    <row r="509" spans="1:8" s="8" customFormat="1" ht="11.4" x14ac:dyDescent="0.3">
      <c r="A509" s="8">
        <v>5204</v>
      </c>
      <c r="B509" s="52" t="s">
        <v>225</v>
      </c>
      <c r="C509" s="53" t="s">
        <v>226</v>
      </c>
      <c r="D509" s="53" t="s">
        <v>164</v>
      </c>
      <c r="E509" s="24" t="s">
        <v>59</v>
      </c>
      <c r="F509" s="93">
        <v>200</v>
      </c>
      <c r="G509" s="145"/>
      <c r="H509" s="55"/>
    </row>
    <row r="510" spans="1:8" s="8" customFormat="1" ht="9.4499999999999993" customHeight="1" x14ac:dyDescent="0.3">
      <c r="B510" s="50"/>
      <c r="C510" s="50"/>
      <c r="D510" s="50"/>
      <c r="E510" s="92"/>
      <c r="F510" s="92"/>
      <c r="G510" s="143"/>
      <c r="H510" s="51"/>
    </row>
    <row r="511" spans="1:8" s="8" customFormat="1" ht="12" x14ac:dyDescent="0.3">
      <c r="A511" s="8">
        <v>5204</v>
      </c>
      <c r="B511" s="52" t="s">
        <v>227</v>
      </c>
      <c r="C511" s="53" t="s">
        <v>228</v>
      </c>
      <c r="D511" s="54" t="s">
        <v>229</v>
      </c>
      <c r="E511" s="24" t="s">
        <v>59</v>
      </c>
      <c r="F511" s="93">
        <f>F509*0.05</f>
        <v>10</v>
      </c>
      <c r="G511" s="145"/>
      <c r="H511" s="55"/>
    </row>
    <row r="512" spans="1:8" s="8" customFormat="1" ht="11.4" x14ac:dyDescent="0.3">
      <c r="B512" s="50"/>
      <c r="C512" s="50"/>
      <c r="D512" s="50"/>
      <c r="E512" s="92"/>
      <c r="F512" s="92"/>
      <c r="G512" s="143"/>
      <c r="H512" s="51"/>
    </row>
    <row r="513" spans="1:8" s="8" customFormat="1" ht="24" x14ac:dyDescent="0.3">
      <c r="B513" s="52" t="s">
        <v>230</v>
      </c>
      <c r="C513" s="53" t="s">
        <v>231</v>
      </c>
      <c r="D513" s="54" t="s">
        <v>232</v>
      </c>
      <c r="E513" s="24"/>
      <c r="F513" s="93"/>
      <c r="G513" s="144"/>
      <c r="H513" s="55"/>
    </row>
    <row r="514" spans="1:8" ht="12" customHeight="1" x14ac:dyDescent="0.3">
      <c r="B514" s="50"/>
      <c r="C514" s="50"/>
      <c r="D514" s="50"/>
      <c r="E514" s="92"/>
      <c r="F514" s="92"/>
      <c r="G514" s="143"/>
      <c r="H514" s="51"/>
    </row>
    <row r="515" spans="1:8" x14ac:dyDescent="0.3">
      <c r="B515" s="52" t="s">
        <v>233</v>
      </c>
      <c r="C515" s="53" t="s">
        <v>234</v>
      </c>
      <c r="D515" s="53" t="s">
        <v>235</v>
      </c>
      <c r="E515" s="24" t="s">
        <v>236</v>
      </c>
      <c r="F515" s="93">
        <v>300</v>
      </c>
      <c r="G515" s="145"/>
      <c r="H515" s="55"/>
    </row>
    <row r="516" spans="1:8" x14ac:dyDescent="0.3">
      <c r="B516" s="50"/>
      <c r="C516" s="50"/>
      <c r="D516" s="50"/>
      <c r="E516" s="92"/>
      <c r="F516" s="92"/>
      <c r="G516" s="143"/>
      <c r="H516" s="51"/>
    </row>
    <row r="517" spans="1:8" x14ac:dyDescent="0.3">
      <c r="B517" s="52" t="s">
        <v>237</v>
      </c>
      <c r="C517" s="53" t="s">
        <v>238</v>
      </c>
      <c r="D517" s="54" t="s">
        <v>239</v>
      </c>
      <c r="E517" s="24"/>
      <c r="F517" s="93"/>
      <c r="G517" s="144"/>
      <c r="H517" s="55"/>
    </row>
    <row r="518" spans="1:8" x14ac:dyDescent="0.3">
      <c r="B518" s="50"/>
      <c r="C518" s="50"/>
      <c r="D518" s="50"/>
      <c r="E518" s="92"/>
      <c r="F518" s="92"/>
      <c r="G518" s="143"/>
      <c r="H518" s="51"/>
    </row>
    <row r="519" spans="1:8" s="8" customFormat="1" ht="13.2" x14ac:dyDescent="0.3">
      <c r="A519" s="8">
        <v>5206</v>
      </c>
      <c r="B519" s="52" t="s">
        <v>240</v>
      </c>
      <c r="C519" s="53" t="s">
        <v>241</v>
      </c>
      <c r="D519" s="53" t="s">
        <v>242</v>
      </c>
      <c r="E519" s="24" t="s">
        <v>243</v>
      </c>
      <c r="F519" s="93">
        <v>300</v>
      </c>
      <c r="G519" s="145"/>
      <c r="H519" s="55"/>
    </row>
    <row r="520" spans="1:8" s="8" customFormat="1" ht="9.4499999999999993" customHeight="1" x14ac:dyDescent="0.3">
      <c r="B520" s="50"/>
      <c r="C520" s="50"/>
      <c r="D520" s="50"/>
      <c r="E520" s="92"/>
      <c r="F520" s="92"/>
      <c r="G520" s="143"/>
      <c r="H520" s="51"/>
    </row>
    <row r="521" spans="1:8" s="8" customFormat="1" ht="11.4" x14ac:dyDescent="0.3">
      <c r="A521" s="8">
        <v>5207</v>
      </c>
      <c r="B521" s="50"/>
      <c r="C521" s="50"/>
      <c r="D521" s="50"/>
      <c r="E521" s="92"/>
      <c r="F521" s="92"/>
      <c r="G521" s="143"/>
      <c r="H521" s="51"/>
    </row>
    <row r="522" spans="1:8" s="8" customFormat="1" ht="36" x14ac:dyDescent="0.3">
      <c r="B522" s="52" t="s">
        <v>244</v>
      </c>
      <c r="C522" s="53" t="s">
        <v>245</v>
      </c>
      <c r="D522" s="54" t="s">
        <v>246</v>
      </c>
      <c r="E522" s="24" t="s">
        <v>59</v>
      </c>
      <c r="F522" s="93">
        <f>0.15*F519</f>
        <v>45</v>
      </c>
      <c r="G522" s="145"/>
      <c r="H522" s="55"/>
    </row>
    <row r="523" spans="1:8" s="8" customFormat="1" ht="11.4" x14ac:dyDescent="0.3">
      <c r="A523" s="8">
        <v>5208</v>
      </c>
      <c r="B523" s="50"/>
      <c r="C523" s="50"/>
      <c r="D523" s="50"/>
      <c r="E523" s="92"/>
      <c r="F523" s="92"/>
      <c r="G523" s="143"/>
      <c r="H523" s="51"/>
    </row>
    <row r="524" spans="1:8" s="8" customFormat="1" ht="12" x14ac:dyDescent="0.3">
      <c r="B524" s="52" t="s">
        <v>247</v>
      </c>
      <c r="C524" s="53" t="s">
        <v>248</v>
      </c>
      <c r="D524" s="54" t="s">
        <v>249</v>
      </c>
      <c r="E524" s="24"/>
      <c r="F524" s="93"/>
      <c r="G524" s="148"/>
      <c r="H524" s="55"/>
    </row>
    <row r="525" spans="1:8" s="8" customFormat="1" ht="11.4" x14ac:dyDescent="0.3">
      <c r="A525" s="8">
        <v>5208</v>
      </c>
      <c r="B525" s="50"/>
      <c r="C525" s="50"/>
      <c r="D525" s="50"/>
      <c r="E525" s="92"/>
      <c r="F525" s="92"/>
      <c r="G525" s="143"/>
      <c r="H525" s="51"/>
    </row>
    <row r="526" spans="1:8" s="8" customFormat="1" ht="11.4" x14ac:dyDescent="0.3">
      <c r="B526" s="52" t="s">
        <v>250</v>
      </c>
      <c r="C526" s="53" t="s">
        <v>251</v>
      </c>
      <c r="D526" s="53" t="s">
        <v>252</v>
      </c>
      <c r="E526" s="24" t="s">
        <v>59</v>
      </c>
      <c r="F526" s="93">
        <f>0.15*F519</f>
        <v>45</v>
      </c>
      <c r="G526" s="145"/>
      <c r="H526" s="55"/>
    </row>
    <row r="527" spans="1:8" s="8" customFormat="1" ht="11.4" x14ac:dyDescent="0.3">
      <c r="B527" s="50"/>
      <c r="C527" s="50"/>
      <c r="D527" s="50"/>
      <c r="E527" s="92"/>
      <c r="F527" s="92"/>
      <c r="G527" s="143"/>
      <c r="H527" s="51"/>
    </row>
    <row r="528" spans="1:8" s="8" customFormat="1" ht="13.95" customHeight="1" x14ac:dyDescent="0.3">
      <c r="B528" s="52" t="s">
        <v>253</v>
      </c>
      <c r="C528" s="53" t="s">
        <v>254</v>
      </c>
      <c r="D528" s="54" t="s">
        <v>255</v>
      </c>
      <c r="E528" s="24"/>
      <c r="F528" s="93"/>
      <c r="G528" s="144"/>
      <c r="H528" s="55"/>
    </row>
    <row r="529" spans="1:8" s="8" customFormat="1" ht="11.4" x14ac:dyDescent="0.3">
      <c r="B529" s="50"/>
      <c r="C529" s="50"/>
      <c r="D529" s="50"/>
      <c r="E529" s="92"/>
      <c r="F529" s="92"/>
      <c r="G529" s="143"/>
      <c r="H529" s="51"/>
    </row>
    <row r="530" spans="1:8" s="8" customFormat="1" ht="13.2" x14ac:dyDescent="0.3">
      <c r="B530" s="52" t="s">
        <v>256</v>
      </c>
      <c r="C530" s="53" t="s">
        <v>257</v>
      </c>
      <c r="D530" s="53" t="s">
        <v>258</v>
      </c>
      <c r="E530" s="24" t="s">
        <v>243</v>
      </c>
      <c r="F530" s="93">
        <v>200</v>
      </c>
      <c r="G530" s="145"/>
      <c r="H530" s="55"/>
    </row>
    <row r="531" spans="1:8" s="8" customFormat="1" ht="11.4" x14ac:dyDescent="0.3">
      <c r="B531" s="50"/>
      <c r="C531" s="50"/>
      <c r="D531" s="50"/>
      <c r="E531" s="92"/>
      <c r="F531" s="92"/>
      <c r="G531" s="143"/>
      <c r="H531" s="51"/>
    </row>
    <row r="532" spans="1:8" s="8" customFormat="1" ht="16.05" customHeight="1" x14ac:dyDescent="0.3">
      <c r="B532" s="52" t="s">
        <v>259</v>
      </c>
      <c r="C532" s="53" t="s">
        <v>260</v>
      </c>
      <c r="D532" s="53" t="s">
        <v>261</v>
      </c>
      <c r="E532" s="24" t="s">
        <v>198</v>
      </c>
      <c r="F532" s="93">
        <v>300</v>
      </c>
      <c r="G532" s="145"/>
      <c r="H532" s="55"/>
    </row>
    <row r="533" spans="1:8" s="8" customFormat="1" ht="9.4499999999999993" customHeight="1" x14ac:dyDescent="0.3">
      <c r="B533" s="50"/>
      <c r="C533" s="50"/>
      <c r="D533" s="50"/>
      <c r="E533" s="92"/>
      <c r="F533" s="92"/>
      <c r="G533" s="143"/>
      <c r="H533" s="51"/>
    </row>
    <row r="534" spans="1:8" s="8" customFormat="1" ht="24" x14ac:dyDescent="0.3">
      <c r="A534" s="8">
        <v>6259</v>
      </c>
      <c r="B534" s="52" t="s">
        <v>262</v>
      </c>
      <c r="C534" s="53" t="s">
        <v>263</v>
      </c>
      <c r="D534" s="54" t="s">
        <v>264</v>
      </c>
      <c r="E534" s="24" t="s">
        <v>59</v>
      </c>
      <c r="F534" s="93">
        <f>0.2*F499</f>
        <v>40</v>
      </c>
      <c r="G534" s="145"/>
      <c r="H534" s="55"/>
    </row>
    <row r="535" spans="1:8" s="8" customFormat="1" ht="9.4499999999999993" customHeight="1" x14ac:dyDescent="0.3">
      <c r="B535" s="50"/>
      <c r="C535" s="50"/>
      <c r="D535" s="50"/>
      <c r="E535" s="92"/>
      <c r="F535" s="92"/>
      <c r="G535" s="143"/>
      <c r="H535" s="51"/>
    </row>
    <row r="536" spans="1:8" s="8" customFormat="1" ht="36" x14ac:dyDescent="0.3">
      <c r="A536" s="8">
        <v>6260</v>
      </c>
      <c r="B536" s="52" t="s">
        <v>265</v>
      </c>
      <c r="C536" s="53" t="s">
        <v>266</v>
      </c>
      <c r="D536" s="54" t="s">
        <v>267</v>
      </c>
      <c r="E536" s="24" t="s">
        <v>59</v>
      </c>
      <c r="F536" s="93">
        <v>300</v>
      </c>
      <c r="G536" s="145"/>
      <c r="H536" s="55"/>
    </row>
    <row r="537" spans="1:8" s="8" customFormat="1" ht="9.4499999999999993" customHeight="1" x14ac:dyDescent="0.3">
      <c r="B537" s="50"/>
      <c r="C537" s="50"/>
      <c r="D537" s="50"/>
      <c r="E537" s="92"/>
      <c r="F537" s="92"/>
      <c r="G537" s="143"/>
      <c r="H537" s="51"/>
    </row>
    <row r="538" spans="1:8" s="8" customFormat="1" ht="12" x14ac:dyDescent="0.3">
      <c r="A538" s="8">
        <v>6261</v>
      </c>
      <c r="B538" s="52"/>
      <c r="C538" s="53"/>
      <c r="D538" s="54"/>
      <c r="E538" s="24"/>
      <c r="F538" s="93"/>
      <c r="G538" s="144"/>
      <c r="H538" s="55"/>
    </row>
    <row r="539" spans="1:8" s="8" customFormat="1" ht="9.4499999999999993" customHeight="1" x14ac:dyDescent="0.3">
      <c r="B539" s="50"/>
      <c r="C539" s="50"/>
      <c r="D539" s="50"/>
      <c r="E539" s="92"/>
      <c r="F539" s="92"/>
      <c r="G539" s="143"/>
      <c r="H539" s="51"/>
    </row>
    <row r="540" spans="1:8" s="8" customFormat="1" ht="12" x14ac:dyDescent="0.3">
      <c r="A540" s="8">
        <v>6262</v>
      </c>
      <c r="B540" s="52"/>
      <c r="C540" s="53"/>
      <c r="D540" s="54"/>
      <c r="E540" s="24"/>
      <c r="F540" s="93"/>
      <c r="G540" s="144"/>
      <c r="H540" s="55"/>
    </row>
    <row r="541" spans="1:8" s="8" customFormat="1" ht="9.4499999999999993" customHeight="1" x14ac:dyDescent="0.3">
      <c r="B541" s="50"/>
      <c r="C541" s="50"/>
      <c r="D541" s="50"/>
      <c r="E541" s="92"/>
      <c r="F541" s="92"/>
      <c r="G541" s="143"/>
      <c r="H541" s="51"/>
    </row>
    <row r="542" spans="1:8" s="8" customFormat="1" ht="12" x14ac:dyDescent="0.3">
      <c r="B542" s="52"/>
      <c r="C542" s="53"/>
      <c r="D542" s="54"/>
      <c r="E542" s="24"/>
      <c r="F542" s="93"/>
      <c r="G542" s="144"/>
      <c r="H542" s="55"/>
    </row>
    <row r="543" spans="1:8" s="8" customFormat="1" ht="9.4499999999999993" customHeight="1" x14ac:dyDescent="0.3">
      <c r="B543" s="50"/>
      <c r="C543" s="50"/>
      <c r="D543" s="50"/>
      <c r="E543" s="92"/>
      <c r="F543" s="92"/>
      <c r="G543" s="143"/>
      <c r="H543" s="51"/>
    </row>
    <row r="544" spans="1:8" s="8" customFormat="1" ht="12" x14ac:dyDescent="0.3">
      <c r="A544" s="8">
        <v>5216</v>
      </c>
      <c r="B544" s="52"/>
      <c r="C544" s="53"/>
      <c r="D544" s="54"/>
      <c r="E544" s="24"/>
      <c r="F544" s="93"/>
      <c r="G544" s="144"/>
      <c r="H544" s="55"/>
    </row>
    <row r="545" spans="1:8" s="8" customFormat="1" ht="9.4499999999999993" customHeight="1" x14ac:dyDescent="0.3">
      <c r="B545" s="50"/>
      <c r="C545" s="50"/>
      <c r="D545" s="50"/>
      <c r="E545" s="92"/>
      <c r="F545" s="92"/>
      <c r="G545" s="143"/>
      <c r="H545" s="51"/>
    </row>
    <row r="546" spans="1:8" s="8" customFormat="1" ht="14.25" customHeight="1" x14ac:dyDescent="0.3">
      <c r="A546" s="8">
        <v>5217</v>
      </c>
      <c r="B546" s="52"/>
      <c r="C546" s="53"/>
      <c r="D546" s="54"/>
      <c r="E546" s="24"/>
      <c r="F546" s="93"/>
      <c r="G546" s="144"/>
      <c r="H546" s="55"/>
    </row>
    <row r="547" spans="1:8" s="8" customFormat="1" ht="9.4499999999999993" customHeight="1" x14ac:dyDescent="0.3">
      <c r="B547" s="50"/>
      <c r="C547" s="50"/>
      <c r="D547" s="50"/>
      <c r="E547" s="92"/>
      <c r="F547" s="92"/>
      <c r="G547" s="143"/>
      <c r="H547" s="51"/>
    </row>
    <row r="548" spans="1:8" s="8" customFormat="1" ht="12" x14ac:dyDescent="0.3">
      <c r="A548" s="8">
        <v>5218</v>
      </c>
      <c r="B548" s="52"/>
      <c r="C548" s="53"/>
      <c r="D548" s="54"/>
      <c r="E548" s="24"/>
      <c r="F548" s="93"/>
      <c r="G548" s="144"/>
      <c r="H548" s="55"/>
    </row>
    <row r="549" spans="1:8" s="8" customFormat="1" ht="16.95" customHeight="1" x14ac:dyDescent="0.3">
      <c r="B549" s="59" t="s">
        <v>60</v>
      </c>
      <c r="C549" s="60"/>
      <c r="D549" s="61"/>
      <c r="E549" s="62"/>
      <c r="F549" s="62"/>
      <c r="G549" s="146"/>
      <c r="H549" s="63">
        <f>SUM(H495:H548)</f>
        <v>0</v>
      </c>
    </row>
    <row r="550" spans="1:8" s="8" customFormat="1" ht="13.8" x14ac:dyDescent="0.3">
      <c r="A550" s="8">
        <v>5224</v>
      </c>
      <c r="B550" s="35"/>
      <c r="C550" s="35"/>
      <c r="D550" s="41"/>
      <c r="E550" s="89"/>
      <c r="F550" s="89"/>
      <c r="G550" s="139"/>
      <c r="H550" s="42"/>
    </row>
    <row r="551" spans="1:8" s="8" customFormat="1" ht="15.6" x14ac:dyDescent="0.3">
      <c r="B551" s="288" t="str">
        <f>B489</f>
        <v xml:space="preserve">Contract: Appointment of a contactor for the Ramochana sewer upgrade and house connection </v>
      </c>
      <c r="C551" s="3"/>
      <c r="D551" s="3"/>
      <c r="E551" s="76"/>
      <c r="F551" s="76"/>
      <c r="G551" s="127"/>
      <c r="H551" s="4"/>
    </row>
    <row r="552" spans="1:8" s="8" customFormat="1" ht="15.6" x14ac:dyDescent="0.3">
      <c r="A552" s="8">
        <v>5225</v>
      </c>
      <c r="B552" s="288" t="str">
        <f>B490</f>
        <v xml:space="preserve">Section C2.2: Schedule of Quantities </v>
      </c>
      <c r="C552" s="3"/>
      <c r="D552" s="3"/>
      <c r="E552" s="76"/>
      <c r="F552" s="76"/>
      <c r="G552" s="127"/>
      <c r="H552" s="4"/>
    </row>
    <row r="553" spans="1:8" s="8" customFormat="1" ht="9.4499999999999993" customHeight="1" x14ac:dyDescent="0.3">
      <c r="B553" s="2"/>
      <c r="C553" s="3"/>
      <c r="D553" s="3"/>
      <c r="E553" s="76"/>
      <c r="F553" s="76"/>
      <c r="G553" s="127"/>
      <c r="H553" s="4"/>
    </row>
    <row r="554" spans="1:8" s="8" customFormat="1" ht="9.4499999999999993" customHeight="1" x14ac:dyDescent="0.3">
      <c r="B554" s="5"/>
      <c r="C554" s="5"/>
      <c r="D554" s="5"/>
      <c r="E554" s="90"/>
      <c r="F554" s="90"/>
      <c r="G554" s="140"/>
      <c r="H554" s="43" t="s">
        <v>268</v>
      </c>
    </row>
    <row r="555" spans="1:8" s="8" customFormat="1" ht="12" x14ac:dyDescent="0.3">
      <c r="A555" s="8">
        <v>5232</v>
      </c>
      <c r="B555" s="44" t="s">
        <v>10</v>
      </c>
      <c r="C555" s="44" t="s">
        <v>11</v>
      </c>
      <c r="D555" s="44" t="s">
        <v>1</v>
      </c>
      <c r="E555" s="44" t="s">
        <v>2</v>
      </c>
      <c r="F555" s="44" t="s">
        <v>12</v>
      </c>
      <c r="G555" s="141" t="s">
        <v>3</v>
      </c>
      <c r="H555" s="45" t="s">
        <v>4</v>
      </c>
    </row>
    <row r="556" spans="1:8" s="8" customFormat="1" ht="12" x14ac:dyDescent="0.3">
      <c r="B556" s="66" t="s">
        <v>269</v>
      </c>
      <c r="C556" s="67">
        <v>302</v>
      </c>
      <c r="D556" s="47" t="s">
        <v>270</v>
      </c>
      <c r="E556" s="48"/>
      <c r="F556" s="91"/>
      <c r="G556" s="142"/>
      <c r="H556" s="49"/>
    </row>
    <row r="557" spans="1:8" s="8" customFormat="1" ht="11.4" x14ac:dyDescent="0.3">
      <c r="A557" s="8">
        <v>5233</v>
      </c>
      <c r="B557" s="50"/>
      <c r="C557" s="50"/>
      <c r="D557" s="50"/>
      <c r="E557" s="92"/>
      <c r="F557" s="92"/>
      <c r="G557" s="143"/>
      <c r="H557" s="51"/>
    </row>
    <row r="558" spans="1:8" s="8" customFormat="1" ht="24" x14ac:dyDescent="0.3">
      <c r="B558" s="56" t="s">
        <v>271</v>
      </c>
      <c r="C558" s="19" t="s">
        <v>272</v>
      </c>
      <c r="D558" s="54" t="s">
        <v>273</v>
      </c>
      <c r="E558" s="24"/>
      <c r="F558" s="93"/>
      <c r="G558" s="144"/>
      <c r="H558" s="55"/>
    </row>
    <row r="559" spans="1:8" s="8" customFormat="1" ht="11.4" x14ac:dyDescent="0.3">
      <c r="A559" s="8">
        <v>5234</v>
      </c>
      <c r="B559" s="50"/>
      <c r="C559" s="50"/>
      <c r="D559" s="50"/>
      <c r="E559" s="92"/>
      <c r="F559" s="92"/>
      <c r="G559" s="143"/>
      <c r="H559" s="51"/>
    </row>
    <row r="560" spans="1:8" s="8" customFormat="1" ht="11.4" x14ac:dyDescent="0.3">
      <c r="B560" s="52" t="s">
        <v>274</v>
      </c>
      <c r="C560" s="53" t="s">
        <v>275</v>
      </c>
      <c r="D560" s="53" t="s">
        <v>861</v>
      </c>
      <c r="E560" s="24" t="s">
        <v>7</v>
      </c>
      <c r="F560" s="95">
        <v>5</v>
      </c>
      <c r="G560" s="145"/>
      <c r="H560" s="55"/>
    </row>
    <row r="561" spans="1:14" s="8" customFormat="1" ht="11.4" x14ac:dyDescent="0.3">
      <c r="A561" s="8">
        <v>5235</v>
      </c>
      <c r="B561" s="50"/>
      <c r="C561" s="50"/>
    </row>
    <row r="562" spans="1:14" s="29" customFormat="1" ht="16.05" customHeight="1" x14ac:dyDescent="0.3">
      <c r="B562" s="52" t="s">
        <v>277</v>
      </c>
      <c r="C562" s="53" t="s">
        <v>278</v>
      </c>
      <c r="D562" s="53" t="s">
        <v>276</v>
      </c>
      <c r="E562" s="24" t="s">
        <v>7</v>
      </c>
      <c r="F562" s="95">
        <v>25</v>
      </c>
      <c r="G562" s="145"/>
      <c r="H562" s="55"/>
    </row>
    <row r="563" spans="1:14" s="35" customFormat="1" ht="13.8" x14ac:dyDescent="0.3">
      <c r="B563" s="52"/>
      <c r="C563" s="50"/>
      <c r="D563" s="50"/>
      <c r="E563" s="92"/>
      <c r="F563" s="92"/>
      <c r="G563" s="143"/>
      <c r="H563" s="51"/>
    </row>
    <row r="564" spans="1:14" s="1" customFormat="1" ht="15.6" x14ac:dyDescent="0.3">
      <c r="B564" s="52" t="s">
        <v>797</v>
      </c>
      <c r="C564" s="53" t="s">
        <v>794</v>
      </c>
      <c r="D564" s="53" t="s">
        <v>279</v>
      </c>
      <c r="E564" s="24" t="s">
        <v>7</v>
      </c>
      <c r="F564" s="95">
        <v>100</v>
      </c>
      <c r="G564" s="145"/>
      <c r="H564" s="55"/>
      <c r="I564" s="75"/>
      <c r="J564" s="75"/>
    </row>
    <row r="565" spans="1:14" s="1" customFormat="1" ht="15.6" x14ac:dyDescent="0.3">
      <c r="B565" s="52"/>
      <c r="C565" s="69"/>
      <c r="D565" s="50"/>
      <c r="E565" s="92"/>
      <c r="F565" s="95"/>
      <c r="G565" s="145"/>
      <c r="H565" s="55"/>
    </row>
    <row r="566" spans="1:14" s="1" customFormat="1" ht="15.6" x14ac:dyDescent="0.3">
      <c r="B566" s="52" t="s">
        <v>798</v>
      </c>
      <c r="C566" s="53" t="s">
        <v>795</v>
      </c>
      <c r="D566" s="101" t="s">
        <v>793</v>
      </c>
      <c r="E566" s="102" t="str">
        <f>E564</f>
        <v>m</v>
      </c>
      <c r="F566" s="95">
        <f>47*1.1</f>
        <v>51.7</v>
      </c>
      <c r="G566" s="145"/>
      <c r="H566" s="55"/>
    </row>
    <row r="567" spans="1:14" s="1" customFormat="1" ht="15.6" x14ac:dyDescent="0.3">
      <c r="B567" s="52"/>
      <c r="C567" s="69"/>
      <c r="D567" s="69"/>
      <c r="E567" s="100"/>
      <c r="F567" s="95"/>
      <c r="G567" s="145"/>
      <c r="H567" s="55"/>
    </row>
    <row r="568" spans="1:14" s="5" customFormat="1" x14ac:dyDescent="0.3">
      <c r="B568" s="52" t="s">
        <v>799</v>
      </c>
      <c r="C568" s="53" t="s">
        <v>796</v>
      </c>
      <c r="D568" s="101" t="s">
        <v>792</v>
      </c>
      <c r="E568" s="103" t="str">
        <f>E564</f>
        <v>m</v>
      </c>
      <c r="F568" s="95">
        <f>329*1.1</f>
        <v>361.90000000000003</v>
      </c>
      <c r="G568" s="145"/>
      <c r="H568" s="55"/>
    </row>
    <row r="569" spans="1:14" s="5" customFormat="1" x14ac:dyDescent="0.3">
      <c r="B569" s="52"/>
      <c r="C569" s="53"/>
      <c r="D569" s="101"/>
      <c r="E569" s="100"/>
      <c r="F569" s="95"/>
      <c r="G569" s="145"/>
      <c r="H569" s="55"/>
    </row>
    <row r="570" spans="1:14" s="5" customFormat="1" x14ac:dyDescent="0.3">
      <c r="B570" s="52"/>
      <c r="C570" s="53"/>
      <c r="D570" s="101" t="s">
        <v>791</v>
      </c>
      <c r="E570" s="103" t="str">
        <f>E568</f>
        <v>m</v>
      </c>
      <c r="F570" s="95">
        <f>596*1.1</f>
        <v>655.6</v>
      </c>
      <c r="G570" s="145"/>
      <c r="H570" s="55"/>
      <c r="N570" s="278"/>
    </row>
    <row r="571" spans="1:14" s="8" customFormat="1" ht="13.95" customHeight="1" x14ac:dyDescent="0.3">
      <c r="B571" s="52"/>
      <c r="C571" s="53"/>
      <c r="D571" s="101"/>
      <c r="E571" s="103"/>
      <c r="F571" s="95"/>
      <c r="G571" s="145"/>
      <c r="H571" s="55"/>
      <c r="N571" s="279"/>
    </row>
    <row r="572" spans="1:14" s="29" customFormat="1" ht="16.05" customHeight="1" x14ac:dyDescent="0.3">
      <c r="B572" s="56" t="s">
        <v>280</v>
      </c>
      <c r="C572" s="53" t="s">
        <v>281</v>
      </c>
      <c r="D572" s="54" t="s">
        <v>282</v>
      </c>
      <c r="E572" s="24"/>
      <c r="F572" s="96"/>
      <c r="G572" s="144"/>
      <c r="H572" s="55"/>
    </row>
    <row r="573" spans="1:14" s="8" customFormat="1" ht="11.4" x14ac:dyDescent="0.3">
      <c r="B573" s="50"/>
      <c r="C573" s="50"/>
      <c r="D573" s="50"/>
      <c r="E573" s="92"/>
      <c r="F573" s="92"/>
      <c r="G573" s="143"/>
      <c r="H573" s="51"/>
    </row>
    <row r="574" spans="1:14" s="8" customFormat="1" ht="11.4" x14ac:dyDescent="0.3">
      <c r="B574" s="52" t="s">
        <v>283</v>
      </c>
      <c r="C574" s="53" t="s">
        <v>284</v>
      </c>
      <c r="D574" s="53" t="s">
        <v>285</v>
      </c>
      <c r="E574" s="24"/>
      <c r="F574" s="96"/>
      <c r="G574" s="144"/>
      <c r="H574" s="55"/>
    </row>
    <row r="575" spans="1:14" s="8" customFormat="1" ht="11.4" x14ac:dyDescent="0.3">
      <c r="B575" s="50"/>
      <c r="C575" s="50"/>
      <c r="D575" s="50"/>
      <c r="E575" s="92"/>
      <c r="F575" s="92"/>
      <c r="G575" s="143"/>
      <c r="H575" s="51"/>
    </row>
    <row r="576" spans="1:14" s="8" customFormat="1" ht="11.4" x14ac:dyDescent="0.3">
      <c r="B576" s="52" t="s">
        <v>286</v>
      </c>
      <c r="C576" s="53" t="s">
        <v>287</v>
      </c>
      <c r="D576" s="53" t="s">
        <v>288</v>
      </c>
      <c r="E576" s="24" t="s">
        <v>7</v>
      </c>
      <c r="F576" s="95">
        <f>F562</f>
        <v>25</v>
      </c>
      <c r="G576" s="145"/>
      <c r="H576" s="55"/>
    </row>
    <row r="577" spans="2:8" s="8" customFormat="1" ht="11.4" x14ac:dyDescent="0.3">
      <c r="B577" s="50"/>
      <c r="C577" s="50"/>
      <c r="D577" s="50"/>
      <c r="E577" s="92"/>
      <c r="F577" s="92"/>
      <c r="G577" s="143"/>
      <c r="H577" s="51"/>
    </row>
    <row r="578" spans="2:8" s="8" customFormat="1" ht="11.4" x14ac:dyDescent="0.3">
      <c r="B578" s="52" t="s">
        <v>289</v>
      </c>
      <c r="C578" s="53" t="s">
        <v>290</v>
      </c>
      <c r="D578" s="53" t="s">
        <v>291</v>
      </c>
      <c r="E578" s="24" t="s">
        <v>7</v>
      </c>
      <c r="F578" s="95">
        <f>F566</f>
        <v>51.7</v>
      </c>
      <c r="G578" s="145"/>
      <c r="H578" s="55"/>
    </row>
    <row r="579" spans="2:8" s="8" customFormat="1" ht="11.4" x14ac:dyDescent="0.3">
      <c r="B579" s="52"/>
      <c r="C579" s="53"/>
      <c r="D579" s="50"/>
      <c r="E579" s="24"/>
      <c r="F579" s="95"/>
      <c r="G579" s="145"/>
      <c r="H579" s="55"/>
    </row>
    <row r="580" spans="2:8" s="8" customFormat="1" ht="11.4" x14ac:dyDescent="0.3">
      <c r="B580" s="52" t="s">
        <v>865</v>
      </c>
      <c r="C580" s="53" t="s">
        <v>800</v>
      </c>
      <c r="D580" s="101" t="s">
        <v>793</v>
      </c>
      <c r="E580" s="24" t="s">
        <v>7</v>
      </c>
      <c r="F580" s="95">
        <f>F568</f>
        <v>361.90000000000003</v>
      </c>
      <c r="G580" s="145"/>
      <c r="H580" s="55"/>
    </row>
    <row r="581" spans="2:8" s="8" customFormat="1" x14ac:dyDescent="0.3">
      <c r="B581" s="52"/>
      <c r="C581" s="53"/>
      <c r="D581" s="69"/>
      <c r="E581" s="24"/>
      <c r="F581" s="95"/>
      <c r="G581" s="145"/>
      <c r="H581" s="55"/>
    </row>
    <row r="582" spans="2:8" s="8" customFormat="1" ht="11.4" x14ac:dyDescent="0.3">
      <c r="B582" s="52" t="s">
        <v>866</v>
      </c>
      <c r="C582" s="53" t="s">
        <v>801</v>
      </c>
      <c r="D582" s="101" t="s">
        <v>792</v>
      </c>
      <c r="E582" s="24" t="s">
        <v>7</v>
      </c>
      <c r="F582" s="95">
        <f>F570</f>
        <v>655.6</v>
      </c>
      <c r="G582" s="145"/>
      <c r="H582" s="55"/>
    </row>
    <row r="583" spans="2:8" s="8" customFormat="1" ht="11.4" x14ac:dyDescent="0.3">
      <c r="B583" s="52"/>
      <c r="C583" s="53"/>
      <c r="D583" s="101"/>
      <c r="E583" s="24"/>
      <c r="F583" s="95"/>
      <c r="G583" s="145"/>
      <c r="H583" s="55"/>
    </row>
    <row r="584" spans="2:8" s="8" customFormat="1" ht="11.4" x14ac:dyDescent="0.3">
      <c r="B584" s="52" t="s">
        <v>867</v>
      </c>
      <c r="C584" s="53" t="s">
        <v>802</v>
      </c>
      <c r="D584" s="101" t="s">
        <v>791</v>
      </c>
      <c r="E584" s="24" t="s">
        <v>7</v>
      </c>
      <c r="F584" s="95">
        <f>F570</f>
        <v>655.6</v>
      </c>
      <c r="G584" s="145"/>
      <c r="H584" s="55"/>
    </row>
    <row r="585" spans="2:8" s="8" customFormat="1" ht="11.4" x14ac:dyDescent="0.3">
      <c r="B585" s="52"/>
      <c r="C585" s="53"/>
    </row>
    <row r="586" spans="2:8" s="8" customFormat="1" ht="11.4" x14ac:dyDescent="0.3">
      <c r="B586" s="52"/>
      <c r="C586" s="53"/>
    </row>
    <row r="587" spans="2:8" s="8" customFormat="1" ht="11.4" x14ac:dyDescent="0.3">
      <c r="B587" s="50"/>
      <c r="C587" s="50"/>
      <c r="D587" s="50"/>
      <c r="E587" s="92"/>
      <c r="F587" s="92"/>
      <c r="G587" s="143"/>
      <c r="H587" s="51"/>
    </row>
    <row r="588" spans="2:8" s="8" customFormat="1" ht="12" x14ac:dyDescent="0.3">
      <c r="B588" s="56" t="s">
        <v>292</v>
      </c>
      <c r="C588" s="53" t="s">
        <v>293</v>
      </c>
      <c r="D588" s="54" t="s">
        <v>294</v>
      </c>
      <c r="E588" s="24"/>
      <c r="F588" s="93"/>
      <c r="G588" s="144"/>
      <c r="H588" s="55"/>
    </row>
    <row r="589" spans="2:8" s="8" customFormat="1" ht="9.4499999999999993" customHeight="1" x14ac:dyDescent="0.3">
      <c r="B589" s="50"/>
      <c r="C589" s="50"/>
      <c r="D589" s="50"/>
      <c r="E589" s="92"/>
      <c r="F589" s="92"/>
      <c r="G589" s="143"/>
      <c r="H589" s="51"/>
    </row>
    <row r="590" spans="2:8" s="8" customFormat="1" ht="11.4" x14ac:dyDescent="0.3">
      <c r="B590" s="52" t="s">
        <v>295</v>
      </c>
      <c r="C590" s="53" t="s">
        <v>296</v>
      </c>
      <c r="D590" s="53" t="s">
        <v>297</v>
      </c>
      <c r="E590" s="24" t="s">
        <v>6</v>
      </c>
      <c r="F590" s="93">
        <v>5</v>
      </c>
      <c r="G590" s="145"/>
      <c r="H590" s="55"/>
    </row>
    <row r="591" spans="2:8" s="8" customFormat="1" ht="9.4499999999999993" customHeight="1" x14ac:dyDescent="0.3">
      <c r="B591" s="50"/>
      <c r="C591" s="50"/>
      <c r="D591" s="50"/>
      <c r="E591" s="92"/>
      <c r="F591" s="92"/>
      <c r="G591" s="143"/>
      <c r="H591" s="51"/>
    </row>
    <row r="592" spans="2:8" s="8" customFormat="1" ht="11.4" x14ac:dyDescent="0.3">
      <c r="B592" s="52" t="s">
        <v>298</v>
      </c>
      <c r="C592" s="53" t="s">
        <v>299</v>
      </c>
      <c r="D592" s="53" t="s">
        <v>300</v>
      </c>
      <c r="E592" s="24" t="s">
        <v>6</v>
      </c>
      <c r="F592" s="93">
        <v>5</v>
      </c>
      <c r="G592" s="145"/>
      <c r="H592" s="55"/>
    </row>
    <row r="593" spans="2:8" s="8" customFormat="1" ht="9.4499999999999993" customHeight="1" x14ac:dyDescent="0.3">
      <c r="B593" s="50"/>
      <c r="C593" s="50"/>
      <c r="D593" s="50"/>
      <c r="E593" s="92"/>
      <c r="F593" s="92"/>
      <c r="G593" s="143"/>
      <c r="H593" s="51"/>
    </row>
    <row r="594" spans="2:8" s="8" customFormat="1" ht="11.4" x14ac:dyDescent="0.3">
      <c r="B594" s="52" t="s">
        <v>301</v>
      </c>
      <c r="C594" s="53" t="s">
        <v>302</v>
      </c>
      <c r="D594" s="53" t="s">
        <v>303</v>
      </c>
      <c r="E594" s="24" t="s">
        <v>6</v>
      </c>
      <c r="F594" s="93">
        <v>5</v>
      </c>
      <c r="G594" s="145"/>
      <c r="H594" s="55"/>
    </row>
    <row r="595" spans="2:8" s="8" customFormat="1" ht="9.4499999999999993" customHeight="1" x14ac:dyDescent="0.3">
      <c r="B595" s="50"/>
      <c r="C595" s="50"/>
      <c r="D595" s="50"/>
      <c r="E595" s="92"/>
      <c r="F595" s="92"/>
      <c r="G595" s="143"/>
      <c r="H595" s="51"/>
    </row>
    <row r="596" spans="2:8" s="8" customFormat="1" ht="11.4" x14ac:dyDescent="0.3">
      <c r="B596" s="52" t="s">
        <v>304</v>
      </c>
      <c r="C596" s="53" t="s">
        <v>305</v>
      </c>
      <c r="D596" s="53" t="s">
        <v>306</v>
      </c>
      <c r="E596" s="24" t="s">
        <v>6</v>
      </c>
      <c r="F596" s="93">
        <v>5</v>
      </c>
      <c r="G596" s="145"/>
      <c r="H596" s="55"/>
    </row>
    <row r="597" spans="2:8" s="8" customFormat="1" ht="9.4499999999999993" customHeight="1" x14ac:dyDescent="0.3">
      <c r="B597" s="50"/>
      <c r="C597" s="50"/>
      <c r="D597" s="50"/>
      <c r="E597" s="92"/>
      <c r="F597" s="92"/>
      <c r="G597" s="143"/>
      <c r="H597" s="51"/>
    </row>
    <row r="598" spans="2:8" s="8" customFormat="1" ht="12" x14ac:dyDescent="0.3">
      <c r="B598" s="56" t="s">
        <v>307</v>
      </c>
      <c r="C598" s="53" t="s">
        <v>308</v>
      </c>
      <c r="D598" s="54" t="s">
        <v>309</v>
      </c>
      <c r="E598" s="24"/>
      <c r="F598" s="93"/>
      <c r="G598" s="144"/>
      <c r="H598" s="55"/>
    </row>
    <row r="599" spans="2:8" s="8" customFormat="1" ht="9.4499999999999993" customHeight="1" x14ac:dyDescent="0.3">
      <c r="B599" s="50"/>
      <c r="C599" s="50"/>
      <c r="D599" s="50"/>
      <c r="E599" s="92"/>
      <c r="F599" s="92"/>
      <c r="G599" s="143"/>
      <c r="H599" s="51"/>
    </row>
    <row r="600" spans="2:8" s="8" customFormat="1" ht="11.4" x14ac:dyDescent="0.3">
      <c r="B600" s="52" t="s">
        <v>310</v>
      </c>
      <c r="C600" s="53" t="s">
        <v>311</v>
      </c>
      <c r="D600" s="53" t="s">
        <v>312</v>
      </c>
      <c r="E600" s="24"/>
      <c r="F600" s="93"/>
      <c r="G600" s="144"/>
      <c r="H600" s="55"/>
    </row>
    <row r="601" spans="2:8" s="8" customFormat="1" ht="9.4499999999999993" customHeight="1" x14ac:dyDescent="0.3">
      <c r="B601" s="50"/>
      <c r="C601" s="50"/>
      <c r="D601" s="50"/>
      <c r="E601" s="92"/>
      <c r="F601" s="92"/>
      <c r="G601" s="143"/>
      <c r="H601" s="51"/>
    </row>
    <row r="602" spans="2:8" s="8" customFormat="1" ht="11.4" x14ac:dyDescent="0.3">
      <c r="B602" s="52" t="s">
        <v>313</v>
      </c>
      <c r="C602" s="53" t="s">
        <v>314</v>
      </c>
      <c r="D602" s="53" t="s">
        <v>315</v>
      </c>
      <c r="E602" s="24" t="s">
        <v>6</v>
      </c>
      <c r="F602" s="81">
        <v>32</v>
      </c>
      <c r="G602" s="145"/>
      <c r="H602" s="55"/>
    </row>
    <row r="603" spans="2:8" s="8" customFormat="1" ht="9.4499999999999993" customHeight="1" x14ac:dyDescent="0.3">
      <c r="B603" s="50"/>
      <c r="C603" s="50"/>
      <c r="D603" s="50"/>
      <c r="E603" s="92"/>
      <c r="F603" s="92"/>
      <c r="G603" s="143"/>
      <c r="H603" s="51"/>
    </row>
    <row r="604" spans="2:8" s="8" customFormat="1" ht="24" x14ac:dyDescent="0.3">
      <c r="B604" s="56" t="s">
        <v>316</v>
      </c>
      <c r="C604" s="53" t="s">
        <v>317</v>
      </c>
      <c r="D604" s="54" t="s">
        <v>318</v>
      </c>
      <c r="E604" s="24"/>
      <c r="F604" s="93"/>
      <c r="G604" s="144"/>
      <c r="H604" s="55"/>
    </row>
    <row r="605" spans="2:8" s="8" customFormat="1" ht="9.4499999999999993" customHeight="1" x14ac:dyDescent="0.3">
      <c r="B605" s="50"/>
      <c r="C605" s="50"/>
      <c r="D605" s="50"/>
      <c r="E605" s="92"/>
      <c r="F605" s="92"/>
      <c r="G605" s="143"/>
      <c r="H605" s="51"/>
    </row>
    <row r="606" spans="2:8" s="8" customFormat="1" ht="22.8" x14ac:dyDescent="0.3">
      <c r="B606" s="52" t="s">
        <v>319</v>
      </c>
      <c r="C606" s="53" t="s">
        <v>320</v>
      </c>
      <c r="D606" s="53" t="s">
        <v>803</v>
      </c>
      <c r="E606" s="24"/>
      <c r="F606" s="93"/>
      <c r="G606" s="144"/>
      <c r="H606" s="55"/>
    </row>
    <row r="607" spans="2:8" s="8" customFormat="1" ht="9.4499999999999993" customHeight="1" x14ac:dyDescent="0.3">
      <c r="B607" s="50"/>
      <c r="C607" s="50"/>
      <c r="D607" s="50"/>
      <c r="E607" s="92"/>
      <c r="F607" s="92"/>
      <c r="G607" s="143"/>
      <c r="H607" s="51"/>
    </row>
    <row r="608" spans="2:8" s="8" customFormat="1" ht="11.4" x14ac:dyDescent="0.3">
      <c r="B608" s="52" t="s">
        <v>321</v>
      </c>
      <c r="C608" s="53" t="s">
        <v>322</v>
      </c>
      <c r="D608" s="53" t="s">
        <v>315</v>
      </c>
      <c r="E608" s="24" t="s">
        <v>7</v>
      </c>
      <c r="F608" s="81">
        <f>118*1.1</f>
        <v>129.80000000000001</v>
      </c>
      <c r="G608" s="145"/>
      <c r="H608" s="55"/>
    </row>
    <row r="609" spans="2:8" s="8" customFormat="1" ht="9.4499999999999993" customHeight="1" x14ac:dyDescent="0.3">
      <c r="B609" s="50"/>
      <c r="C609" s="53"/>
      <c r="D609" s="50"/>
      <c r="E609" s="92"/>
      <c r="F609" s="92"/>
      <c r="G609" s="143"/>
      <c r="H609" s="51"/>
    </row>
    <row r="610" spans="2:8" s="8" customFormat="1" ht="11.4" x14ac:dyDescent="0.3">
      <c r="B610" s="50"/>
      <c r="C610" s="53" t="s">
        <v>859</v>
      </c>
      <c r="D610" s="50" t="s">
        <v>858</v>
      </c>
      <c r="E610" s="92" t="s">
        <v>6</v>
      </c>
      <c r="F610" s="126">
        <f>F602</f>
        <v>32</v>
      </c>
      <c r="G610" s="143"/>
      <c r="H610" s="51"/>
    </row>
    <row r="611" spans="2:8" s="8" customFormat="1" ht="9.4499999999999993" customHeight="1" x14ac:dyDescent="0.3">
      <c r="B611" s="50"/>
      <c r="C611" s="50"/>
      <c r="D611" s="50"/>
      <c r="E611" s="92"/>
      <c r="F611" s="92"/>
      <c r="G611" s="143"/>
      <c r="H611" s="51"/>
    </row>
    <row r="612" spans="2:8" s="8" customFormat="1" ht="36" x14ac:dyDescent="0.3">
      <c r="B612" s="56" t="s">
        <v>323</v>
      </c>
      <c r="C612" s="53" t="s">
        <v>324</v>
      </c>
      <c r="D612" s="54" t="s">
        <v>325</v>
      </c>
      <c r="E612" s="24"/>
      <c r="F612" s="93"/>
      <c r="G612" s="144"/>
      <c r="H612" s="55"/>
    </row>
    <row r="613" spans="2:8" s="8" customFormat="1" ht="9.4499999999999993" customHeight="1" x14ac:dyDescent="0.3">
      <c r="B613" s="50"/>
      <c r="C613" s="50"/>
      <c r="D613" s="50"/>
      <c r="E613" s="92"/>
      <c r="F613" s="92"/>
      <c r="G613" s="143"/>
      <c r="H613" s="51"/>
    </row>
    <row r="614" spans="2:8" s="8" customFormat="1" ht="11.4" x14ac:dyDescent="0.3">
      <c r="B614" s="52" t="s">
        <v>326</v>
      </c>
      <c r="C614" s="53" t="s">
        <v>327</v>
      </c>
      <c r="D614" s="53" t="s">
        <v>328</v>
      </c>
      <c r="E614" s="24" t="s">
        <v>59</v>
      </c>
      <c r="F614" s="93">
        <f>F123*0.15</f>
        <v>160.215</v>
      </c>
      <c r="G614" s="145"/>
      <c r="H614" s="55"/>
    </row>
    <row r="615" spans="2:8" s="8" customFormat="1" ht="9.4499999999999993" customHeight="1" x14ac:dyDescent="0.3">
      <c r="B615" s="50"/>
      <c r="C615" s="50"/>
      <c r="D615" s="50"/>
      <c r="E615" s="92"/>
      <c r="F615" s="92"/>
      <c r="G615" s="143"/>
      <c r="H615" s="51"/>
    </row>
    <row r="616" spans="2:8" s="8" customFormat="1" ht="11.4" x14ac:dyDescent="0.3">
      <c r="B616" s="52" t="s">
        <v>329</v>
      </c>
      <c r="C616" s="53" t="s">
        <v>330</v>
      </c>
      <c r="D616" s="53" t="s">
        <v>331</v>
      </c>
      <c r="E616" s="24" t="s">
        <v>59</v>
      </c>
      <c r="F616" s="93">
        <f>F614/2</f>
        <v>80.107500000000002</v>
      </c>
      <c r="G616" s="145"/>
      <c r="H616" s="55"/>
    </row>
    <row r="617" spans="2:8" s="8" customFormat="1" ht="9.4499999999999993" customHeight="1" x14ac:dyDescent="0.3">
      <c r="B617" s="50"/>
      <c r="C617" s="50"/>
      <c r="D617" s="50"/>
      <c r="E617" s="92"/>
      <c r="F617" s="92"/>
      <c r="G617" s="143"/>
      <c r="H617" s="51"/>
    </row>
    <row r="618" spans="2:8" s="8" customFormat="1" ht="24" x14ac:dyDescent="0.3">
      <c r="B618" s="56" t="s">
        <v>332</v>
      </c>
      <c r="C618" s="53" t="s">
        <v>333</v>
      </c>
      <c r="D618" s="54" t="s">
        <v>334</v>
      </c>
      <c r="E618" s="24" t="s">
        <v>59</v>
      </c>
      <c r="F618" s="93">
        <f>F614</f>
        <v>160.215</v>
      </c>
      <c r="G618" s="145"/>
      <c r="H618" s="55"/>
    </row>
    <row r="619" spans="2:8" s="8" customFormat="1" ht="9.4499999999999993" customHeight="1" x14ac:dyDescent="0.3">
      <c r="B619" s="59" t="s">
        <v>345</v>
      </c>
      <c r="C619" s="60"/>
      <c r="D619" s="61"/>
      <c r="E619" s="62"/>
      <c r="F619" s="62"/>
      <c r="G619" s="146"/>
      <c r="H619" s="63"/>
    </row>
    <row r="620" spans="2:8" s="8" customFormat="1" ht="13.8" x14ac:dyDescent="0.3">
      <c r="B620" s="35"/>
      <c r="C620" s="35"/>
      <c r="D620" s="41">
        <v>8</v>
      </c>
      <c r="E620" s="89"/>
      <c r="F620" s="89"/>
      <c r="G620" s="139"/>
      <c r="H620" s="42"/>
    </row>
    <row r="621" spans="2:8" s="8" customFormat="1" ht="15.6" x14ac:dyDescent="0.3">
      <c r="B621" s="288" t="str">
        <f>B551</f>
        <v xml:space="preserve">Contract: Appointment of a contactor for the Ramochana sewer upgrade and house connection </v>
      </c>
      <c r="C621" s="3"/>
      <c r="D621" s="3"/>
      <c r="E621" s="76"/>
      <c r="F621" s="76"/>
      <c r="G621" s="127"/>
      <c r="H621" s="4"/>
    </row>
    <row r="622" spans="2:8" s="8" customFormat="1" ht="15.6" x14ac:dyDescent="0.3">
      <c r="B622" s="288" t="str">
        <f>B552</f>
        <v xml:space="preserve">Section C2.2: Schedule of Quantities </v>
      </c>
      <c r="C622" s="3"/>
      <c r="D622" s="3"/>
      <c r="E622" s="76"/>
      <c r="F622" s="76"/>
      <c r="G622" s="127"/>
      <c r="H622" s="4"/>
    </row>
    <row r="623" spans="2:8" s="8" customFormat="1" ht="6" customHeight="1" x14ac:dyDescent="0.3">
      <c r="B623" s="2"/>
      <c r="C623" s="3"/>
      <c r="D623" s="3"/>
      <c r="E623" s="76"/>
      <c r="F623" s="76"/>
      <c r="G623" s="127"/>
      <c r="H623" s="4"/>
    </row>
    <row r="624" spans="2:8" s="8" customFormat="1" ht="9.4499999999999993" customHeight="1" x14ac:dyDescent="0.3">
      <c r="B624" s="5"/>
      <c r="C624" s="5"/>
      <c r="D624" s="5"/>
      <c r="E624" s="90"/>
      <c r="F624" s="90"/>
      <c r="G624" s="140"/>
      <c r="H624" s="43" t="s">
        <v>268</v>
      </c>
    </row>
    <row r="625" spans="2:8" s="8" customFormat="1" ht="12" x14ac:dyDescent="0.3">
      <c r="B625" s="44" t="s">
        <v>10</v>
      </c>
      <c r="C625" s="44" t="s">
        <v>11</v>
      </c>
      <c r="D625" s="44" t="s">
        <v>1</v>
      </c>
      <c r="E625" s="44" t="s">
        <v>2</v>
      </c>
      <c r="F625" s="44" t="s">
        <v>12</v>
      </c>
      <c r="G625" s="141" t="s">
        <v>3</v>
      </c>
      <c r="H625" s="45" t="s">
        <v>4</v>
      </c>
    </row>
    <row r="626" spans="2:8" s="8" customFormat="1" ht="15" customHeight="1" x14ac:dyDescent="0.3">
      <c r="B626" s="59" t="s">
        <v>185</v>
      </c>
      <c r="C626" s="60"/>
      <c r="D626" s="61"/>
      <c r="E626" s="62"/>
      <c r="F626" s="62"/>
      <c r="G626" s="146"/>
      <c r="H626" s="63"/>
    </row>
    <row r="627" spans="2:8" s="8" customFormat="1" ht="24" x14ac:dyDescent="0.3">
      <c r="B627" s="56" t="s">
        <v>332</v>
      </c>
      <c r="C627" s="53" t="s">
        <v>333</v>
      </c>
      <c r="D627" s="54" t="s">
        <v>334</v>
      </c>
      <c r="E627" s="24" t="s">
        <v>59</v>
      </c>
      <c r="F627" s="93">
        <f>F616+F614</f>
        <v>240.32249999999999</v>
      </c>
      <c r="G627" s="145"/>
      <c r="H627" s="55"/>
    </row>
    <row r="628" spans="2:8" s="8" customFormat="1" ht="9.4499999999999993" customHeight="1" x14ac:dyDescent="0.3">
      <c r="B628" s="50"/>
      <c r="C628" s="50"/>
      <c r="D628" s="50"/>
      <c r="E628" s="92"/>
      <c r="F628" s="92"/>
      <c r="G628" s="143"/>
      <c r="H628" s="51"/>
    </row>
    <row r="629" spans="2:8" s="8" customFormat="1" ht="12" x14ac:dyDescent="0.3">
      <c r="B629" s="56" t="s">
        <v>335</v>
      </c>
      <c r="C629" s="53">
        <v>302.16000000000003</v>
      </c>
      <c r="D629" s="54" t="s">
        <v>336</v>
      </c>
      <c r="E629" s="94"/>
      <c r="F629" s="94"/>
      <c r="G629" s="143"/>
      <c r="H629" s="58"/>
    </row>
    <row r="630" spans="2:8" s="8" customFormat="1" ht="9.4499999999999993" customHeight="1" x14ac:dyDescent="0.3">
      <c r="B630" s="50"/>
      <c r="C630" s="50"/>
      <c r="D630" s="50"/>
      <c r="E630" s="92"/>
      <c r="F630" s="92"/>
      <c r="G630" s="143"/>
      <c r="H630" s="51"/>
    </row>
    <row r="631" spans="2:8" s="8" customFormat="1" ht="11.4" x14ac:dyDescent="0.3">
      <c r="B631" s="52" t="s">
        <v>337</v>
      </c>
      <c r="C631" s="53" t="s">
        <v>338</v>
      </c>
      <c r="D631" s="53" t="s">
        <v>276</v>
      </c>
      <c r="E631" s="24" t="s">
        <v>339</v>
      </c>
      <c r="F631" s="93">
        <v>1</v>
      </c>
      <c r="G631" s="145"/>
      <c r="H631" s="55"/>
    </row>
    <row r="632" spans="2:8" s="8" customFormat="1" ht="9.4499999999999993" customHeight="1" x14ac:dyDescent="0.3">
      <c r="B632" s="50"/>
      <c r="C632" s="50"/>
      <c r="D632" s="50"/>
      <c r="E632" s="92"/>
      <c r="F632" s="92"/>
      <c r="G632" s="143"/>
      <c r="H632" s="51"/>
    </row>
    <row r="633" spans="2:8" s="8" customFormat="1" ht="11.4" x14ac:dyDescent="0.3">
      <c r="B633" s="52" t="s">
        <v>340</v>
      </c>
      <c r="C633" s="53" t="s">
        <v>341</v>
      </c>
      <c r="D633" s="53" t="s">
        <v>279</v>
      </c>
      <c r="E633" s="24" t="s">
        <v>339</v>
      </c>
      <c r="F633" s="93">
        <v>1</v>
      </c>
      <c r="G633" s="145"/>
      <c r="H633" s="55"/>
    </row>
    <row r="634" spans="2:8" s="8" customFormat="1" ht="9.4499999999999993" customHeight="1" x14ac:dyDescent="0.3">
      <c r="B634" s="50"/>
      <c r="C634" s="53"/>
      <c r="D634" s="50"/>
      <c r="E634" s="24"/>
      <c r="F634" s="93"/>
      <c r="G634" s="145"/>
      <c r="H634" s="55"/>
    </row>
    <row r="635" spans="2:8" s="29" customFormat="1" ht="16.05" customHeight="1" x14ac:dyDescent="0.3">
      <c r="B635" s="50"/>
      <c r="C635" s="53" t="s">
        <v>804</v>
      </c>
      <c r="D635" s="101" t="s">
        <v>793</v>
      </c>
      <c r="E635" s="24" t="s">
        <v>339</v>
      </c>
      <c r="F635" s="93">
        <v>2</v>
      </c>
      <c r="G635" s="145"/>
      <c r="H635" s="55"/>
    </row>
    <row r="636" spans="2:8" s="35" customFormat="1" ht="6.6" customHeight="1" x14ac:dyDescent="0.3">
      <c r="B636" s="50"/>
      <c r="C636" s="53"/>
      <c r="D636" s="69"/>
      <c r="E636" s="24"/>
      <c r="F636" s="93"/>
      <c r="G636" s="145"/>
      <c r="H636" s="55"/>
    </row>
    <row r="637" spans="2:8" s="1" customFormat="1" ht="15.6" x14ac:dyDescent="0.3">
      <c r="B637" s="50"/>
      <c r="C637" s="53" t="s">
        <v>805</v>
      </c>
      <c r="D637" s="101" t="s">
        <v>792</v>
      </c>
      <c r="E637" s="24" t="s">
        <v>339</v>
      </c>
      <c r="F637" s="93">
        <v>3</v>
      </c>
      <c r="G637" s="145"/>
      <c r="H637" s="55"/>
    </row>
    <row r="638" spans="2:8" s="1" customFormat="1" ht="10.8" customHeight="1" x14ac:dyDescent="0.3">
      <c r="B638" s="50"/>
      <c r="C638" s="53"/>
      <c r="D638" s="101"/>
      <c r="E638" s="24"/>
      <c r="F638" s="93"/>
      <c r="G638" s="145"/>
      <c r="H638" s="55"/>
    </row>
    <row r="639" spans="2:8" s="1" customFormat="1" ht="15.6" x14ac:dyDescent="0.3">
      <c r="B639" s="50"/>
      <c r="C639" s="53" t="s">
        <v>806</v>
      </c>
      <c r="D639" s="101" t="s">
        <v>791</v>
      </c>
      <c r="E639" s="24" t="s">
        <v>339</v>
      </c>
      <c r="F639" s="93">
        <v>5</v>
      </c>
      <c r="G639" s="145"/>
      <c r="H639" s="55"/>
    </row>
    <row r="640" spans="2:8" s="1" customFormat="1" ht="9.6" customHeight="1" x14ac:dyDescent="0.3">
      <c r="B640" s="50"/>
      <c r="C640" s="50"/>
      <c r="D640" s="101"/>
      <c r="E640" s="24"/>
      <c r="F640" s="93"/>
      <c r="G640" s="145"/>
      <c r="H640" s="55"/>
    </row>
    <row r="641" spans="1:8" s="5" customFormat="1" ht="24" x14ac:dyDescent="0.3">
      <c r="B641" s="56" t="s">
        <v>342</v>
      </c>
      <c r="C641" s="53" t="s">
        <v>343</v>
      </c>
      <c r="D641" s="54" t="s">
        <v>344</v>
      </c>
      <c r="E641" s="24" t="s">
        <v>59</v>
      </c>
      <c r="F641" s="93">
        <v>200</v>
      </c>
      <c r="G641" s="145"/>
      <c r="H641" s="55"/>
    </row>
    <row r="642" spans="1:8" s="8" customFormat="1" ht="13.95" customHeight="1" x14ac:dyDescent="0.3">
      <c r="B642" s="50"/>
      <c r="C642" s="50"/>
      <c r="D642" s="50"/>
      <c r="E642" s="92"/>
      <c r="F642" s="92"/>
      <c r="G642" s="143"/>
      <c r="H642" s="51"/>
    </row>
    <row r="643" spans="1:8" s="8" customFormat="1" ht="24" x14ac:dyDescent="0.3">
      <c r="A643" s="8">
        <v>5255</v>
      </c>
      <c r="B643" s="56" t="s">
        <v>346</v>
      </c>
      <c r="C643" s="53" t="s">
        <v>347</v>
      </c>
      <c r="D643" s="54" t="s">
        <v>348</v>
      </c>
      <c r="E643" s="24"/>
      <c r="F643" s="93"/>
      <c r="G643" s="144"/>
      <c r="H643" s="55"/>
    </row>
    <row r="644" spans="1:8" s="8" customFormat="1" ht="9.4499999999999993" customHeight="1" x14ac:dyDescent="0.3">
      <c r="B644" s="50"/>
      <c r="C644" s="50"/>
      <c r="D644" s="50"/>
      <c r="E644" s="92"/>
      <c r="F644" s="92"/>
      <c r="G644" s="143"/>
      <c r="H644" s="51"/>
    </row>
    <row r="645" spans="1:8" s="8" customFormat="1" ht="11.4" x14ac:dyDescent="0.3">
      <c r="A645" s="8">
        <v>5256</v>
      </c>
      <c r="B645" s="52" t="s">
        <v>349</v>
      </c>
      <c r="C645" s="53" t="s">
        <v>350</v>
      </c>
      <c r="D645" s="53" t="s">
        <v>351</v>
      </c>
      <c r="E645" s="24" t="s">
        <v>6</v>
      </c>
      <c r="F645" s="93">
        <v>10</v>
      </c>
      <c r="G645" s="145"/>
      <c r="H645" s="55"/>
    </row>
    <row r="646" spans="1:8" s="8" customFormat="1" ht="9.4499999999999993" customHeight="1" x14ac:dyDescent="0.3">
      <c r="B646" s="50"/>
      <c r="C646" s="50"/>
      <c r="D646" s="50"/>
      <c r="E646" s="92"/>
      <c r="F646" s="92"/>
      <c r="G646" s="143"/>
      <c r="H646" s="51"/>
    </row>
    <row r="647" spans="1:8" s="8" customFormat="1" ht="24" x14ac:dyDescent="0.3">
      <c r="A647" s="8">
        <v>5257</v>
      </c>
      <c r="B647" s="56" t="s">
        <v>352</v>
      </c>
      <c r="C647" s="53" t="s">
        <v>353</v>
      </c>
      <c r="D647" s="54" t="s">
        <v>898</v>
      </c>
      <c r="E647" s="24" t="s">
        <v>59</v>
      </c>
      <c r="F647" s="93">
        <f>F622</f>
        <v>0</v>
      </c>
      <c r="G647" s="145"/>
      <c r="H647" s="55"/>
    </row>
    <row r="648" spans="1:8" s="8" customFormat="1" ht="9.4499999999999993" customHeight="1" x14ac:dyDescent="0.3">
      <c r="B648" s="50"/>
      <c r="C648" s="50"/>
      <c r="D648" s="50"/>
      <c r="E648" s="92"/>
      <c r="F648" s="92"/>
      <c r="G648" s="143"/>
      <c r="H648" s="51"/>
    </row>
    <row r="649" spans="1:8" s="8" customFormat="1" ht="12" x14ac:dyDescent="0.3">
      <c r="A649" s="8">
        <v>5258</v>
      </c>
      <c r="B649" s="115" t="s">
        <v>840</v>
      </c>
      <c r="C649" s="115" t="s">
        <v>841</v>
      </c>
      <c r="D649" s="115" t="s">
        <v>837</v>
      </c>
      <c r="E649" s="94"/>
      <c r="F649" s="94"/>
      <c r="G649" s="143"/>
      <c r="H649" s="58"/>
    </row>
    <row r="650" spans="1:8" s="8" customFormat="1" ht="9.4499999999999993" customHeight="1" x14ac:dyDescent="0.3">
      <c r="B650" s="50"/>
      <c r="C650" s="50"/>
      <c r="D650" s="50"/>
      <c r="E650" s="92"/>
      <c r="F650" s="92"/>
      <c r="G650" s="143"/>
      <c r="H650" s="51"/>
    </row>
    <row r="651" spans="1:8" s="8" customFormat="1" ht="22.8" x14ac:dyDescent="0.3">
      <c r="A651" s="8">
        <v>5258</v>
      </c>
      <c r="B651" s="57" t="s">
        <v>840</v>
      </c>
      <c r="C651" s="57" t="s">
        <v>842</v>
      </c>
      <c r="D651" s="57" t="s">
        <v>838</v>
      </c>
      <c r="E651" s="94" t="s">
        <v>6</v>
      </c>
      <c r="F651" s="94">
        <v>100</v>
      </c>
      <c r="G651" s="143"/>
      <c r="H651" s="58"/>
    </row>
    <row r="652" spans="1:8" s="8" customFormat="1" ht="9.4499999999999993" customHeight="1" x14ac:dyDescent="0.3">
      <c r="B652" s="50"/>
      <c r="C652" s="57"/>
      <c r="D652" s="50"/>
      <c r="E652" s="92"/>
      <c r="F652" s="92"/>
      <c r="G652" s="143"/>
      <c r="H652" s="58"/>
    </row>
    <row r="653" spans="1:8" s="8" customFormat="1" ht="22.8" x14ac:dyDescent="0.3">
      <c r="A653" s="8">
        <v>5260</v>
      </c>
      <c r="B653" s="57"/>
      <c r="C653" s="57" t="s">
        <v>843</v>
      </c>
      <c r="D653" s="57" t="s">
        <v>839</v>
      </c>
      <c r="E653" s="94" t="s">
        <v>6</v>
      </c>
      <c r="F653" s="94">
        <v>100</v>
      </c>
      <c r="G653" s="143"/>
      <c r="H653" s="58"/>
    </row>
    <row r="654" spans="1:8" s="8" customFormat="1" ht="9.4499999999999993" customHeight="1" x14ac:dyDescent="0.3">
      <c r="B654" s="50"/>
      <c r="C654" s="50"/>
      <c r="D654" s="50"/>
      <c r="E654" s="92"/>
      <c r="F654" s="92"/>
      <c r="G654" s="143"/>
      <c r="H654" s="51"/>
    </row>
    <row r="655" spans="1:8" s="8" customFormat="1" ht="34.799999999999997" x14ac:dyDescent="0.3">
      <c r="B655" s="50"/>
      <c r="C655" s="57" t="s">
        <v>894</v>
      </c>
      <c r="D655" s="57" t="s">
        <v>895</v>
      </c>
      <c r="E655" s="94" t="s">
        <v>6</v>
      </c>
      <c r="F655" s="94">
        <v>340</v>
      </c>
      <c r="G655" s="143"/>
      <c r="H655" s="58"/>
    </row>
    <row r="656" spans="1:8" s="8" customFormat="1" ht="11.4" x14ac:dyDescent="0.3">
      <c r="B656" s="50"/>
      <c r="C656" s="57" t="s">
        <v>897</v>
      </c>
      <c r="D656" s="57" t="s">
        <v>896</v>
      </c>
      <c r="E656" s="24" t="s">
        <v>59</v>
      </c>
      <c r="F656" s="94">
        <f>400*8</f>
        <v>3200</v>
      </c>
      <c r="G656" s="143"/>
      <c r="H656" s="58"/>
    </row>
    <row r="657" spans="1:8" s="8" customFormat="1" ht="11.4" x14ac:dyDescent="0.3">
      <c r="B657" s="50"/>
      <c r="C657" s="57"/>
      <c r="D657" s="57"/>
      <c r="E657" s="24"/>
      <c r="F657" s="94"/>
      <c r="G657" s="143"/>
      <c r="H657" s="58"/>
    </row>
    <row r="658" spans="1:8" s="8" customFormat="1" ht="12" x14ac:dyDescent="0.3">
      <c r="A658" s="8">
        <v>5261</v>
      </c>
      <c r="B658" s="115" t="s">
        <v>845</v>
      </c>
      <c r="C658" s="115"/>
      <c r="D658" s="115" t="s">
        <v>844</v>
      </c>
      <c r="E658" s="94"/>
      <c r="F658" s="94"/>
      <c r="G658" s="143"/>
      <c r="H658" s="58"/>
    </row>
    <row r="659" spans="1:8" s="8" customFormat="1" ht="11.4" x14ac:dyDescent="0.3">
      <c r="B659" s="50"/>
      <c r="C659" s="50"/>
      <c r="D659" s="50"/>
      <c r="E659" s="92"/>
      <c r="F659" s="92"/>
      <c r="G659" s="143"/>
      <c r="H659" s="51"/>
    </row>
    <row r="660" spans="1:8" s="8" customFormat="1" ht="11.4" x14ac:dyDescent="0.3">
      <c r="A660" s="8">
        <v>5261</v>
      </c>
      <c r="B660" s="57"/>
      <c r="C660" s="57"/>
      <c r="D660" s="57" t="s">
        <v>846</v>
      </c>
      <c r="E660" s="94" t="s">
        <v>6</v>
      </c>
      <c r="F660" s="94">
        <f>+F662</f>
        <v>72</v>
      </c>
      <c r="G660" s="143"/>
      <c r="H660" s="58"/>
    </row>
    <row r="661" spans="1:8" s="8" customFormat="1" ht="9.4499999999999993" customHeight="1" x14ac:dyDescent="0.3">
      <c r="B661" s="50"/>
      <c r="C661" s="50"/>
      <c r="D661" s="50"/>
      <c r="E661" s="94"/>
      <c r="F661" s="92"/>
      <c r="G661" s="143"/>
      <c r="H661" s="58"/>
    </row>
    <row r="662" spans="1:8" s="8" customFormat="1" ht="11.4" x14ac:dyDescent="0.3">
      <c r="A662" s="8">
        <v>6210</v>
      </c>
      <c r="B662" s="57"/>
      <c r="C662" s="57"/>
      <c r="D662" s="57" t="s">
        <v>847</v>
      </c>
      <c r="E662" s="94" t="s">
        <v>6</v>
      </c>
      <c r="F662" s="94">
        <f>2+F664</f>
        <v>72</v>
      </c>
      <c r="G662" s="143"/>
      <c r="H662" s="58"/>
    </row>
    <row r="663" spans="1:8" s="8" customFormat="1" ht="11.4" x14ac:dyDescent="0.3">
      <c r="B663" s="57"/>
      <c r="C663" s="57"/>
      <c r="D663" s="57"/>
      <c r="E663" s="94"/>
      <c r="F663" s="94"/>
      <c r="G663" s="143"/>
      <c r="H663" s="58"/>
    </row>
    <row r="664" spans="1:8" s="8" customFormat="1" ht="11.4" x14ac:dyDescent="0.3">
      <c r="B664" s="50"/>
      <c r="C664" s="50"/>
      <c r="D664" s="57" t="s">
        <v>848</v>
      </c>
      <c r="E664" s="94" t="s">
        <v>6</v>
      </c>
      <c r="F664" s="92">
        <f>30+F666</f>
        <v>70</v>
      </c>
      <c r="G664" s="143"/>
      <c r="H664" s="58"/>
    </row>
    <row r="665" spans="1:8" s="8" customFormat="1" ht="11.4" x14ac:dyDescent="0.3">
      <c r="B665" s="50"/>
      <c r="C665" s="50"/>
      <c r="D665" s="57"/>
      <c r="E665" s="94"/>
      <c r="F665" s="92"/>
      <c r="G665" s="143"/>
      <c r="H665" s="58"/>
    </row>
    <row r="666" spans="1:8" s="8" customFormat="1" ht="11.4" x14ac:dyDescent="0.3">
      <c r="B666" s="57"/>
      <c r="C666" s="57"/>
      <c r="D666" s="57" t="s">
        <v>849</v>
      </c>
      <c r="E666" s="94" t="s">
        <v>6</v>
      </c>
      <c r="F666" s="94">
        <v>40</v>
      </c>
      <c r="G666" s="143"/>
      <c r="H666" s="58"/>
    </row>
    <row r="667" spans="1:8" s="8" customFormat="1" ht="9.4499999999999993" customHeight="1" x14ac:dyDescent="0.3">
      <c r="B667" s="50"/>
      <c r="C667" s="50"/>
      <c r="D667" s="50"/>
      <c r="E667" s="92"/>
      <c r="F667" s="92"/>
      <c r="G667" s="143"/>
      <c r="H667" s="51"/>
    </row>
    <row r="668" spans="1:8" s="8" customFormat="1" ht="13.8" x14ac:dyDescent="0.3">
      <c r="B668" s="115" t="s">
        <v>845</v>
      </c>
      <c r="C668" s="115"/>
      <c r="D668" s="115" t="s">
        <v>887</v>
      </c>
      <c r="E668" s="94"/>
      <c r="F668" s="94"/>
      <c r="G668" s="143"/>
      <c r="H668" s="58"/>
    </row>
    <row r="669" spans="1:8" s="8" customFormat="1" ht="12" x14ac:dyDescent="0.3">
      <c r="B669" s="115"/>
      <c r="C669" s="115"/>
      <c r="D669" s="115"/>
      <c r="E669" s="94"/>
      <c r="F669" s="94"/>
      <c r="G669" s="143"/>
      <c r="H669" s="58"/>
    </row>
    <row r="670" spans="1:8" s="8" customFormat="1" ht="11.4" x14ac:dyDescent="0.3">
      <c r="B670" s="57"/>
      <c r="C670" s="57"/>
      <c r="D670" s="53" t="s">
        <v>276</v>
      </c>
      <c r="E670" s="94" t="s">
        <v>6</v>
      </c>
      <c r="F670" s="94">
        <f>F660</f>
        <v>72</v>
      </c>
      <c r="G670" s="143"/>
      <c r="H670" s="58"/>
    </row>
    <row r="671" spans="1:8" s="8" customFormat="1" ht="9.4499999999999993" customHeight="1" x14ac:dyDescent="0.3">
      <c r="B671" s="50"/>
      <c r="C671" s="50"/>
      <c r="D671" s="50"/>
      <c r="E671" s="92"/>
      <c r="F671" s="92"/>
      <c r="G671" s="143"/>
      <c r="H671" s="58"/>
    </row>
    <row r="672" spans="1:8" s="8" customFormat="1" ht="11.4" x14ac:dyDescent="0.3">
      <c r="B672" s="57"/>
      <c r="C672" s="57"/>
      <c r="D672" s="53" t="s">
        <v>279</v>
      </c>
      <c r="E672" s="94" t="s">
        <v>6</v>
      </c>
      <c r="F672" s="94">
        <f>F662</f>
        <v>72</v>
      </c>
      <c r="G672" s="143"/>
      <c r="H672" s="58"/>
    </row>
    <row r="673" spans="2:8" s="8" customFormat="1" ht="9.4499999999999993" customHeight="1" x14ac:dyDescent="0.3">
      <c r="B673" s="50"/>
      <c r="C673" s="50"/>
      <c r="D673" s="50"/>
      <c r="E673" s="92"/>
      <c r="F673" s="92"/>
      <c r="G673" s="143"/>
      <c r="H673" s="58"/>
    </row>
    <row r="674" spans="2:8" s="8" customFormat="1" ht="11.4" x14ac:dyDescent="0.3">
      <c r="B674" s="57"/>
      <c r="C674" s="57"/>
      <c r="D674" s="101" t="s">
        <v>793</v>
      </c>
      <c r="E674" s="94" t="s">
        <v>6</v>
      </c>
      <c r="F674" s="94">
        <f>F664</f>
        <v>70</v>
      </c>
      <c r="G674" s="143"/>
      <c r="H674" s="58"/>
    </row>
    <row r="675" spans="2:8" s="8" customFormat="1" ht="9.4499999999999993" customHeight="1" x14ac:dyDescent="0.3">
      <c r="B675" s="50"/>
      <c r="C675" s="50"/>
      <c r="D675" s="69"/>
      <c r="E675" s="92"/>
      <c r="F675" s="92"/>
      <c r="G675" s="143"/>
      <c r="H675" s="58"/>
    </row>
    <row r="676" spans="2:8" s="8" customFormat="1" ht="11.4" x14ac:dyDescent="0.3">
      <c r="B676" s="57"/>
      <c r="C676" s="57"/>
      <c r="D676" s="101" t="s">
        <v>792</v>
      </c>
      <c r="E676" s="94" t="s">
        <v>6</v>
      </c>
      <c r="F676" s="94">
        <f>F666</f>
        <v>40</v>
      </c>
      <c r="G676" s="143"/>
      <c r="H676" s="58"/>
    </row>
    <row r="677" spans="2:8" s="8" customFormat="1" ht="9.4499999999999993" customHeight="1" x14ac:dyDescent="0.3">
      <c r="B677" s="50"/>
      <c r="C677" s="50"/>
      <c r="D677" s="101"/>
      <c r="E677" s="92"/>
      <c r="F677" s="92"/>
      <c r="G677" s="143"/>
      <c r="H677" s="58"/>
    </row>
    <row r="678" spans="2:8" s="8" customFormat="1" ht="11.4" x14ac:dyDescent="0.3">
      <c r="B678" s="57"/>
      <c r="C678" s="57"/>
      <c r="D678" s="101" t="s">
        <v>791</v>
      </c>
      <c r="E678" s="94" t="s">
        <v>6</v>
      </c>
      <c r="F678" s="94">
        <f>F666</f>
        <v>40</v>
      </c>
      <c r="G678" s="143"/>
      <c r="H678" s="58"/>
    </row>
    <row r="679" spans="2:8" s="8" customFormat="1" ht="9.4499999999999993" customHeight="1" x14ac:dyDescent="0.3">
      <c r="B679" s="50"/>
      <c r="C679" s="50"/>
      <c r="D679" s="50"/>
      <c r="E679" s="92"/>
      <c r="F679" s="92"/>
      <c r="G679" s="143"/>
      <c r="H679" s="58"/>
    </row>
    <row r="680" spans="2:8" s="8" customFormat="1" ht="13.8" x14ac:dyDescent="0.3">
      <c r="B680" s="57"/>
      <c r="C680" s="57"/>
      <c r="D680" s="125" t="s">
        <v>886</v>
      </c>
      <c r="E680" s="117"/>
      <c r="F680" s="117"/>
      <c r="G680" s="149"/>
      <c r="H680" s="58"/>
    </row>
    <row r="681" spans="2:8" s="8" customFormat="1" ht="12" x14ac:dyDescent="0.3">
      <c r="B681" s="57"/>
      <c r="C681" s="57"/>
      <c r="D681" s="125"/>
      <c r="E681" s="117"/>
      <c r="F681" s="117"/>
      <c r="G681" s="149"/>
      <c r="H681" s="58"/>
    </row>
    <row r="682" spans="2:8" s="8" customFormat="1" ht="11.4" x14ac:dyDescent="0.3">
      <c r="B682" s="50"/>
      <c r="C682" s="50"/>
      <c r="D682" s="118" t="s">
        <v>276</v>
      </c>
      <c r="E682" s="119" t="s">
        <v>6</v>
      </c>
      <c r="F682" s="119">
        <f>F670</f>
        <v>72</v>
      </c>
      <c r="G682" s="150"/>
      <c r="H682" s="58"/>
    </row>
    <row r="683" spans="2:8" s="8" customFormat="1" ht="11.4" x14ac:dyDescent="0.3">
      <c r="B683" s="57"/>
      <c r="C683" s="57"/>
      <c r="D683" s="120"/>
      <c r="E683" s="117"/>
      <c r="F683" s="117"/>
      <c r="G683" s="149"/>
      <c r="H683" s="58"/>
    </row>
    <row r="684" spans="2:8" s="8" customFormat="1" ht="11.4" x14ac:dyDescent="0.3">
      <c r="B684" s="50"/>
      <c r="C684" s="50"/>
      <c r="D684" s="118" t="s">
        <v>279</v>
      </c>
      <c r="E684" s="119" t="s">
        <v>6</v>
      </c>
      <c r="F684" s="119">
        <f>F672</f>
        <v>72</v>
      </c>
      <c r="G684" s="150"/>
      <c r="H684" s="58"/>
    </row>
    <row r="685" spans="2:8" s="8" customFormat="1" ht="11.4" x14ac:dyDescent="0.3">
      <c r="B685" s="57"/>
      <c r="C685" s="57"/>
      <c r="D685" s="120"/>
      <c r="E685" s="117"/>
      <c r="F685" s="117"/>
      <c r="G685" s="149"/>
      <c r="H685" s="58"/>
    </row>
    <row r="686" spans="2:8" s="8" customFormat="1" ht="11.4" x14ac:dyDescent="0.3">
      <c r="B686" s="50"/>
      <c r="C686" s="50"/>
      <c r="D686" s="121" t="s">
        <v>793</v>
      </c>
      <c r="E686" s="119" t="s">
        <v>6</v>
      </c>
      <c r="F686" s="119">
        <f>F674</f>
        <v>70</v>
      </c>
      <c r="G686" s="150"/>
      <c r="H686" s="58"/>
    </row>
    <row r="687" spans="2:8" s="8" customFormat="1" x14ac:dyDescent="0.3">
      <c r="B687" s="57"/>
      <c r="C687" s="57"/>
      <c r="D687" s="122"/>
      <c r="E687" s="123"/>
      <c r="F687" s="117"/>
      <c r="G687" s="149"/>
      <c r="H687" s="58"/>
    </row>
    <row r="688" spans="2:8" s="8" customFormat="1" ht="11.4" x14ac:dyDescent="0.3">
      <c r="B688" s="50"/>
      <c r="C688" s="50"/>
      <c r="D688" s="121" t="s">
        <v>792</v>
      </c>
      <c r="E688" s="119" t="s">
        <v>6</v>
      </c>
      <c r="F688" s="119">
        <f>F676</f>
        <v>40</v>
      </c>
      <c r="G688" s="150"/>
      <c r="H688" s="58"/>
    </row>
    <row r="689" spans="2:8" s="8" customFormat="1" ht="11.4" x14ac:dyDescent="0.3">
      <c r="B689" s="57"/>
      <c r="C689" s="57"/>
      <c r="D689" s="121"/>
      <c r="E689" s="117"/>
      <c r="F689" s="117"/>
      <c r="G689" s="149"/>
      <c r="H689" s="58"/>
    </row>
    <row r="690" spans="2:8" s="8" customFormat="1" ht="11.4" x14ac:dyDescent="0.3">
      <c r="B690" s="50"/>
      <c r="C690" s="50"/>
      <c r="D690" s="121" t="s">
        <v>791</v>
      </c>
      <c r="E690" s="119" t="s">
        <v>6</v>
      </c>
      <c r="F690" s="119">
        <f>F678</f>
        <v>40</v>
      </c>
      <c r="G690" s="150"/>
      <c r="H690" s="58"/>
    </row>
    <row r="691" spans="2:8" s="8" customFormat="1" ht="11.4" x14ac:dyDescent="0.3">
      <c r="B691" s="59" t="s">
        <v>60</v>
      </c>
      <c r="C691" s="60"/>
      <c r="D691" s="61"/>
      <c r="E691" s="62"/>
      <c r="F691" s="62"/>
      <c r="G691" s="146"/>
      <c r="H691" s="63"/>
    </row>
    <row r="692" spans="2:8" s="8" customFormat="1" ht="9.4499999999999993" customHeight="1" x14ac:dyDescent="0.3">
      <c r="B692" s="35"/>
      <c r="C692" s="35"/>
      <c r="D692" s="41"/>
      <c r="E692" s="89"/>
      <c r="F692" s="89"/>
      <c r="G692" s="139"/>
      <c r="H692" s="42"/>
    </row>
    <row r="693" spans="2:8" s="8" customFormat="1" ht="15.6" x14ac:dyDescent="0.3">
      <c r="B693" s="288" t="str">
        <f>B621</f>
        <v xml:space="preserve">Contract: Appointment of a contactor for the Ramochana sewer upgrade and house connection </v>
      </c>
      <c r="C693" s="3"/>
      <c r="D693" s="3"/>
      <c r="E693" s="76"/>
      <c r="F693" s="76"/>
      <c r="G693" s="127"/>
      <c r="H693" s="4"/>
    </row>
    <row r="694" spans="2:8" s="8" customFormat="1" ht="15.6" x14ac:dyDescent="0.3">
      <c r="B694" s="288" t="str">
        <f>B622</f>
        <v xml:space="preserve">Section C2.2: Schedule of Quantities </v>
      </c>
      <c r="C694" s="3"/>
      <c r="D694" s="3"/>
      <c r="E694" s="76"/>
      <c r="F694" s="76"/>
      <c r="G694" s="127"/>
      <c r="H694" s="4"/>
    </row>
    <row r="695" spans="2:8" s="8" customFormat="1" ht="15.6" x14ac:dyDescent="0.3">
      <c r="B695" s="2"/>
      <c r="C695" s="3"/>
      <c r="D695" s="3"/>
      <c r="E695" s="76"/>
      <c r="F695" s="76"/>
      <c r="G695" s="127"/>
      <c r="H695" s="4"/>
    </row>
    <row r="696" spans="2:8" s="8" customFormat="1" ht="12" x14ac:dyDescent="0.3">
      <c r="B696" s="5"/>
      <c r="C696" s="5"/>
      <c r="D696" s="5"/>
      <c r="E696" s="90"/>
      <c r="F696" s="90"/>
      <c r="G696" s="140"/>
      <c r="H696" s="43" t="s">
        <v>268</v>
      </c>
    </row>
    <row r="697" spans="2:8" s="8" customFormat="1" ht="12" x14ac:dyDescent="0.3">
      <c r="B697" s="44" t="s">
        <v>10</v>
      </c>
      <c r="C697" s="44" t="s">
        <v>11</v>
      </c>
      <c r="D697" s="44" t="s">
        <v>1</v>
      </c>
      <c r="E697" s="44" t="s">
        <v>2</v>
      </c>
      <c r="F697" s="44" t="s">
        <v>12</v>
      </c>
      <c r="G697" s="141" t="s">
        <v>3</v>
      </c>
      <c r="H697" s="45" t="s">
        <v>4</v>
      </c>
    </row>
    <row r="698" spans="2:8" s="8" customFormat="1" ht="11.4" x14ac:dyDescent="0.3">
      <c r="B698" s="59" t="s">
        <v>185</v>
      </c>
      <c r="C698" s="60"/>
      <c r="D698" s="61"/>
      <c r="E698" s="62"/>
      <c r="F698" s="62"/>
      <c r="G698" s="146"/>
      <c r="H698" s="63">
        <f>H691</f>
        <v>0</v>
      </c>
    </row>
    <row r="699" spans="2:8" s="8" customFormat="1" ht="9.4499999999999993" customHeight="1" x14ac:dyDescent="0.3">
      <c r="B699" s="56"/>
      <c r="C699" s="53"/>
      <c r="D699" s="54"/>
      <c r="E699" s="24"/>
      <c r="F699" s="93"/>
      <c r="G699" s="145"/>
      <c r="H699" s="55"/>
    </row>
    <row r="700" spans="2:8" s="8" customFormat="1" ht="13.8" x14ac:dyDescent="0.3">
      <c r="B700" s="50"/>
      <c r="C700" s="50"/>
      <c r="D700" s="115" t="s">
        <v>851</v>
      </c>
      <c r="E700" s="94"/>
      <c r="F700" s="94"/>
      <c r="G700" s="143"/>
      <c r="H700" s="58"/>
    </row>
    <row r="701" spans="2:8" s="8" customFormat="1" ht="9.4499999999999993" customHeight="1" x14ac:dyDescent="0.3">
      <c r="B701" s="56"/>
      <c r="C701" s="53"/>
      <c r="D701" s="116"/>
      <c r="E701" s="92"/>
      <c r="F701" s="92"/>
      <c r="G701" s="143"/>
      <c r="H701" s="51"/>
    </row>
    <row r="702" spans="2:8" s="8" customFormat="1" ht="11.4" x14ac:dyDescent="0.3">
      <c r="B702" s="50"/>
      <c r="C702" s="50"/>
      <c r="D702" s="53" t="s">
        <v>276</v>
      </c>
      <c r="E702" s="94" t="s">
        <v>6</v>
      </c>
      <c r="F702" s="94">
        <f>F682</f>
        <v>72</v>
      </c>
      <c r="G702" s="143"/>
      <c r="H702" s="58"/>
    </row>
    <row r="703" spans="2:8" s="8" customFormat="1" ht="9.4499999999999993" customHeight="1" x14ac:dyDescent="0.3">
      <c r="B703" s="52"/>
      <c r="C703" s="53"/>
      <c r="D703" s="50"/>
      <c r="E703" s="92"/>
      <c r="F703" s="92"/>
      <c r="G703" s="143"/>
      <c r="H703" s="58"/>
    </row>
    <row r="704" spans="2:8" s="8" customFormat="1" ht="11.4" x14ac:dyDescent="0.3">
      <c r="B704" s="50"/>
      <c r="C704" s="50"/>
      <c r="D704" s="53" t="s">
        <v>279</v>
      </c>
      <c r="E704" s="94" t="s">
        <v>6</v>
      </c>
      <c r="F704" s="94">
        <f>F684</f>
        <v>72</v>
      </c>
      <c r="G704" s="143"/>
      <c r="H704" s="58"/>
    </row>
    <row r="705" spans="1:8" s="8" customFormat="1" ht="9.4499999999999993" customHeight="1" x14ac:dyDescent="0.3">
      <c r="B705" s="52"/>
      <c r="C705" s="53"/>
      <c r="D705" s="57"/>
      <c r="E705" s="94"/>
      <c r="F705" s="94"/>
      <c r="G705" s="94"/>
      <c r="H705" s="180"/>
    </row>
    <row r="706" spans="1:8" s="8" customFormat="1" ht="11.4" x14ac:dyDescent="0.3">
      <c r="B706" s="50"/>
      <c r="C706" s="53"/>
      <c r="D706" s="101" t="s">
        <v>793</v>
      </c>
      <c r="E706" s="94" t="s">
        <v>6</v>
      </c>
      <c r="F706" s="94">
        <f>F686</f>
        <v>70</v>
      </c>
      <c r="G706" s="143"/>
      <c r="H706" s="58"/>
    </row>
    <row r="707" spans="1:8" s="8" customFormat="1" ht="9.4499999999999993" customHeight="1" x14ac:dyDescent="0.3">
      <c r="B707" s="50"/>
      <c r="C707" s="53"/>
      <c r="D707" s="69"/>
      <c r="E707" s="92"/>
      <c r="F707" s="92"/>
      <c r="G707" s="143"/>
      <c r="H707" s="58"/>
    </row>
    <row r="708" spans="1:8" s="8" customFormat="1" ht="11.4" x14ac:dyDescent="0.3">
      <c r="B708" s="50"/>
      <c r="C708" s="53"/>
      <c r="D708" s="101" t="s">
        <v>792</v>
      </c>
      <c r="E708" s="94" t="s">
        <v>6</v>
      </c>
      <c r="F708" s="94">
        <f>F688</f>
        <v>40</v>
      </c>
      <c r="G708" s="143"/>
      <c r="H708" s="58"/>
    </row>
    <row r="709" spans="1:8" s="29" customFormat="1" ht="16.05" customHeight="1" x14ac:dyDescent="0.3">
      <c r="B709" s="57"/>
      <c r="C709" s="53"/>
      <c r="D709" s="53"/>
      <c r="E709" s="94"/>
      <c r="F709" s="94"/>
      <c r="G709" s="94"/>
      <c r="H709" s="180"/>
    </row>
    <row r="710" spans="1:8" s="35" customFormat="1" ht="13.8" x14ac:dyDescent="0.3">
      <c r="B710" s="50"/>
      <c r="C710" s="53"/>
      <c r="D710" s="101" t="s">
        <v>791</v>
      </c>
      <c r="E710" s="94" t="s">
        <v>6</v>
      </c>
      <c r="F710" s="94">
        <f>F690</f>
        <v>40</v>
      </c>
      <c r="G710" s="143"/>
      <c r="H710" s="58"/>
    </row>
    <row r="711" spans="1:8" s="1" customFormat="1" ht="10.95" customHeight="1" x14ac:dyDescent="0.3">
      <c r="B711" s="57"/>
      <c r="C711" s="53"/>
      <c r="D711" s="57"/>
      <c r="E711" s="94"/>
      <c r="F711" s="94"/>
      <c r="G711" s="94"/>
      <c r="H711" s="180"/>
    </row>
    <row r="712" spans="1:8" s="1" customFormat="1" ht="15.6" x14ac:dyDescent="0.3">
      <c r="B712" s="50"/>
      <c r="C712" s="50"/>
      <c r="D712" s="125" t="s">
        <v>850</v>
      </c>
      <c r="E712" s="117"/>
      <c r="F712" s="117"/>
      <c r="G712" s="149"/>
      <c r="H712" s="58"/>
    </row>
    <row r="713" spans="1:8" s="1" customFormat="1" ht="10.95" customHeight="1" x14ac:dyDescent="0.3">
      <c r="B713" s="57"/>
      <c r="C713" s="57"/>
      <c r="D713" s="181"/>
      <c r="E713" s="119"/>
      <c r="F713" s="119"/>
      <c r="G713" s="119"/>
      <c r="H713" s="180"/>
    </row>
    <row r="714" spans="1:8" s="1" customFormat="1" ht="15.6" x14ac:dyDescent="0.3">
      <c r="B714" s="56"/>
      <c r="C714" s="53"/>
      <c r="D714" s="118" t="s">
        <v>276</v>
      </c>
      <c r="E714" s="119" t="s">
        <v>6</v>
      </c>
      <c r="F714" s="119">
        <v>100</v>
      </c>
      <c r="G714" s="150"/>
      <c r="H714" s="58"/>
    </row>
    <row r="715" spans="1:8" s="1" customFormat="1" ht="10.95" customHeight="1" x14ac:dyDescent="0.3">
      <c r="B715" s="50"/>
      <c r="C715" s="50"/>
      <c r="D715" s="120"/>
      <c r="E715" s="117"/>
      <c r="F715" s="117"/>
      <c r="G715" s="149"/>
      <c r="H715" s="58"/>
    </row>
    <row r="716" spans="1:8" s="5" customFormat="1" ht="12" x14ac:dyDescent="0.3">
      <c r="B716" s="56"/>
      <c r="C716" s="53"/>
      <c r="D716" s="118" t="s">
        <v>279</v>
      </c>
      <c r="E716" s="119" t="s">
        <v>6</v>
      </c>
      <c r="F716" s="119">
        <v>0</v>
      </c>
      <c r="G716" s="150"/>
      <c r="H716" s="58" t="s">
        <v>936</v>
      </c>
    </row>
    <row r="717" spans="1:8" s="8" customFormat="1" ht="13.95" customHeight="1" x14ac:dyDescent="0.3">
      <c r="B717" s="50"/>
      <c r="C717" s="50"/>
      <c r="D717" s="120"/>
      <c r="E717" s="117"/>
      <c r="F717" s="117"/>
      <c r="G717" s="149"/>
      <c r="H717" s="58"/>
    </row>
    <row r="718" spans="1:8" s="8" customFormat="1" ht="11.4" x14ac:dyDescent="0.3">
      <c r="A718" s="8">
        <v>5263</v>
      </c>
      <c r="B718" s="52"/>
      <c r="C718" s="53"/>
      <c r="D718" s="118" t="s">
        <v>793</v>
      </c>
      <c r="E718" s="119" t="s">
        <v>6</v>
      </c>
      <c r="F718" s="119">
        <v>0</v>
      </c>
      <c r="G718" s="119"/>
      <c r="H718" s="58" t="s">
        <v>936</v>
      </c>
    </row>
    <row r="719" spans="1:8" s="8" customFormat="1" ht="9.4499999999999993" customHeight="1" x14ac:dyDescent="0.3">
      <c r="B719" s="50"/>
      <c r="C719" s="50"/>
      <c r="D719" s="122"/>
      <c r="E719" s="123"/>
      <c r="F719" s="117"/>
      <c r="G719" s="149"/>
      <c r="H719" s="58"/>
    </row>
    <row r="720" spans="1:8" s="8" customFormat="1" ht="12" x14ac:dyDescent="0.3">
      <c r="A720" s="8">
        <v>5264</v>
      </c>
      <c r="B720" s="56"/>
      <c r="C720" s="53"/>
      <c r="D720" s="121" t="s">
        <v>792</v>
      </c>
      <c r="E720" s="119" t="s">
        <v>6</v>
      </c>
      <c r="F720" s="119">
        <v>0</v>
      </c>
      <c r="G720" s="150"/>
      <c r="H720" s="58" t="s">
        <v>936</v>
      </c>
    </row>
    <row r="721" spans="1:8" s="8" customFormat="1" ht="9.4499999999999993" customHeight="1" x14ac:dyDescent="0.3">
      <c r="B721" s="57"/>
      <c r="C721" s="57"/>
      <c r="D721" s="118"/>
      <c r="E721" s="119"/>
      <c r="F721" s="119"/>
      <c r="G721" s="119"/>
      <c r="H721" s="180"/>
    </row>
    <row r="722" spans="1:8" s="8" customFormat="1" ht="12" x14ac:dyDescent="0.3">
      <c r="A722" s="8">
        <v>5265</v>
      </c>
      <c r="B722" s="115"/>
      <c r="C722" s="115"/>
      <c r="D722" s="121" t="s">
        <v>791</v>
      </c>
      <c r="E722" s="119" t="s">
        <v>6</v>
      </c>
      <c r="F722" s="119">
        <v>0</v>
      </c>
      <c r="G722" s="150"/>
      <c r="H722" s="58" t="s">
        <v>936</v>
      </c>
    </row>
    <row r="723" spans="1:8" s="8" customFormat="1" ht="9.4499999999999993" customHeight="1" x14ac:dyDescent="0.3">
      <c r="B723" s="50"/>
      <c r="C723" s="50"/>
      <c r="D723" s="50"/>
      <c r="E723" s="92"/>
      <c r="F723" s="92"/>
      <c r="G723" s="143"/>
      <c r="H723" s="51"/>
    </row>
    <row r="724" spans="1:8" s="8" customFormat="1" ht="11.4" x14ac:dyDescent="0.3">
      <c r="A724" s="8">
        <v>5266</v>
      </c>
      <c r="B724" s="57"/>
      <c r="C724" s="57"/>
      <c r="D724" s="57"/>
      <c r="E724" s="94"/>
      <c r="F724" s="94"/>
      <c r="G724" s="143"/>
      <c r="H724" s="58"/>
    </row>
    <row r="725" spans="1:8" s="8" customFormat="1" ht="13.8" x14ac:dyDescent="0.3">
      <c r="B725" s="50"/>
      <c r="C725" s="57"/>
      <c r="D725" s="115" t="s">
        <v>852</v>
      </c>
      <c r="E725" s="117"/>
      <c r="F725" s="117"/>
      <c r="G725" s="149"/>
      <c r="H725" s="58"/>
    </row>
    <row r="726" spans="1:8" s="8" customFormat="1" ht="12" x14ac:dyDescent="0.3">
      <c r="B726" s="50"/>
      <c r="C726" s="57"/>
      <c r="D726" s="115"/>
      <c r="E726" s="117"/>
      <c r="F726" s="117"/>
      <c r="G726" s="149"/>
      <c r="H726" s="58"/>
    </row>
    <row r="727" spans="1:8" s="8" customFormat="1" ht="11.4" x14ac:dyDescent="0.3">
      <c r="B727" s="57"/>
      <c r="C727" s="57"/>
      <c r="D727" s="118" t="s">
        <v>276</v>
      </c>
      <c r="E727" s="119" t="s">
        <v>6</v>
      </c>
      <c r="F727" s="119">
        <v>0</v>
      </c>
      <c r="G727" s="150"/>
      <c r="H727" s="58" t="s">
        <v>936</v>
      </c>
    </row>
    <row r="728" spans="1:8" s="8" customFormat="1" ht="9.4499999999999993" customHeight="1" x14ac:dyDescent="0.3">
      <c r="B728" s="50"/>
      <c r="C728" s="50"/>
      <c r="D728" s="120"/>
      <c r="E728" s="117"/>
      <c r="F728" s="117"/>
      <c r="G728" s="149"/>
      <c r="H728" s="58"/>
    </row>
    <row r="729" spans="1:8" s="8" customFormat="1" ht="12" x14ac:dyDescent="0.3">
      <c r="A729" s="8">
        <v>6213</v>
      </c>
      <c r="B729" s="115"/>
      <c r="C729" s="115"/>
      <c r="D729" s="118" t="s">
        <v>279</v>
      </c>
      <c r="E729" s="119" t="s">
        <v>6</v>
      </c>
      <c r="F729" s="119">
        <v>0</v>
      </c>
      <c r="G729" s="150"/>
      <c r="H729" s="58" t="s">
        <v>936</v>
      </c>
    </row>
    <row r="730" spans="1:8" s="8" customFormat="1" ht="9.4499999999999993" customHeight="1" x14ac:dyDescent="0.3">
      <c r="B730" s="50"/>
      <c r="C730" s="50"/>
      <c r="D730" s="50"/>
      <c r="E730" s="92"/>
      <c r="F730" s="92"/>
      <c r="G730" s="143"/>
      <c r="H730" s="51"/>
    </row>
    <row r="731" spans="1:8" s="8" customFormat="1" ht="11.4" x14ac:dyDescent="0.3">
      <c r="A731" s="8">
        <v>6214</v>
      </c>
      <c r="B731" s="57"/>
      <c r="C731" s="57"/>
      <c r="D731" s="57"/>
      <c r="E731" s="94"/>
      <c r="F731" s="94"/>
      <c r="G731" s="143"/>
      <c r="H731" s="58"/>
    </row>
    <row r="732" spans="1:8" s="8" customFormat="1" ht="12" x14ac:dyDescent="0.3">
      <c r="B732" s="50"/>
      <c r="C732" s="50"/>
      <c r="D732" s="115" t="s">
        <v>853</v>
      </c>
      <c r="E732" s="117"/>
      <c r="F732" s="117"/>
      <c r="G732" s="149"/>
      <c r="H732" s="58"/>
    </row>
    <row r="733" spans="1:8" s="8" customFormat="1" ht="12" x14ac:dyDescent="0.3">
      <c r="B733" s="50"/>
      <c r="C733" s="50"/>
      <c r="D733" s="115"/>
      <c r="E733" s="117"/>
      <c r="F733" s="117"/>
      <c r="G733" s="149"/>
      <c r="H733" s="58"/>
    </row>
    <row r="734" spans="1:8" s="8" customFormat="1" ht="11.4" x14ac:dyDescent="0.3">
      <c r="A734" s="8">
        <v>5267</v>
      </c>
      <c r="B734" s="57"/>
      <c r="C734" s="57"/>
      <c r="D734" s="118" t="s">
        <v>276</v>
      </c>
      <c r="E734" s="119" t="s">
        <v>6</v>
      </c>
      <c r="F734" s="119">
        <v>100</v>
      </c>
      <c r="G734" s="150"/>
      <c r="H734" s="58"/>
    </row>
    <row r="735" spans="1:8" s="8" customFormat="1" ht="9.4499999999999993" customHeight="1" x14ac:dyDescent="0.3">
      <c r="B735" s="50"/>
      <c r="C735" s="50"/>
      <c r="D735" s="120"/>
      <c r="E735" s="117"/>
      <c r="F735" s="117"/>
      <c r="G735" s="149"/>
      <c r="H735" s="58"/>
    </row>
    <row r="736" spans="1:8" s="8" customFormat="1" ht="13.8" x14ac:dyDescent="0.3">
      <c r="B736" s="57"/>
      <c r="C736" s="57"/>
      <c r="D736" s="115" t="s">
        <v>854</v>
      </c>
      <c r="E736" s="119"/>
      <c r="F736" s="119"/>
      <c r="G736" s="150"/>
      <c r="H736" s="58"/>
    </row>
    <row r="737" spans="1:17" s="8" customFormat="1" x14ac:dyDescent="0.3">
      <c r="B737" s="50"/>
      <c r="C737" s="50"/>
      <c r="D737" s="57"/>
      <c r="E737" s="92"/>
      <c r="F737" s="92"/>
      <c r="G737" s="143"/>
      <c r="H737" s="51"/>
      <c r="P737" s="69"/>
      <c r="Q737" s="201"/>
    </row>
    <row r="738" spans="1:17" s="8" customFormat="1" ht="11.4" x14ac:dyDescent="0.3">
      <c r="A738" s="8">
        <v>5267</v>
      </c>
      <c r="B738" s="57"/>
      <c r="C738" s="57"/>
      <c r="D738" s="57" t="s">
        <v>855</v>
      </c>
      <c r="E738" s="94" t="s">
        <v>6</v>
      </c>
      <c r="F738" s="94">
        <v>10</v>
      </c>
      <c r="G738" s="143"/>
      <c r="H738" s="58"/>
    </row>
    <row r="739" spans="1:17" s="8" customFormat="1" ht="11.4" x14ac:dyDescent="0.3">
      <c r="B739" s="57"/>
      <c r="C739" s="57"/>
      <c r="D739" s="57"/>
      <c r="E739" s="94"/>
      <c r="F739" s="94"/>
      <c r="G739" s="143"/>
      <c r="H739" s="58"/>
    </row>
    <row r="740" spans="1:17" s="8" customFormat="1" ht="11.4" x14ac:dyDescent="0.3">
      <c r="B740" s="50"/>
      <c r="C740" s="50"/>
      <c r="D740" s="50" t="s">
        <v>856</v>
      </c>
      <c r="E740" s="92" t="s">
        <v>6</v>
      </c>
      <c r="F740" s="92">
        <v>15</v>
      </c>
      <c r="G740" s="143"/>
      <c r="H740" s="58"/>
    </row>
    <row r="741" spans="1:17" s="8" customFormat="1" ht="11.4" x14ac:dyDescent="0.3">
      <c r="B741" s="50"/>
      <c r="C741" s="50"/>
      <c r="D741" s="50"/>
      <c r="E741" s="92"/>
      <c r="F741" s="92"/>
      <c r="G741" s="143"/>
      <c r="H741" s="58"/>
    </row>
    <row r="742" spans="1:17" s="8" customFormat="1" ht="12" x14ac:dyDescent="0.3">
      <c r="A742" s="8">
        <v>6251</v>
      </c>
      <c r="B742" s="115"/>
      <c r="C742" s="115"/>
      <c r="D742" s="57" t="s">
        <v>868</v>
      </c>
      <c r="E742" s="94" t="s">
        <v>6</v>
      </c>
      <c r="F742" s="94">
        <v>15</v>
      </c>
      <c r="G742" s="143"/>
      <c r="H742" s="58"/>
    </row>
    <row r="743" spans="1:17" s="8" customFormat="1" ht="9.4499999999999993" customHeight="1" x14ac:dyDescent="0.3">
      <c r="B743" s="50"/>
      <c r="C743" s="50"/>
      <c r="D743" s="116"/>
      <c r="E743" s="92"/>
      <c r="F743" s="92"/>
      <c r="G743" s="143"/>
      <c r="H743" s="51"/>
    </row>
    <row r="744" spans="1:17" s="8" customFormat="1" ht="11.4" x14ac:dyDescent="0.3">
      <c r="A744" s="8">
        <v>6252</v>
      </c>
      <c r="B744" s="57"/>
      <c r="C744" s="57"/>
      <c r="D744" s="53"/>
      <c r="E744" s="94"/>
      <c r="F744" s="94"/>
      <c r="G744" s="143"/>
      <c r="H744" s="58"/>
    </row>
    <row r="745" spans="1:17" s="8" customFormat="1" ht="12" x14ac:dyDescent="0.3">
      <c r="B745" s="50"/>
      <c r="C745" s="50"/>
      <c r="D745" s="182" t="s">
        <v>869</v>
      </c>
      <c r="E745" s="92"/>
      <c r="F745" s="92"/>
      <c r="G745" s="143"/>
      <c r="H745" s="58"/>
    </row>
    <row r="746" spans="1:17" s="8" customFormat="1" ht="11.4" x14ac:dyDescent="0.3">
      <c r="A746" s="8">
        <v>5269</v>
      </c>
      <c r="B746" s="57"/>
      <c r="C746" s="57"/>
      <c r="D746" s="53"/>
      <c r="E746" s="94"/>
      <c r="F746" s="94"/>
      <c r="G746" s="143"/>
      <c r="H746" s="58"/>
    </row>
    <row r="747" spans="1:17" s="8" customFormat="1" ht="11.4" x14ac:dyDescent="0.3">
      <c r="B747" s="50"/>
      <c r="C747" s="50"/>
      <c r="D747" s="50" t="s">
        <v>870</v>
      </c>
      <c r="E747" s="94" t="s">
        <v>6</v>
      </c>
      <c r="F747" s="94">
        <v>100</v>
      </c>
      <c r="G747" s="143"/>
      <c r="H747" s="58"/>
    </row>
    <row r="748" spans="1:17" s="8" customFormat="1" ht="11.4" x14ac:dyDescent="0.3">
      <c r="A748" s="8">
        <v>5271</v>
      </c>
      <c r="B748" s="57"/>
      <c r="C748" s="57"/>
      <c r="D748" s="101"/>
      <c r="E748" s="94"/>
      <c r="F748" s="94"/>
      <c r="G748" s="143"/>
      <c r="H748" s="58"/>
    </row>
    <row r="749" spans="1:17" s="8" customFormat="1" ht="13.8" x14ac:dyDescent="0.3">
      <c r="B749" s="50"/>
      <c r="C749" s="50"/>
      <c r="D749" s="115" t="s">
        <v>885</v>
      </c>
      <c r="E749" s="94"/>
      <c r="F749" s="94"/>
      <c r="G749" s="143"/>
      <c r="H749" s="58"/>
    </row>
    <row r="750" spans="1:17" s="8" customFormat="1" ht="11.4" x14ac:dyDescent="0.3">
      <c r="A750" s="8">
        <v>5278</v>
      </c>
      <c r="B750" s="57"/>
      <c r="C750" s="57"/>
      <c r="D750" s="116"/>
      <c r="E750" s="92"/>
      <c r="F750" s="92"/>
      <c r="G750" s="143"/>
      <c r="H750" s="51"/>
    </row>
    <row r="751" spans="1:17" s="8" customFormat="1" ht="11.4" x14ac:dyDescent="0.3">
      <c r="B751" s="50"/>
      <c r="C751" s="50"/>
      <c r="D751" s="53" t="s">
        <v>276</v>
      </c>
      <c r="E751" s="94" t="s">
        <v>6</v>
      </c>
      <c r="F751" s="94">
        <v>10</v>
      </c>
      <c r="G751" s="143"/>
      <c r="H751" s="58"/>
    </row>
    <row r="752" spans="1:17" s="8" customFormat="1" ht="11.4" x14ac:dyDescent="0.3">
      <c r="B752" s="57"/>
      <c r="C752" s="57"/>
      <c r="D752" s="50"/>
      <c r="E752" s="92"/>
      <c r="F752" s="92"/>
      <c r="G752" s="143"/>
      <c r="H752" s="58"/>
    </row>
    <row r="753" spans="1:8" s="8" customFormat="1" ht="11.4" x14ac:dyDescent="0.3">
      <c r="B753" s="50"/>
      <c r="C753" s="50"/>
      <c r="D753" s="53" t="s">
        <v>279</v>
      </c>
      <c r="E753" s="94" t="s">
        <v>6</v>
      </c>
      <c r="F753" s="94">
        <v>10</v>
      </c>
      <c r="G753" s="143"/>
      <c r="H753" s="58"/>
    </row>
    <row r="754" spans="1:8" s="8" customFormat="1" ht="11.4" x14ac:dyDescent="0.3">
      <c r="B754" s="57"/>
      <c r="C754" s="57"/>
      <c r="D754" s="57"/>
      <c r="E754" s="94"/>
      <c r="F754" s="94"/>
      <c r="G754" s="94"/>
      <c r="H754" s="180"/>
    </row>
    <row r="755" spans="1:8" s="8" customFormat="1" ht="11.4" x14ac:dyDescent="0.3">
      <c r="B755" s="50"/>
      <c r="C755" s="50"/>
      <c r="D755" s="101" t="s">
        <v>793</v>
      </c>
      <c r="E755" s="94" t="s">
        <v>6</v>
      </c>
      <c r="F755" s="94">
        <v>10</v>
      </c>
      <c r="G755" s="143"/>
      <c r="H755" s="58"/>
    </row>
    <row r="756" spans="1:8" s="8" customFormat="1" x14ac:dyDescent="0.3">
      <c r="B756" s="57"/>
      <c r="C756" s="57"/>
      <c r="D756" s="69"/>
      <c r="E756" s="92"/>
      <c r="F756" s="92"/>
      <c r="G756" s="143"/>
      <c r="H756" s="58"/>
    </row>
    <row r="757" spans="1:8" s="8" customFormat="1" ht="11.4" x14ac:dyDescent="0.3">
      <c r="B757" s="50"/>
      <c r="C757" s="50"/>
      <c r="D757" s="101" t="s">
        <v>792</v>
      </c>
      <c r="E757" s="94" t="s">
        <v>6</v>
      </c>
      <c r="F757" s="94">
        <v>10</v>
      </c>
      <c r="G757" s="143"/>
      <c r="H757" s="58"/>
    </row>
    <row r="758" spans="1:8" s="8" customFormat="1" ht="11.4" x14ac:dyDescent="0.3">
      <c r="B758" s="57"/>
      <c r="C758" s="57"/>
      <c r="D758" s="53"/>
      <c r="E758" s="94"/>
      <c r="F758" s="94"/>
      <c r="G758" s="94"/>
      <c r="H758" s="180"/>
    </row>
    <row r="759" spans="1:8" s="8" customFormat="1" ht="11.4" x14ac:dyDescent="0.3">
      <c r="B759" s="50"/>
      <c r="C759" s="50"/>
      <c r="D759" s="101" t="s">
        <v>791</v>
      </c>
      <c r="E759" s="94" t="s">
        <v>6</v>
      </c>
      <c r="F759" s="94">
        <v>10</v>
      </c>
      <c r="G759" s="143"/>
      <c r="H759" s="58"/>
    </row>
    <row r="760" spans="1:8" s="8" customFormat="1" x14ac:dyDescent="0.3">
      <c r="B760" s="57"/>
      <c r="C760" s="57"/>
      <c r="D760" s="122"/>
      <c r="E760" s="123"/>
      <c r="F760" s="117"/>
      <c r="G760" s="149"/>
      <c r="H760" s="58"/>
    </row>
    <row r="761" spans="1:8" s="8" customFormat="1" ht="11.4" x14ac:dyDescent="0.3">
      <c r="B761" s="50"/>
      <c r="C761" s="50"/>
      <c r="D761" s="121"/>
      <c r="E761" s="119"/>
      <c r="F761" s="119"/>
      <c r="G761" s="150"/>
      <c r="H761" s="58"/>
    </row>
    <row r="762" spans="1:8" s="8" customFormat="1" ht="11.4" x14ac:dyDescent="0.3">
      <c r="B762" s="57"/>
      <c r="C762" s="57"/>
      <c r="D762" s="121"/>
      <c r="E762" s="117"/>
      <c r="F762" s="117"/>
      <c r="G762" s="149"/>
      <c r="H762" s="58"/>
    </row>
    <row r="763" spans="1:8" s="8" customFormat="1" ht="11.4" x14ac:dyDescent="0.3">
      <c r="B763" s="50"/>
      <c r="C763" s="50"/>
      <c r="D763" s="121"/>
      <c r="E763" s="119"/>
      <c r="F763" s="119"/>
      <c r="G763" s="150"/>
      <c r="H763" s="58"/>
    </row>
    <row r="764" spans="1:8" s="8" customFormat="1" ht="18" customHeight="1" x14ac:dyDescent="0.3">
      <c r="A764" s="8">
        <v>5279</v>
      </c>
      <c r="B764" s="59" t="s">
        <v>60</v>
      </c>
      <c r="C764" s="60"/>
      <c r="D764" s="61"/>
      <c r="E764" s="62"/>
      <c r="F764" s="62"/>
      <c r="G764" s="146"/>
      <c r="H764" s="63">
        <f>SUM(H698:H763)</f>
        <v>0</v>
      </c>
    </row>
    <row r="765" spans="1:8" s="8" customFormat="1" ht="15.6" x14ac:dyDescent="0.3">
      <c r="B765" s="288" t="str">
        <f>B551</f>
        <v xml:space="preserve">Contract: Appointment of a contactor for the Ramochana sewer upgrade and house connection </v>
      </c>
      <c r="C765" s="3"/>
      <c r="D765" s="3"/>
      <c r="E765" s="76"/>
      <c r="F765" s="76"/>
      <c r="G765" s="127"/>
      <c r="H765" s="4"/>
    </row>
    <row r="766" spans="1:8" s="8" customFormat="1" ht="15.6" x14ac:dyDescent="0.3">
      <c r="B766" s="288" t="str">
        <f>B552</f>
        <v xml:space="preserve">Section C2.2: Schedule of Quantities </v>
      </c>
      <c r="C766" s="3"/>
      <c r="D766" s="3"/>
      <c r="E766" s="76"/>
      <c r="F766" s="76"/>
      <c r="G766" s="127"/>
      <c r="H766" s="4"/>
    </row>
    <row r="767" spans="1:8" s="8" customFormat="1" ht="9.4499999999999993" customHeight="1" x14ac:dyDescent="0.3">
      <c r="B767" s="2"/>
      <c r="C767" s="3"/>
      <c r="D767" s="3"/>
      <c r="E767" s="76"/>
      <c r="F767" s="76"/>
      <c r="G767" s="127"/>
      <c r="H767" s="4"/>
    </row>
    <row r="768" spans="1:8" s="8" customFormat="1" ht="15.6" x14ac:dyDescent="0.3">
      <c r="A768" s="8">
        <v>6283</v>
      </c>
      <c r="B768" s="2"/>
      <c r="C768" s="3"/>
      <c r="D768" s="3"/>
      <c r="E768" s="76"/>
      <c r="F768" s="76"/>
      <c r="G768" s="127"/>
      <c r="H768" s="4"/>
    </row>
    <row r="769" spans="1:8" s="8" customFormat="1" ht="13.95" customHeight="1" x14ac:dyDescent="0.3">
      <c r="B769" s="5"/>
      <c r="C769" s="5"/>
      <c r="D769" s="5"/>
      <c r="E769" s="90"/>
      <c r="F769" s="90"/>
      <c r="G769" s="140"/>
      <c r="H769" s="43" t="s">
        <v>354</v>
      </c>
    </row>
    <row r="770" spans="1:8" s="8" customFormat="1" ht="12" x14ac:dyDescent="0.3">
      <c r="A770" s="8">
        <v>6284</v>
      </c>
      <c r="B770" s="44" t="s">
        <v>10</v>
      </c>
      <c r="C770" s="44" t="s">
        <v>11</v>
      </c>
      <c r="D770" s="44" t="s">
        <v>1</v>
      </c>
      <c r="E770" s="44" t="s">
        <v>2</v>
      </c>
      <c r="F770" s="44" t="s">
        <v>12</v>
      </c>
      <c r="G770" s="141" t="s">
        <v>3</v>
      </c>
      <c r="H770" s="45" t="s">
        <v>4</v>
      </c>
    </row>
    <row r="771" spans="1:8" s="8" customFormat="1" ht="13.95" customHeight="1" x14ac:dyDescent="0.3">
      <c r="B771" s="59" t="s">
        <v>185</v>
      </c>
      <c r="C771" s="60"/>
      <c r="D771" s="61"/>
      <c r="E771" s="62"/>
      <c r="F771" s="62"/>
      <c r="G771" s="146"/>
      <c r="H771" s="63"/>
    </row>
    <row r="772" spans="1:8" s="8" customFormat="1" ht="11.4" x14ac:dyDescent="0.3">
      <c r="A772" s="8">
        <v>6283</v>
      </c>
      <c r="B772" s="50"/>
      <c r="C772" s="50"/>
      <c r="D772" s="50"/>
      <c r="E772" s="92"/>
      <c r="F772" s="92"/>
      <c r="G772" s="143"/>
      <c r="H772" s="51"/>
    </row>
    <row r="773" spans="1:8" s="29" customFormat="1" ht="12" x14ac:dyDescent="0.3">
      <c r="B773" s="52"/>
      <c r="C773" s="53"/>
      <c r="D773" s="54" t="s">
        <v>871</v>
      </c>
      <c r="E773" s="24"/>
      <c r="F773" s="93"/>
      <c r="G773" s="145"/>
      <c r="H773" s="55"/>
    </row>
    <row r="774" spans="1:8" s="35" customFormat="1" ht="13.8" x14ac:dyDescent="0.3">
      <c r="B774" s="50"/>
      <c r="C774" s="50"/>
      <c r="D774" s="50"/>
      <c r="E774" s="92"/>
      <c r="F774" s="92"/>
      <c r="G774" s="143"/>
      <c r="H774" s="51"/>
    </row>
    <row r="775" spans="1:8" s="1" customFormat="1" ht="15.6" x14ac:dyDescent="0.3">
      <c r="B775" s="52"/>
      <c r="C775" s="53"/>
      <c r="D775" s="56" t="s">
        <v>881</v>
      </c>
      <c r="E775" s="94" t="s">
        <v>6</v>
      </c>
      <c r="F775" s="94">
        <v>100</v>
      </c>
      <c r="G775" s="143"/>
      <c r="H775" s="58"/>
    </row>
    <row r="776" spans="1:8" s="1" customFormat="1" ht="15.6" x14ac:dyDescent="0.3">
      <c r="B776" s="50"/>
      <c r="C776" s="50"/>
      <c r="D776" s="50"/>
      <c r="E776" s="92"/>
      <c r="F776" s="92"/>
      <c r="G776" s="143"/>
      <c r="H776" s="58"/>
    </row>
    <row r="777" spans="1:8" s="1" customFormat="1" ht="15.6" x14ac:dyDescent="0.3">
      <c r="B777" s="52"/>
      <c r="C777" s="53"/>
      <c r="D777" s="53" t="s">
        <v>872</v>
      </c>
      <c r="E777" s="94" t="s">
        <v>6</v>
      </c>
      <c r="F777" s="94">
        <v>100</v>
      </c>
      <c r="G777" s="143"/>
      <c r="H777" s="58"/>
    </row>
    <row r="778" spans="1:8" s="1" customFormat="1" ht="15.6" x14ac:dyDescent="0.3">
      <c r="B778" s="50"/>
      <c r="C778" s="50"/>
      <c r="D778" s="50"/>
      <c r="E778" s="94"/>
      <c r="F778" s="94"/>
      <c r="G778" s="94"/>
      <c r="H778" s="180"/>
    </row>
    <row r="779" spans="1:8" s="5" customFormat="1" ht="12" x14ac:dyDescent="0.3">
      <c r="B779" s="52"/>
      <c r="C779" s="53"/>
      <c r="D779" s="53" t="s">
        <v>873</v>
      </c>
      <c r="E779" s="94" t="s">
        <v>6</v>
      </c>
      <c r="F779" s="94">
        <v>100</v>
      </c>
      <c r="G779" s="143"/>
      <c r="H779" s="58"/>
    </row>
    <row r="780" spans="1:8" s="8" customFormat="1" ht="11.4" x14ac:dyDescent="0.3">
      <c r="B780" s="52"/>
      <c r="C780" s="53"/>
      <c r="D780" s="50"/>
      <c r="E780" s="24"/>
      <c r="F780" s="93"/>
      <c r="G780" s="145"/>
      <c r="H780" s="55"/>
    </row>
    <row r="781" spans="1:8" s="29" customFormat="1" ht="11.4" x14ac:dyDescent="0.3">
      <c r="B781" s="52"/>
      <c r="C781" s="53"/>
      <c r="D781" s="101" t="s">
        <v>874</v>
      </c>
      <c r="E781" s="24"/>
      <c r="F781" s="93"/>
      <c r="G781" s="145"/>
      <c r="H781" s="55"/>
    </row>
    <row r="782" spans="1:8" s="8" customFormat="1" x14ac:dyDescent="0.3">
      <c r="A782" s="8">
        <v>5280</v>
      </c>
      <c r="B782" s="52"/>
      <c r="C782" s="53"/>
      <c r="D782" s="69"/>
      <c r="E782" s="24"/>
      <c r="F782" s="93"/>
      <c r="G782" s="145"/>
      <c r="H782" s="55"/>
    </row>
    <row r="783" spans="1:8" s="8" customFormat="1" ht="13.8" x14ac:dyDescent="0.3">
      <c r="B783" s="52"/>
      <c r="C783" s="53"/>
      <c r="D783" s="183" t="s">
        <v>877</v>
      </c>
      <c r="E783" s="24"/>
      <c r="F783" s="93"/>
      <c r="G783" s="145"/>
      <c r="H783" s="55"/>
    </row>
    <row r="784" spans="1:8" s="8" customFormat="1" ht="11.4" x14ac:dyDescent="0.3">
      <c r="A784" s="8">
        <v>5281</v>
      </c>
      <c r="B784" s="52"/>
      <c r="C784" s="53"/>
      <c r="D784" s="101"/>
      <c r="E784" s="24"/>
      <c r="F784" s="93"/>
      <c r="G784" s="145"/>
      <c r="H784" s="55"/>
    </row>
    <row r="785" spans="1:8" s="8" customFormat="1" ht="11.4" x14ac:dyDescent="0.3">
      <c r="B785" s="52"/>
      <c r="C785" s="53"/>
      <c r="D785" s="101" t="s">
        <v>875</v>
      </c>
      <c r="E785" s="94" t="s">
        <v>6</v>
      </c>
      <c r="F785" s="94">
        <v>100</v>
      </c>
      <c r="G785" s="143"/>
      <c r="H785" s="58"/>
    </row>
    <row r="786" spans="1:8" s="8" customFormat="1" ht="11.4" x14ac:dyDescent="0.3">
      <c r="A786" s="8">
        <v>5282</v>
      </c>
      <c r="B786" s="50"/>
      <c r="C786" s="50"/>
      <c r="D786" s="50"/>
      <c r="E786" s="94"/>
      <c r="F786" s="94"/>
      <c r="G786" s="94"/>
      <c r="H786" s="180"/>
    </row>
    <row r="787" spans="1:8" s="8" customFormat="1" ht="11.4" x14ac:dyDescent="0.3">
      <c r="B787" s="52"/>
      <c r="C787" s="53"/>
      <c r="D787" s="53" t="s">
        <v>876</v>
      </c>
      <c r="E787" s="94" t="s">
        <v>6</v>
      </c>
      <c r="F787" s="94">
        <v>100</v>
      </c>
      <c r="G787" s="143"/>
      <c r="H787" s="58"/>
    </row>
    <row r="788" spans="1:8" s="8" customFormat="1" ht="11.4" x14ac:dyDescent="0.3">
      <c r="A788" s="8">
        <v>5284</v>
      </c>
      <c r="B788" s="50"/>
      <c r="C788" s="50"/>
      <c r="D788" s="50"/>
      <c r="E788" s="92"/>
      <c r="F788" s="92"/>
      <c r="G788" s="143"/>
      <c r="H788" s="51"/>
    </row>
    <row r="789" spans="1:8" s="8" customFormat="1" ht="12" x14ac:dyDescent="0.3">
      <c r="B789" s="57"/>
      <c r="C789" s="57"/>
      <c r="D789" s="115" t="s">
        <v>878</v>
      </c>
      <c r="E789" s="94"/>
      <c r="F789" s="94"/>
      <c r="G789" s="143"/>
      <c r="H789" s="58"/>
    </row>
    <row r="790" spans="1:8" s="8" customFormat="1" ht="11.4" x14ac:dyDescent="0.3">
      <c r="A790" s="8">
        <v>5285</v>
      </c>
      <c r="B790" s="50"/>
      <c r="C790" s="50"/>
      <c r="D790" s="50"/>
      <c r="E790" s="92"/>
      <c r="F790" s="92"/>
      <c r="G790" s="143"/>
      <c r="H790" s="51"/>
    </row>
    <row r="791" spans="1:8" s="8" customFormat="1" ht="11.4" x14ac:dyDescent="0.3">
      <c r="B791" s="57"/>
      <c r="C791" s="57"/>
      <c r="D791" s="57" t="s">
        <v>879</v>
      </c>
      <c r="E791" s="94" t="s">
        <v>6</v>
      </c>
      <c r="F791" s="94">
        <v>100</v>
      </c>
      <c r="G791" s="143"/>
      <c r="H791" s="58"/>
    </row>
    <row r="792" spans="1:8" s="8" customFormat="1" ht="11.4" x14ac:dyDescent="0.3">
      <c r="A792" s="8">
        <v>5278</v>
      </c>
      <c r="B792" s="50"/>
      <c r="C792" s="50"/>
      <c r="D792" s="50"/>
      <c r="E792" s="92"/>
      <c r="F792" s="92"/>
      <c r="G792" s="143"/>
      <c r="H792" s="51"/>
    </row>
    <row r="793" spans="1:8" s="8" customFormat="1" ht="12" x14ac:dyDescent="0.3">
      <c r="B793" s="57"/>
      <c r="C793" s="57"/>
      <c r="D793" s="115" t="s">
        <v>880</v>
      </c>
      <c r="E793" s="94"/>
      <c r="F793" s="94"/>
      <c r="G793" s="143"/>
      <c r="H793" s="58"/>
    </row>
    <row r="794" spans="1:8" s="8" customFormat="1" ht="11.4" x14ac:dyDescent="0.3">
      <c r="B794" s="50"/>
      <c r="C794" s="50"/>
      <c r="D794" s="50"/>
      <c r="E794" s="92"/>
      <c r="F794" s="92"/>
      <c r="G794" s="143"/>
      <c r="H794" s="51"/>
    </row>
    <row r="795" spans="1:8" s="8" customFormat="1" ht="11.4" x14ac:dyDescent="0.3">
      <c r="B795" s="57"/>
      <c r="C795" s="57"/>
      <c r="D795" s="57" t="s">
        <v>881</v>
      </c>
      <c r="E795" s="94" t="s">
        <v>6</v>
      </c>
      <c r="F795" s="94">
        <v>100</v>
      </c>
      <c r="G795" s="143"/>
      <c r="H795" s="58"/>
    </row>
    <row r="796" spans="1:8" s="8" customFormat="1" ht="11.4" x14ac:dyDescent="0.3">
      <c r="B796" s="50"/>
      <c r="C796" s="50"/>
      <c r="D796" s="50"/>
      <c r="E796" s="92"/>
      <c r="F796" s="92"/>
      <c r="G796" s="143"/>
      <c r="H796" s="51"/>
    </row>
    <row r="797" spans="1:8" s="8" customFormat="1" ht="11.4" x14ac:dyDescent="0.3">
      <c r="B797" s="57"/>
      <c r="C797" s="57"/>
      <c r="D797" s="57" t="s">
        <v>872</v>
      </c>
      <c r="E797" s="94" t="s">
        <v>6</v>
      </c>
      <c r="F797" s="94">
        <v>100</v>
      </c>
      <c r="G797" s="143"/>
      <c r="H797" s="58"/>
    </row>
    <row r="798" spans="1:8" s="8" customFormat="1" ht="11.4" x14ac:dyDescent="0.3">
      <c r="B798" s="50"/>
      <c r="C798" s="50"/>
      <c r="D798" s="50"/>
      <c r="E798" s="92"/>
      <c r="F798" s="92"/>
      <c r="G798" s="143"/>
      <c r="H798" s="51"/>
    </row>
    <row r="799" spans="1:8" s="8" customFormat="1" ht="11.4" x14ac:dyDescent="0.3">
      <c r="B799" s="57"/>
      <c r="C799" s="57"/>
      <c r="D799" s="57" t="s">
        <v>882</v>
      </c>
      <c r="E799" s="94"/>
      <c r="F799" s="94"/>
      <c r="G799" s="143"/>
      <c r="H799" s="58"/>
    </row>
    <row r="800" spans="1:8" s="8" customFormat="1" ht="11.4" x14ac:dyDescent="0.3">
      <c r="B800" s="50"/>
      <c r="C800" s="50"/>
      <c r="D800" s="50"/>
      <c r="E800" s="92"/>
      <c r="F800" s="92"/>
      <c r="G800" s="143"/>
      <c r="H800" s="51"/>
    </row>
    <row r="801" spans="1:8" s="8" customFormat="1" ht="11.4" x14ac:dyDescent="0.3">
      <c r="B801" s="57"/>
      <c r="C801" s="57"/>
      <c r="D801" s="57" t="s">
        <v>881</v>
      </c>
      <c r="E801" s="94" t="s">
        <v>6</v>
      </c>
      <c r="F801" s="94">
        <v>100</v>
      </c>
      <c r="G801" s="143"/>
      <c r="H801" s="58"/>
    </row>
    <row r="802" spans="1:8" s="8" customFormat="1" ht="11.4" x14ac:dyDescent="0.3">
      <c r="B802" s="50"/>
      <c r="C802" s="50"/>
      <c r="D802" s="50"/>
      <c r="E802" s="92"/>
      <c r="F802" s="92"/>
      <c r="G802" s="143"/>
      <c r="H802" s="51"/>
    </row>
    <row r="803" spans="1:8" s="8" customFormat="1" ht="11.4" x14ac:dyDescent="0.3">
      <c r="B803" s="57"/>
      <c r="C803" s="57"/>
      <c r="D803" s="57" t="s">
        <v>872</v>
      </c>
      <c r="E803" s="94" t="s">
        <v>6</v>
      </c>
      <c r="F803" s="94">
        <v>100</v>
      </c>
      <c r="G803" s="143"/>
      <c r="H803" s="58"/>
    </row>
    <row r="804" spans="1:8" s="8" customFormat="1" ht="11.4" x14ac:dyDescent="0.3">
      <c r="B804" s="50"/>
      <c r="C804" s="50"/>
      <c r="D804" s="50"/>
      <c r="E804" s="92"/>
      <c r="F804" s="92"/>
      <c r="G804" s="143"/>
      <c r="H804" s="51"/>
    </row>
    <row r="805" spans="1:8" s="8" customFormat="1" ht="11.4" x14ac:dyDescent="0.3">
      <c r="B805" s="57"/>
      <c r="C805" s="57"/>
      <c r="D805" s="57" t="s">
        <v>873</v>
      </c>
      <c r="E805" s="94"/>
      <c r="F805" s="94"/>
      <c r="G805" s="143"/>
      <c r="H805" s="58"/>
    </row>
    <row r="806" spans="1:8" s="8" customFormat="1" ht="11.4" x14ac:dyDescent="0.3">
      <c r="B806" s="50"/>
      <c r="C806" s="50"/>
      <c r="D806" s="50"/>
      <c r="E806" s="92"/>
      <c r="F806" s="92"/>
      <c r="G806" s="143"/>
      <c r="H806" s="51"/>
    </row>
    <row r="807" spans="1:8" s="8" customFormat="1" ht="12" x14ac:dyDescent="0.3">
      <c r="B807" s="57"/>
      <c r="C807" s="57"/>
      <c r="D807" s="115" t="s">
        <v>883</v>
      </c>
      <c r="E807" s="94"/>
      <c r="F807" s="94"/>
      <c r="G807" s="143"/>
      <c r="H807" s="58"/>
    </row>
    <row r="808" spans="1:8" s="8" customFormat="1" ht="11.4" x14ac:dyDescent="0.3">
      <c r="B808" s="50"/>
      <c r="C808" s="50"/>
      <c r="D808" s="50"/>
      <c r="E808" s="92"/>
      <c r="F808" s="92"/>
      <c r="G808" s="143"/>
      <c r="H808" s="51"/>
    </row>
    <row r="809" spans="1:8" s="8" customFormat="1" ht="11.4" x14ac:dyDescent="0.3">
      <c r="B809" s="57"/>
      <c r="C809" s="57"/>
      <c r="D809" s="184" t="s">
        <v>884</v>
      </c>
      <c r="E809" s="94" t="s">
        <v>6</v>
      </c>
      <c r="F809" s="94">
        <v>100</v>
      </c>
      <c r="G809" s="143"/>
      <c r="H809" s="58"/>
    </row>
    <row r="810" spans="1:8" s="8" customFormat="1" ht="11.4" x14ac:dyDescent="0.3">
      <c r="A810" s="8">
        <v>6283</v>
      </c>
      <c r="B810" s="50"/>
      <c r="C810" s="50"/>
      <c r="D810" s="50"/>
      <c r="E810" s="92"/>
      <c r="F810" s="92"/>
      <c r="G810" s="143"/>
      <c r="H810" s="51"/>
    </row>
    <row r="811" spans="1:8" s="8" customFormat="1" ht="11.4" x14ac:dyDescent="0.3">
      <c r="B811" s="57"/>
      <c r="C811" s="57"/>
      <c r="D811" s="57" t="s">
        <v>872</v>
      </c>
      <c r="E811" s="94" t="s">
        <v>6</v>
      </c>
      <c r="F811" s="94">
        <v>100</v>
      </c>
      <c r="G811" s="143"/>
      <c r="H811" s="58"/>
    </row>
    <row r="812" spans="1:8" s="8" customFormat="1" ht="11.4" x14ac:dyDescent="0.3">
      <c r="A812" s="8">
        <v>6284</v>
      </c>
      <c r="B812" s="50"/>
      <c r="C812" s="50"/>
      <c r="D812" s="50"/>
      <c r="E812" s="92"/>
      <c r="F812" s="92"/>
      <c r="G812" s="143"/>
      <c r="H812" s="51"/>
    </row>
    <row r="813" spans="1:8" s="8" customFormat="1" ht="11.4" x14ac:dyDescent="0.3">
      <c r="B813" s="57"/>
      <c r="C813" s="57"/>
      <c r="D813" s="57" t="s">
        <v>873</v>
      </c>
      <c r="E813" s="94" t="s">
        <v>6</v>
      </c>
      <c r="F813" s="94">
        <v>100</v>
      </c>
      <c r="G813" s="143"/>
      <c r="H813" s="58"/>
    </row>
    <row r="814" spans="1:8" s="8" customFormat="1" ht="11.4" x14ac:dyDescent="0.3">
      <c r="A814" s="8">
        <v>5280</v>
      </c>
      <c r="B814" s="50"/>
      <c r="C814" s="50"/>
      <c r="D814" s="50"/>
      <c r="E814" s="92"/>
      <c r="F814" s="92"/>
      <c r="G814" s="143"/>
      <c r="H814" s="51"/>
    </row>
    <row r="815" spans="1:8" s="8" customFormat="1" ht="15" customHeight="1" x14ac:dyDescent="0.3">
      <c r="B815" s="57"/>
      <c r="C815" s="57"/>
      <c r="D815" s="182" t="s">
        <v>888</v>
      </c>
      <c r="E815" s="94"/>
      <c r="F815" s="94"/>
      <c r="G815" s="143"/>
      <c r="H815" s="58"/>
    </row>
    <row r="816" spans="1:8" s="8" customFormat="1" ht="12" x14ac:dyDescent="0.3">
      <c r="A816" s="8">
        <v>5281</v>
      </c>
      <c r="B816" s="50"/>
      <c r="C816" s="50"/>
      <c r="D816" s="186">
        <v>450</v>
      </c>
      <c r="E816" s="92"/>
      <c r="F816" s="92"/>
      <c r="G816" s="143"/>
      <c r="H816" s="51"/>
    </row>
    <row r="817" spans="1:15" s="8" customFormat="1" ht="11.4" x14ac:dyDescent="0.3">
      <c r="B817" s="57"/>
      <c r="C817" s="57"/>
      <c r="D817" s="57" t="s">
        <v>881</v>
      </c>
      <c r="E817" s="94" t="s">
        <v>6</v>
      </c>
      <c r="F817" s="94">
        <v>100</v>
      </c>
      <c r="G817" s="143"/>
      <c r="H817" s="58"/>
    </row>
    <row r="818" spans="1:15" s="8" customFormat="1" ht="16.05" customHeight="1" x14ac:dyDescent="0.3">
      <c r="A818" s="8">
        <v>5282</v>
      </c>
      <c r="B818" s="50"/>
      <c r="C818" s="50"/>
      <c r="D818" s="116">
        <v>160</v>
      </c>
      <c r="E818" s="94" t="s">
        <v>6</v>
      </c>
      <c r="F818" s="94">
        <v>100</v>
      </c>
      <c r="G818" s="143"/>
      <c r="H818" s="58"/>
    </row>
    <row r="819" spans="1:15" s="8" customFormat="1" ht="11.4" x14ac:dyDescent="0.3">
      <c r="B819" s="57"/>
      <c r="C819" s="57"/>
      <c r="D819" s="184">
        <v>200</v>
      </c>
      <c r="E819" s="94" t="s">
        <v>6</v>
      </c>
      <c r="F819" s="94">
        <v>100</v>
      </c>
      <c r="G819" s="143"/>
      <c r="H819" s="58"/>
    </row>
    <row r="820" spans="1:15" s="8" customFormat="1" ht="11.4" x14ac:dyDescent="0.3">
      <c r="B820" s="50"/>
      <c r="C820" s="50"/>
      <c r="D820" s="50"/>
      <c r="E820" s="92"/>
      <c r="F820" s="92"/>
      <c r="G820" s="143"/>
      <c r="H820" s="51"/>
    </row>
    <row r="821" spans="1:15" s="8" customFormat="1" ht="12" x14ac:dyDescent="0.3">
      <c r="B821" s="57"/>
      <c r="C821" s="57"/>
      <c r="D821" s="185">
        <v>90</v>
      </c>
      <c r="E821" s="94"/>
      <c r="F821" s="94"/>
      <c r="G821" s="143"/>
      <c r="H821" s="58"/>
    </row>
    <row r="822" spans="1:15" s="8" customFormat="1" ht="11.4" x14ac:dyDescent="0.3">
      <c r="B822" s="50"/>
      <c r="C822" s="50"/>
      <c r="D822" s="57" t="s">
        <v>881</v>
      </c>
      <c r="E822" s="94" t="s">
        <v>6</v>
      </c>
      <c r="F822" s="94">
        <v>100</v>
      </c>
      <c r="G822" s="143"/>
      <c r="H822" s="58"/>
    </row>
    <row r="823" spans="1:15" s="8" customFormat="1" ht="13.95" customHeight="1" x14ac:dyDescent="0.3">
      <c r="B823" s="57"/>
      <c r="C823" s="57"/>
      <c r="D823" s="116">
        <v>160</v>
      </c>
      <c r="E823" s="94" t="s">
        <v>6</v>
      </c>
      <c r="F823" s="94">
        <v>100</v>
      </c>
      <c r="G823" s="143"/>
      <c r="H823" s="58"/>
    </row>
    <row r="824" spans="1:15" s="8" customFormat="1" ht="11.4" x14ac:dyDescent="0.3">
      <c r="B824" s="50"/>
      <c r="C824" s="50"/>
      <c r="D824" s="184">
        <v>200</v>
      </c>
      <c r="E824" s="94" t="s">
        <v>6</v>
      </c>
      <c r="F824" s="94">
        <v>100</v>
      </c>
      <c r="G824" s="143"/>
      <c r="H824" s="58"/>
      <c r="M824" s="280"/>
      <c r="N824" s="280"/>
      <c r="O824" s="280"/>
    </row>
    <row r="825" spans="1:15" s="8" customFormat="1" ht="9.4499999999999993" customHeight="1" x14ac:dyDescent="0.3">
      <c r="B825" s="57"/>
      <c r="C825" s="57"/>
      <c r="D825" s="57"/>
      <c r="E825" s="94"/>
      <c r="F825" s="94"/>
      <c r="G825" s="143"/>
      <c r="H825" s="58"/>
    </row>
    <row r="826" spans="1:15" s="8" customFormat="1" ht="12" x14ac:dyDescent="0.3">
      <c r="B826" s="50"/>
      <c r="C826" s="50"/>
      <c r="D826" s="182"/>
      <c r="E826" s="92"/>
      <c r="F826" s="92"/>
      <c r="G826" s="143"/>
      <c r="H826" s="51"/>
    </row>
    <row r="827" spans="1:15" s="8" customFormat="1" ht="9.4499999999999993" customHeight="1" x14ac:dyDescent="0.3">
      <c r="B827" s="57"/>
      <c r="C827" s="57"/>
      <c r="D827" s="57"/>
      <c r="E827" s="94"/>
      <c r="F827" s="94"/>
      <c r="G827" s="143"/>
      <c r="H827" s="58"/>
    </row>
    <row r="828" spans="1:15" s="8" customFormat="1" ht="11.4" x14ac:dyDescent="0.3">
      <c r="A828" s="8">
        <v>5284</v>
      </c>
      <c r="B828" s="50"/>
      <c r="C828" s="50"/>
      <c r="D828" s="50"/>
      <c r="E828" s="92"/>
      <c r="F828" s="92"/>
      <c r="G828" s="143"/>
      <c r="H828" s="51"/>
    </row>
    <row r="829" spans="1:15" s="8" customFormat="1" ht="11.4" x14ac:dyDescent="0.3">
      <c r="B829" s="57"/>
      <c r="C829" s="57"/>
      <c r="D829" s="184"/>
      <c r="E829" s="94"/>
      <c r="F829" s="94"/>
      <c r="G829" s="143"/>
      <c r="H829" s="58"/>
    </row>
    <row r="830" spans="1:15" s="8" customFormat="1" ht="11.4" x14ac:dyDescent="0.3">
      <c r="A830" s="8">
        <v>5285</v>
      </c>
      <c r="B830" s="50"/>
      <c r="C830" s="50"/>
      <c r="D830" s="50"/>
      <c r="E830" s="92"/>
      <c r="F830" s="92"/>
      <c r="G830" s="143"/>
      <c r="H830" s="51"/>
    </row>
    <row r="831" spans="1:15" s="8" customFormat="1" ht="12" x14ac:dyDescent="0.3">
      <c r="B831" s="57"/>
      <c r="C831" s="57"/>
      <c r="D831" s="115"/>
      <c r="E831" s="94"/>
      <c r="F831" s="94"/>
      <c r="G831" s="143"/>
      <c r="H831" s="58"/>
    </row>
    <row r="832" spans="1:15" s="8" customFormat="1" ht="11.4" x14ac:dyDescent="0.3">
      <c r="B832" s="57"/>
      <c r="C832" s="57"/>
      <c r="D832" s="57"/>
      <c r="E832" s="94"/>
      <c r="F832" s="94"/>
      <c r="G832" s="143"/>
      <c r="H832" s="58"/>
    </row>
    <row r="833" spans="1:8" s="8" customFormat="1" ht="11.4" x14ac:dyDescent="0.3">
      <c r="B833" s="57"/>
      <c r="C833" s="57"/>
      <c r="D833" s="57"/>
      <c r="E833" s="94"/>
      <c r="F833" s="94"/>
      <c r="G833" s="143"/>
      <c r="H833" s="58"/>
    </row>
    <row r="834" spans="1:8" s="8" customFormat="1" ht="9.4499999999999993" customHeight="1" x14ac:dyDescent="0.3">
      <c r="A834" s="8">
        <v>5287</v>
      </c>
      <c r="B834" s="57"/>
      <c r="C834" s="57"/>
      <c r="D834" s="57"/>
      <c r="E834" s="94"/>
      <c r="F834" s="94"/>
      <c r="G834" s="143"/>
      <c r="H834" s="58"/>
    </row>
    <row r="835" spans="1:8" s="29" customFormat="1" ht="16.05" customHeight="1" x14ac:dyDescent="0.3">
      <c r="B835" s="59" t="s">
        <v>60</v>
      </c>
      <c r="C835" s="60"/>
      <c r="D835" s="61"/>
      <c r="E835" s="62"/>
      <c r="F835" s="62"/>
      <c r="G835" s="146"/>
      <c r="H835" s="63"/>
    </row>
    <row r="836" spans="1:8" s="35" customFormat="1" ht="13.8" x14ac:dyDescent="0.3">
      <c r="D836" s="41"/>
      <c r="E836" s="89"/>
      <c r="F836" s="89"/>
      <c r="G836" s="139"/>
      <c r="H836" s="42"/>
    </row>
    <row r="837" spans="1:8" s="35" customFormat="1" ht="15.6" x14ac:dyDescent="0.3">
      <c r="B837" s="288" t="str">
        <f>B693</f>
        <v xml:space="preserve">Contract: Appointment of a contactor for the Ramochana sewer upgrade and house connection </v>
      </c>
      <c r="C837" s="3"/>
      <c r="D837" s="3"/>
      <c r="E837" s="76"/>
      <c r="F837" s="76"/>
      <c r="G837" s="127"/>
      <c r="H837" s="4"/>
    </row>
    <row r="838" spans="1:8" s="1" customFormat="1" ht="15.6" x14ac:dyDescent="0.3">
      <c r="B838" s="288" t="str">
        <f>B694</f>
        <v xml:space="preserve">Section C2.2: Schedule of Quantities </v>
      </c>
      <c r="C838" s="3"/>
      <c r="D838" s="3"/>
      <c r="E838" s="76"/>
      <c r="F838" s="76"/>
      <c r="G838" s="127"/>
      <c r="H838" s="4"/>
    </row>
    <row r="839" spans="1:8" s="1" customFormat="1" ht="15.6" x14ac:dyDescent="0.3">
      <c r="B839" s="2"/>
      <c r="C839" s="3"/>
      <c r="D839" s="3"/>
      <c r="E839" s="76"/>
      <c r="F839" s="76"/>
      <c r="G839" s="127"/>
      <c r="H839" s="4"/>
    </row>
    <row r="840" spans="1:8" s="1" customFormat="1" ht="15.6" x14ac:dyDescent="0.3">
      <c r="B840" s="2"/>
      <c r="C840" s="3"/>
      <c r="D840" s="3"/>
      <c r="E840" s="76"/>
      <c r="F840" s="76"/>
      <c r="G840" s="127"/>
      <c r="H840" s="4"/>
    </row>
    <row r="841" spans="1:8" s="1" customFormat="1" ht="15.6" x14ac:dyDescent="0.3">
      <c r="B841" s="5"/>
      <c r="C841" s="5"/>
      <c r="D841" s="5"/>
      <c r="E841" s="90"/>
      <c r="F841" s="90"/>
      <c r="G841" s="140"/>
      <c r="H841" s="43" t="s">
        <v>354</v>
      </c>
    </row>
    <row r="842" spans="1:8" s="5" customFormat="1" ht="12" x14ac:dyDescent="0.3">
      <c r="B842" s="44" t="s">
        <v>10</v>
      </c>
      <c r="C842" s="44" t="s">
        <v>11</v>
      </c>
      <c r="D842" s="44" t="s">
        <v>1</v>
      </c>
      <c r="E842" s="44" t="s">
        <v>2</v>
      </c>
      <c r="F842" s="44" t="s">
        <v>12</v>
      </c>
      <c r="G842" s="141" t="s">
        <v>3</v>
      </c>
      <c r="H842" s="45" t="s">
        <v>4</v>
      </c>
    </row>
    <row r="843" spans="1:8" s="8" customFormat="1" ht="13.95" customHeight="1" x14ac:dyDescent="0.3">
      <c r="B843" s="66" t="s">
        <v>355</v>
      </c>
      <c r="C843" s="67">
        <v>303</v>
      </c>
      <c r="D843" s="67" t="s">
        <v>356</v>
      </c>
      <c r="E843" s="48"/>
      <c r="F843" s="91"/>
      <c r="G843" s="142"/>
      <c r="H843" s="49"/>
    </row>
    <row r="844" spans="1:8" s="8" customFormat="1" ht="11.4" x14ac:dyDescent="0.3">
      <c r="A844" s="8">
        <v>5293</v>
      </c>
      <c r="B844" s="50"/>
      <c r="C844" s="50"/>
      <c r="D844" s="50"/>
      <c r="E844" s="92"/>
      <c r="F844" s="92"/>
      <c r="G844" s="143"/>
      <c r="H844" s="51"/>
    </row>
    <row r="845" spans="1:8" s="8" customFormat="1" ht="12" x14ac:dyDescent="0.3">
      <c r="B845" s="52" t="s">
        <v>357</v>
      </c>
      <c r="C845" s="53" t="s">
        <v>358</v>
      </c>
      <c r="D845" s="54" t="s">
        <v>359</v>
      </c>
      <c r="E845" s="24" t="s">
        <v>6</v>
      </c>
      <c r="F845" s="93">
        <f>F674+F680</f>
        <v>70</v>
      </c>
      <c r="G845" s="145"/>
      <c r="H845" s="55"/>
    </row>
    <row r="846" spans="1:8" s="8" customFormat="1" ht="11.4" x14ac:dyDescent="0.3">
      <c r="A846" s="8">
        <v>5294</v>
      </c>
      <c r="B846" s="50"/>
      <c r="C846" s="50"/>
      <c r="D846" s="50"/>
      <c r="E846" s="92"/>
      <c r="F846" s="92"/>
      <c r="G846" s="143"/>
      <c r="H846" s="51"/>
    </row>
    <row r="847" spans="1:8" s="8" customFormat="1" ht="12" x14ac:dyDescent="0.3">
      <c r="B847" s="52" t="s">
        <v>360</v>
      </c>
      <c r="C847" s="53" t="s">
        <v>361</v>
      </c>
      <c r="D847" s="54" t="s">
        <v>362</v>
      </c>
      <c r="E847" s="24"/>
      <c r="F847" s="93"/>
      <c r="G847" s="144"/>
      <c r="H847" s="55"/>
    </row>
    <row r="848" spans="1:8" s="8" customFormat="1" ht="11.4" x14ac:dyDescent="0.3">
      <c r="A848" s="8">
        <v>5295</v>
      </c>
      <c r="B848" s="50"/>
      <c r="C848" s="50"/>
      <c r="D848" s="50"/>
      <c r="E848" s="92"/>
      <c r="F848" s="92"/>
      <c r="G848" s="143"/>
      <c r="H848" s="51"/>
    </row>
    <row r="849" spans="1:8" s="8" customFormat="1" ht="11.4" x14ac:dyDescent="0.3">
      <c r="B849" s="52" t="s">
        <v>363</v>
      </c>
      <c r="C849" s="53" t="s">
        <v>364</v>
      </c>
      <c r="D849" s="53" t="s">
        <v>288</v>
      </c>
      <c r="E849" s="24" t="s">
        <v>7</v>
      </c>
      <c r="F849" s="93">
        <f>F562</f>
        <v>25</v>
      </c>
      <c r="G849" s="145"/>
      <c r="H849" s="55"/>
    </row>
    <row r="850" spans="1:8" s="8" customFormat="1" ht="11.4" x14ac:dyDescent="0.3">
      <c r="A850" s="8">
        <v>6219</v>
      </c>
      <c r="B850" s="50"/>
      <c r="C850" s="50"/>
      <c r="D850" s="50"/>
      <c r="E850" s="92"/>
      <c r="F850" s="92"/>
      <c r="G850" s="143"/>
      <c r="H850" s="51"/>
    </row>
    <row r="851" spans="1:8" s="8" customFormat="1" ht="11.4" x14ac:dyDescent="0.3">
      <c r="B851" s="52" t="s">
        <v>365</v>
      </c>
      <c r="C851" s="53" t="s">
        <v>366</v>
      </c>
      <c r="D851" s="53" t="s">
        <v>291</v>
      </c>
      <c r="E851" s="24" t="s">
        <v>7</v>
      </c>
      <c r="F851" s="93">
        <f>F564</f>
        <v>100</v>
      </c>
      <c r="G851" s="145"/>
      <c r="H851" s="55"/>
    </row>
    <row r="852" spans="1:8" s="8" customFormat="1" ht="11.4" x14ac:dyDescent="0.3">
      <c r="A852" s="8">
        <v>6220</v>
      </c>
      <c r="B852" s="52"/>
      <c r="C852" s="53"/>
      <c r="D852" s="50"/>
      <c r="E852" s="24"/>
      <c r="F852" s="93"/>
      <c r="G852" s="145"/>
      <c r="H852" s="55"/>
    </row>
    <row r="853" spans="1:8" s="8" customFormat="1" ht="11.4" x14ac:dyDescent="0.3">
      <c r="B853" s="52" t="s">
        <v>810</v>
      </c>
      <c r="C853" s="53" t="s">
        <v>807</v>
      </c>
      <c r="D853" s="101" t="s">
        <v>793</v>
      </c>
      <c r="E853" s="24" t="s">
        <v>7</v>
      </c>
      <c r="F853" s="93">
        <f>F580</f>
        <v>361.90000000000003</v>
      </c>
      <c r="G853" s="145"/>
      <c r="H853" s="55"/>
    </row>
    <row r="854" spans="1:8" s="8" customFormat="1" x14ac:dyDescent="0.3">
      <c r="A854" s="8">
        <v>6221</v>
      </c>
      <c r="B854" s="52"/>
      <c r="C854" s="53"/>
      <c r="D854" s="69"/>
      <c r="E854" s="24"/>
      <c r="F854" s="93"/>
      <c r="G854" s="145"/>
      <c r="H854" s="55"/>
    </row>
    <row r="855" spans="1:8" s="8" customFormat="1" ht="11.4" x14ac:dyDescent="0.3">
      <c r="B855" s="52" t="s">
        <v>811</v>
      </c>
      <c r="C855" s="53" t="s">
        <v>808</v>
      </c>
      <c r="D855" s="101" t="s">
        <v>792</v>
      </c>
      <c r="E855" s="24" t="s">
        <v>7</v>
      </c>
      <c r="F855" s="93">
        <f>F582</f>
        <v>655.6</v>
      </c>
      <c r="G855" s="145"/>
      <c r="H855" s="55"/>
    </row>
    <row r="856" spans="1:8" s="8" customFormat="1" ht="11.4" x14ac:dyDescent="0.3">
      <c r="B856" s="52"/>
      <c r="C856" s="53"/>
      <c r="D856" s="101"/>
      <c r="E856" s="24"/>
      <c r="F856" s="93"/>
      <c r="G856" s="145"/>
      <c r="H856" s="55"/>
    </row>
    <row r="857" spans="1:8" s="8" customFormat="1" ht="11.4" x14ac:dyDescent="0.3">
      <c r="B857" s="52" t="s">
        <v>812</v>
      </c>
      <c r="C857" s="53" t="s">
        <v>809</v>
      </c>
      <c r="D857" s="101" t="s">
        <v>791</v>
      </c>
      <c r="E857" s="24" t="s">
        <v>7</v>
      </c>
      <c r="F857" s="93">
        <f>F570</f>
        <v>655.6</v>
      </c>
      <c r="G857" s="145"/>
      <c r="H857" s="55"/>
    </row>
    <row r="858" spans="1:8" s="8" customFormat="1" ht="12" x14ac:dyDescent="0.3">
      <c r="B858" s="50"/>
      <c r="C858" s="53" t="s">
        <v>912</v>
      </c>
      <c r="D858" s="54" t="s">
        <v>909</v>
      </c>
      <c r="E858" s="24"/>
      <c r="F858" s="93"/>
      <c r="G858" s="145"/>
      <c r="H858" s="55"/>
    </row>
    <row r="859" spans="1:8" s="8" customFormat="1" ht="11.4" x14ac:dyDescent="0.3">
      <c r="B859" s="52" t="s">
        <v>363</v>
      </c>
      <c r="C859" s="53" t="s">
        <v>913</v>
      </c>
      <c r="D859" s="53" t="s">
        <v>288</v>
      </c>
      <c r="E859" s="24" t="s">
        <v>7</v>
      </c>
      <c r="F859" s="93">
        <v>100</v>
      </c>
      <c r="G859" s="145"/>
      <c r="H859" s="55"/>
    </row>
    <row r="860" spans="1:8" s="8" customFormat="1" ht="11.4" x14ac:dyDescent="0.3">
      <c r="B860" s="50"/>
      <c r="C860" s="50"/>
      <c r="D860" s="50"/>
      <c r="E860" s="92"/>
      <c r="F860" s="92"/>
      <c r="G860" s="143"/>
      <c r="H860" s="51"/>
    </row>
    <row r="861" spans="1:8" s="8" customFormat="1" ht="11.4" x14ac:dyDescent="0.3">
      <c r="B861" s="52" t="s">
        <v>365</v>
      </c>
      <c r="C861" s="53" t="s">
        <v>914</v>
      </c>
      <c r="D861" s="53" t="s">
        <v>291</v>
      </c>
      <c r="E861" s="24" t="s">
        <v>7</v>
      </c>
      <c r="F861" s="93">
        <v>100</v>
      </c>
      <c r="G861" s="145"/>
      <c r="H861" s="55"/>
    </row>
    <row r="862" spans="1:8" s="8" customFormat="1" ht="11.4" x14ac:dyDescent="0.3">
      <c r="B862" s="52"/>
      <c r="C862" s="53"/>
      <c r="D862" s="50"/>
      <c r="E862" s="24"/>
      <c r="F862" s="93"/>
      <c r="G862" s="145"/>
      <c r="H862" s="55"/>
    </row>
    <row r="863" spans="1:8" s="8" customFormat="1" ht="11.4" x14ac:dyDescent="0.3">
      <c r="B863" s="52" t="s">
        <v>810</v>
      </c>
      <c r="C863" s="53" t="s">
        <v>910</v>
      </c>
      <c r="D863" s="101" t="s">
        <v>793</v>
      </c>
      <c r="E863" s="24" t="s">
        <v>7</v>
      </c>
      <c r="F863" s="93">
        <v>100</v>
      </c>
      <c r="G863" s="145"/>
      <c r="H863" s="55"/>
    </row>
    <row r="864" spans="1:8" s="8" customFormat="1" x14ac:dyDescent="0.3">
      <c r="B864" s="52"/>
      <c r="C864" s="53"/>
      <c r="D864" s="69"/>
      <c r="E864" s="24"/>
      <c r="F864" s="93"/>
      <c r="G864" s="145"/>
      <c r="H864" s="55"/>
    </row>
    <row r="865" spans="2:8" s="8" customFormat="1" ht="11.4" x14ac:dyDescent="0.3">
      <c r="B865" s="52" t="s">
        <v>811</v>
      </c>
      <c r="C865" s="53" t="s">
        <v>911</v>
      </c>
      <c r="D865" s="101" t="s">
        <v>792</v>
      </c>
      <c r="E865" s="24" t="s">
        <v>7</v>
      </c>
      <c r="F865" s="93">
        <v>360</v>
      </c>
      <c r="G865" s="145"/>
      <c r="H865" s="55"/>
    </row>
    <row r="866" spans="2:8" s="8" customFormat="1" ht="11.4" x14ac:dyDescent="0.3">
      <c r="B866" s="52"/>
      <c r="C866" s="53"/>
      <c r="D866" s="101"/>
      <c r="E866" s="24"/>
      <c r="F866" s="93"/>
      <c r="G866" s="145"/>
      <c r="H866" s="55"/>
    </row>
    <row r="867" spans="2:8" s="8" customFormat="1" ht="11.4" x14ac:dyDescent="0.3">
      <c r="B867" s="52" t="s">
        <v>812</v>
      </c>
      <c r="C867" s="53" t="s">
        <v>911</v>
      </c>
      <c r="D867" s="101" t="s">
        <v>791</v>
      </c>
      <c r="E867" s="24" t="s">
        <v>7</v>
      </c>
      <c r="F867" s="93">
        <v>500</v>
      </c>
      <c r="G867" s="145"/>
      <c r="H867" s="55"/>
    </row>
    <row r="868" spans="2:8" s="8" customFormat="1" ht="11.4" x14ac:dyDescent="0.3">
      <c r="B868" s="50"/>
      <c r="C868" s="50"/>
      <c r="D868" s="50"/>
      <c r="E868" s="92"/>
      <c r="F868" s="92"/>
      <c r="G868" s="143"/>
      <c r="H868" s="51"/>
    </row>
    <row r="869" spans="2:8" s="8" customFormat="1" ht="9.4499999999999993" customHeight="1" x14ac:dyDescent="0.3">
      <c r="B869" s="57"/>
      <c r="C869" s="57"/>
      <c r="D869" s="57"/>
      <c r="E869" s="94"/>
      <c r="F869" s="94"/>
      <c r="G869" s="143"/>
      <c r="H869" s="58"/>
    </row>
    <row r="870" spans="2:8" s="8" customFormat="1" ht="11.4" x14ac:dyDescent="0.3">
      <c r="B870" s="50"/>
      <c r="C870" s="50"/>
      <c r="D870" s="50"/>
      <c r="E870" s="92"/>
      <c r="F870" s="92"/>
      <c r="G870" s="143"/>
      <c r="H870" s="51"/>
    </row>
    <row r="871" spans="2:8" s="8" customFormat="1" ht="9.4499999999999993" customHeight="1" x14ac:dyDescent="0.3">
      <c r="B871" s="57"/>
      <c r="C871" s="57"/>
      <c r="D871" s="57"/>
      <c r="E871" s="94"/>
      <c r="F871" s="94"/>
      <c r="G871" s="143"/>
      <c r="H871" s="58"/>
    </row>
    <row r="872" spans="2:8" s="8" customFormat="1" ht="11.4" x14ac:dyDescent="0.3">
      <c r="B872" s="50"/>
      <c r="C872" s="50"/>
      <c r="D872" s="50"/>
      <c r="E872" s="92"/>
      <c r="F872" s="92"/>
      <c r="G872" s="143"/>
      <c r="H872" s="51"/>
    </row>
    <row r="873" spans="2:8" s="8" customFormat="1" ht="9.4499999999999993" customHeight="1" x14ac:dyDescent="0.3">
      <c r="B873" s="57"/>
      <c r="C873" s="57"/>
      <c r="D873" s="57"/>
      <c r="E873" s="94"/>
      <c r="F873" s="94"/>
      <c r="G873" s="143"/>
      <c r="H873" s="58"/>
    </row>
    <row r="874" spans="2:8" s="8" customFormat="1" ht="11.4" x14ac:dyDescent="0.3">
      <c r="B874" s="50"/>
      <c r="C874" s="50"/>
      <c r="D874" s="50"/>
      <c r="E874" s="92"/>
      <c r="F874" s="92"/>
      <c r="G874" s="143"/>
      <c r="H874" s="51"/>
    </row>
    <row r="875" spans="2:8" s="8" customFormat="1" ht="9.4499999999999993" customHeight="1" x14ac:dyDescent="0.3">
      <c r="B875" s="57"/>
      <c r="C875" s="57"/>
      <c r="D875" s="57"/>
      <c r="E875" s="94"/>
      <c r="F875" s="94"/>
      <c r="G875" s="143"/>
      <c r="H875" s="58"/>
    </row>
    <row r="876" spans="2:8" s="8" customFormat="1" ht="11.4" x14ac:dyDescent="0.3">
      <c r="B876" s="50"/>
      <c r="C876" s="50"/>
      <c r="D876" s="50"/>
      <c r="E876" s="92"/>
      <c r="F876" s="92"/>
      <c r="G876" s="143"/>
      <c r="H876" s="51"/>
    </row>
    <row r="877" spans="2:8" s="8" customFormat="1" ht="9.4499999999999993" customHeight="1" x14ac:dyDescent="0.3">
      <c r="B877" s="57"/>
      <c r="C877" s="57"/>
      <c r="D877" s="57"/>
      <c r="E877" s="94"/>
      <c r="F877" s="94"/>
      <c r="G877" s="143"/>
      <c r="H877" s="58"/>
    </row>
    <row r="878" spans="2:8" s="8" customFormat="1" ht="11.4" x14ac:dyDescent="0.3">
      <c r="B878" s="50"/>
      <c r="C878" s="50"/>
      <c r="D878" s="50"/>
      <c r="E878" s="92"/>
      <c r="F878" s="92"/>
      <c r="G878" s="143"/>
      <c r="H878" s="51"/>
    </row>
    <row r="879" spans="2:8" s="8" customFormat="1" ht="9.4499999999999993" customHeight="1" x14ac:dyDescent="0.3">
      <c r="B879" s="57"/>
      <c r="C879" s="57"/>
      <c r="D879" s="57"/>
      <c r="E879" s="94"/>
      <c r="F879" s="94"/>
      <c r="G879" s="143"/>
      <c r="H879" s="58"/>
    </row>
    <row r="880" spans="2:8" s="8" customFormat="1" ht="11.4" x14ac:dyDescent="0.3">
      <c r="B880" s="50"/>
      <c r="C880" s="50"/>
      <c r="D880" s="50"/>
      <c r="E880" s="92"/>
      <c r="F880" s="92"/>
      <c r="G880" s="143"/>
      <c r="H880" s="51"/>
    </row>
    <row r="881" spans="2:8" s="8" customFormat="1" ht="9.4499999999999993" customHeight="1" x14ac:dyDescent="0.3">
      <c r="B881" s="57"/>
      <c r="C881" s="57"/>
      <c r="D881" s="57"/>
      <c r="E881" s="94"/>
      <c r="F881" s="94"/>
      <c r="G881" s="143"/>
      <c r="H881" s="58"/>
    </row>
    <row r="882" spans="2:8" s="8" customFormat="1" ht="11.4" x14ac:dyDescent="0.3">
      <c r="B882" s="50"/>
      <c r="C882" s="50"/>
      <c r="D882" s="50"/>
      <c r="E882" s="92"/>
      <c r="F882" s="92"/>
      <c r="G882" s="143"/>
      <c r="H882" s="51"/>
    </row>
    <row r="883" spans="2:8" s="8" customFormat="1" ht="9.4499999999999993" customHeight="1" x14ac:dyDescent="0.3">
      <c r="B883" s="57"/>
      <c r="C883" s="57"/>
      <c r="D883" s="57"/>
      <c r="E883" s="94"/>
      <c r="F883" s="94"/>
      <c r="G883" s="143"/>
      <c r="H883" s="58"/>
    </row>
    <row r="884" spans="2:8" s="8" customFormat="1" ht="11.4" x14ac:dyDescent="0.3">
      <c r="B884" s="50"/>
      <c r="C884" s="50"/>
      <c r="D884" s="50"/>
      <c r="E884" s="92"/>
      <c r="F884" s="92"/>
      <c r="G884" s="143"/>
      <c r="H884" s="51"/>
    </row>
    <row r="885" spans="2:8" s="8" customFormat="1" ht="9.4499999999999993" customHeight="1" x14ac:dyDescent="0.3">
      <c r="B885" s="57"/>
      <c r="C885" s="57"/>
      <c r="D885" s="57"/>
      <c r="E885" s="94"/>
      <c r="F885" s="94"/>
      <c r="G885" s="143"/>
      <c r="H885" s="58"/>
    </row>
    <row r="886" spans="2:8" s="8" customFormat="1" ht="11.4" x14ac:dyDescent="0.3">
      <c r="B886" s="50"/>
      <c r="C886" s="50"/>
      <c r="D886" s="50"/>
      <c r="E886" s="92"/>
      <c r="F886" s="92"/>
      <c r="G886" s="143"/>
      <c r="H886" s="51"/>
    </row>
    <row r="887" spans="2:8" s="8" customFormat="1" ht="9.4499999999999993" customHeight="1" x14ac:dyDescent="0.3">
      <c r="B887" s="57"/>
      <c r="C887" s="57"/>
      <c r="D887" s="57"/>
      <c r="E887" s="94"/>
      <c r="F887" s="94"/>
      <c r="G887" s="143"/>
      <c r="H887" s="58"/>
    </row>
    <row r="888" spans="2:8" s="8" customFormat="1" ht="11.4" x14ac:dyDescent="0.3">
      <c r="B888" s="50"/>
      <c r="C888" s="50"/>
      <c r="D888" s="50"/>
      <c r="E888" s="92"/>
      <c r="F888" s="92"/>
      <c r="G888" s="143"/>
      <c r="H888" s="51"/>
    </row>
    <row r="889" spans="2:8" s="8" customFormat="1" ht="9.4499999999999993" customHeight="1" x14ac:dyDescent="0.3">
      <c r="B889" s="57"/>
      <c r="C889" s="57"/>
      <c r="D889" s="57"/>
      <c r="E889" s="94"/>
      <c r="F889" s="94"/>
      <c r="G889" s="143"/>
      <c r="H889" s="58"/>
    </row>
    <row r="890" spans="2:8" s="8" customFormat="1" ht="11.4" x14ac:dyDescent="0.3">
      <c r="B890" s="50"/>
      <c r="C890" s="50"/>
      <c r="D890" s="50"/>
      <c r="E890" s="92"/>
      <c r="F890" s="92"/>
      <c r="G890" s="143"/>
      <c r="H890" s="51"/>
    </row>
    <row r="891" spans="2:8" s="8" customFormat="1" ht="9.4499999999999993" customHeight="1" x14ac:dyDescent="0.3">
      <c r="B891" s="57"/>
      <c r="C891" s="57"/>
      <c r="D891" s="57"/>
      <c r="E891" s="94"/>
      <c r="F891" s="94"/>
      <c r="G891" s="143"/>
      <c r="H891" s="58"/>
    </row>
    <row r="892" spans="2:8" s="8" customFormat="1" ht="11.4" x14ac:dyDescent="0.3">
      <c r="B892" s="50"/>
      <c r="C892" s="50"/>
      <c r="D892" s="50"/>
      <c r="E892" s="92"/>
      <c r="F892" s="92"/>
      <c r="G892" s="143"/>
      <c r="H892" s="51"/>
    </row>
    <row r="893" spans="2:8" s="8" customFormat="1" ht="9.4499999999999993" customHeight="1" x14ac:dyDescent="0.3">
      <c r="B893" s="57"/>
      <c r="C893" s="57"/>
      <c r="D893" s="57"/>
      <c r="E893" s="94"/>
      <c r="F893" s="94"/>
      <c r="G893" s="143"/>
      <c r="H893" s="58"/>
    </row>
    <row r="894" spans="2:8" s="8" customFormat="1" ht="11.4" x14ac:dyDescent="0.3">
      <c r="B894" s="50"/>
      <c r="C894" s="50"/>
      <c r="D894" s="50"/>
      <c r="E894" s="92"/>
      <c r="F894" s="92"/>
      <c r="G894" s="143"/>
      <c r="H894" s="51"/>
    </row>
    <row r="895" spans="2:8" s="8" customFormat="1" ht="24" customHeight="1" x14ac:dyDescent="0.3">
      <c r="B895" s="57"/>
      <c r="C895" s="57"/>
      <c r="D895" s="57"/>
      <c r="E895" s="94"/>
      <c r="F895" s="94"/>
      <c r="G895" s="143"/>
      <c r="H895" s="58"/>
    </row>
    <row r="896" spans="2:8" s="8" customFormat="1" ht="11.4" x14ac:dyDescent="0.3">
      <c r="B896" s="50"/>
      <c r="C896" s="50"/>
      <c r="D896" s="50"/>
      <c r="E896" s="92"/>
      <c r="F896" s="92"/>
      <c r="G896" s="143"/>
      <c r="H896" s="51"/>
    </row>
    <row r="897" spans="1:8" s="8" customFormat="1" ht="11.4" x14ac:dyDescent="0.3">
      <c r="B897" s="57"/>
      <c r="C897" s="57"/>
      <c r="D897" s="57"/>
      <c r="E897" s="94"/>
      <c r="F897" s="94"/>
      <c r="G897" s="143"/>
      <c r="H897" s="58"/>
    </row>
    <row r="898" spans="1:8" s="8" customFormat="1" ht="11.4" x14ac:dyDescent="0.3">
      <c r="B898" s="50"/>
      <c r="C898" s="50"/>
      <c r="D898" s="50"/>
      <c r="E898" s="92"/>
      <c r="F898" s="92"/>
      <c r="G898" s="143"/>
      <c r="H898" s="51"/>
    </row>
    <row r="899" spans="1:8" s="8" customFormat="1" ht="9.4499999999999993" customHeight="1" x14ac:dyDescent="0.3">
      <c r="B899" s="57"/>
      <c r="C899" s="57"/>
      <c r="D899" s="57"/>
      <c r="E899" s="94"/>
      <c r="F899" s="94"/>
      <c r="G899" s="143"/>
      <c r="H899" s="58"/>
    </row>
    <row r="900" spans="1:8" s="8" customFormat="1" ht="11.4" x14ac:dyDescent="0.3">
      <c r="B900" s="50"/>
      <c r="C900" s="50"/>
      <c r="D900" s="50"/>
      <c r="E900" s="92"/>
      <c r="F900" s="92"/>
      <c r="G900" s="143"/>
      <c r="H900" s="51"/>
    </row>
    <row r="901" spans="1:8" s="8" customFormat="1" ht="9.4499999999999993" customHeight="1" x14ac:dyDescent="0.3">
      <c r="B901" s="57"/>
      <c r="C901" s="57"/>
      <c r="D901" s="57"/>
      <c r="E901" s="94"/>
      <c r="F901" s="94"/>
      <c r="G901" s="143"/>
      <c r="H901" s="58"/>
    </row>
    <row r="902" spans="1:8" s="8" customFormat="1" ht="11.4" x14ac:dyDescent="0.3">
      <c r="B902" s="50"/>
      <c r="C902" s="50"/>
      <c r="D902" s="50"/>
      <c r="E902" s="92"/>
      <c r="F902" s="92"/>
      <c r="G902" s="143"/>
      <c r="H902" s="51"/>
    </row>
    <row r="903" spans="1:8" s="29" customFormat="1" ht="16.05" customHeight="1" x14ac:dyDescent="0.3">
      <c r="B903" s="57"/>
      <c r="C903" s="57"/>
      <c r="D903" s="57"/>
      <c r="E903" s="94"/>
      <c r="F903" s="94"/>
      <c r="G903" s="143"/>
      <c r="H903" s="58"/>
    </row>
    <row r="904" spans="1:8" s="35" customFormat="1" ht="13.8" x14ac:dyDescent="0.3">
      <c r="B904" s="50"/>
      <c r="C904" s="50"/>
      <c r="D904" s="50"/>
      <c r="E904" s="92"/>
      <c r="F904" s="92"/>
      <c r="G904" s="143"/>
      <c r="H904" s="51"/>
    </row>
    <row r="905" spans="1:8" s="1" customFormat="1" ht="15.6" x14ac:dyDescent="0.3">
      <c r="B905" s="57"/>
      <c r="C905" s="57"/>
      <c r="D905" s="57"/>
      <c r="E905" s="94"/>
      <c r="F905" s="94"/>
      <c r="G905" s="143"/>
      <c r="H905" s="58"/>
    </row>
    <row r="906" spans="1:8" s="1" customFormat="1" ht="15.6" x14ac:dyDescent="0.3">
      <c r="B906" s="59" t="s">
        <v>60</v>
      </c>
      <c r="C906" s="60"/>
      <c r="D906" s="61"/>
      <c r="E906" s="62"/>
      <c r="F906" s="62"/>
      <c r="G906" s="146"/>
      <c r="H906" s="63"/>
    </row>
    <row r="907" spans="1:8" s="1" customFormat="1" ht="15.6" x14ac:dyDescent="0.3">
      <c r="B907" s="35"/>
      <c r="C907" s="35"/>
      <c r="D907" s="41">
        <v>10</v>
      </c>
      <c r="E907" s="89"/>
      <c r="F907" s="89"/>
      <c r="G907" s="139"/>
      <c r="H907" s="42"/>
    </row>
    <row r="908" spans="1:8" s="35" customFormat="1" ht="15.6" x14ac:dyDescent="0.3">
      <c r="B908" s="288" t="str">
        <f>B765</f>
        <v xml:space="preserve">Contract: Appointment of a contactor for the Ramochana sewer upgrade and house connection </v>
      </c>
      <c r="C908" s="3"/>
      <c r="D908" s="3"/>
      <c r="E908" s="76"/>
      <c r="F908" s="76"/>
      <c r="G908" s="127"/>
      <c r="H908" s="4"/>
    </row>
    <row r="909" spans="1:8" s="1" customFormat="1" ht="15.6" x14ac:dyDescent="0.3">
      <c r="B909" s="288" t="str">
        <f>B766</f>
        <v xml:space="preserve">Section C2.2: Schedule of Quantities </v>
      </c>
      <c r="C909" s="3"/>
      <c r="D909" s="3"/>
      <c r="E909" s="76"/>
      <c r="F909" s="76"/>
      <c r="G909" s="127"/>
      <c r="H909" s="4"/>
    </row>
    <row r="910" spans="1:8" s="5" customFormat="1" ht="15.6" x14ac:dyDescent="0.3">
      <c r="B910" s="288"/>
      <c r="C910" s="3"/>
      <c r="D910" s="3"/>
      <c r="E910" s="76"/>
      <c r="F910" s="76"/>
      <c r="G910" s="127"/>
      <c r="H910" s="4"/>
    </row>
    <row r="911" spans="1:8" s="8" customFormat="1" ht="12" x14ac:dyDescent="0.3">
      <c r="B911" s="5"/>
      <c r="C911" s="5"/>
      <c r="D911" s="5"/>
      <c r="E911" s="90"/>
      <c r="F911" s="90"/>
      <c r="G911" s="140"/>
      <c r="H911" s="43" t="s">
        <v>367</v>
      </c>
    </row>
    <row r="912" spans="1:8" s="8" customFormat="1" ht="12" x14ac:dyDescent="0.3">
      <c r="A912" s="8">
        <v>5317</v>
      </c>
      <c r="B912" s="44" t="s">
        <v>10</v>
      </c>
      <c r="C912" s="44" t="s">
        <v>11</v>
      </c>
      <c r="D912" s="44" t="s">
        <v>1</v>
      </c>
      <c r="E912" s="44" t="s">
        <v>2</v>
      </c>
      <c r="F912" s="44" t="s">
        <v>12</v>
      </c>
      <c r="G912" s="141" t="s">
        <v>3</v>
      </c>
      <c r="H912" s="45" t="s">
        <v>4</v>
      </c>
    </row>
    <row r="913" spans="1:8" s="8" customFormat="1" ht="24" x14ac:dyDescent="0.3">
      <c r="B913" s="66">
        <v>9</v>
      </c>
      <c r="C913" s="67">
        <v>402</v>
      </c>
      <c r="D913" s="47" t="s">
        <v>368</v>
      </c>
      <c r="E913" s="48"/>
      <c r="F913" s="91"/>
      <c r="G913" s="142"/>
      <c r="H913" s="49"/>
    </row>
    <row r="914" spans="1:8" s="8" customFormat="1" ht="11.4" x14ac:dyDescent="0.3">
      <c r="A914" s="8">
        <v>5319</v>
      </c>
      <c r="B914" s="50"/>
      <c r="C914" s="50"/>
      <c r="D914" s="50"/>
      <c r="E914" s="92"/>
      <c r="F914" s="92"/>
      <c r="G914" s="143"/>
      <c r="H914" s="51"/>
    </row>
    <row r="915" spans="1:8" s="8" customFormat="1" ht="24" x14ac:dyDescent="0.3">
      <c r="B915" s="52">
        <v>9.1</v>
      </c>
      <c r="C915" s="19" t="s">
        <v>369</v>
      </c>
      <c r="D915" s="54" t="s">
        <v>370</v>
      </c>
      <c r="E915" s="24"/>
      <c r="F915" s="93"/>
      <c r="G915" s="144"/>
      <c r="H915" s="55"/>
    </row>
    <row r="916" spans="1:8" s="8" customFormat="1" ht="11.4" x14ac:dyDescent="0.3">
      <c r="A916" s="8">
        <v>5321</v>
      </c>
      <c r="B916" s="50"/>
      <c r="C916" s="50"/>
      <c r="D916" s="50"/>
      <c r="E916" s="92"/>
      <c r="F916" s="92"/>
      <c r="G916" s="143"/>
      <c r="H916" s="51"/>
    </row>
    <row r="917" spans="1:8" s="8" customFormat="1" ht="22.8" x14ac:dyDescent="0.3">
      <c r="B917" s="52" t="s">
        <v>371</v>
      </c>
      <c r="C917" s="53" t="s">
        <v>372</v>
      </c>
      <c r="D917" s="53" t="s">
        <v>373</v>
      </c>
      <c r="E917" s="24"/>
      <c r="F917" s="93"/>
      <c r="G917" s="144"/>
      <c r="H917" s="55"/>
    </row>
    <row r="918" spans="1:8" s="8" customFormat="1" ht="11.4" x14ac:dyDescent="0.3">
      <c r="A918" s="8">
        <v>5322</v>
      </c>
      <c r="B918" s="50"/>
      <c r="C918" s="50"/>
      <c r="D918" s="50"/>
      <c r="E918" s="92"/>
      <c r="F918" s="92"/>
      <c r="G918" s="143"/>
      <c r="H918" s="51"/>
    </row>
    <row r="919" spans="1:8" s="8" customFormat="1" ht="11.4" x14ac:dyDescent="0.3">
      <c r="B919" s="52" t="s">
        <v>374</v>
      </c>
      <c r="C919" s="53" t="s">
        <v>375</v>
      </c>
      <c r="D919" s="53" t="s">
        <v>376</v>
      </c>
      <c r="E919" s="24" t="s">
        <v>7</v>
      </c>
      <c r="F919" s="93">
        <v>300</v>
      </c>
      <c r="G919" s="145"/>
      <c r="H919" s="55"/>
    </row>
    <row r="920" spans="1:8" s="8" customFormat="1" ht="11.4" x14ac:dyDescent="0.3">
      <c r="A920" s="8">
        <v>5323</v>
      </c>
      <c r="B920" s="50"/>
      <c r="C920" s="50"/>
      <c r="D920" s="50"/>
      <c r="E920" s="92"/>
      <c r="F920" s="92"/>
      <c r="G920" s="143"/>
      <c r="H920" s="51"/>
    </row>
    <row r="921" spans="1:8" s="8" customFormat="1" ht="11.4" x14ac:dyDescent="0.3">
      <c r="B921" s="52" t="s">
        <v>377</v>
      </c>
      <c r="C921" s="53" t="s">
        <v>375</v>
      </c>
      <c r="D921" s="53" t="s">
        <v>288</v>
      </c>
      <c r="E921" s="24" t="s">
        <v>7</v>
      </c>
      <c r="F921" s="93">
        <v>100</v>
      </c>
      <c r="G921" s="145"/>
      <c r="H921" s="55"/>
    </row>
    <row r="922" spans="1:8" s="8" customFormat="1" ht="11.4" x14ac:dyDescent="0.3">
      <c r="A922" s="8">
        <v>5324</v>
      </c>
      <c r="B922" s="50"/>
      <c r="C922" s="50"/>
      <c r="D922" s="50"/>
      <c r="E922" s="92"/>
      <c r="F922" s="92"/>
      <c r="G922" s="143"/>
      <c r="H922" s="51"/>
    </row>
    <row r="923" spans="1:8" s="8" customFormat="1" ht="24" x14ac:dyDescent="0.3">
      <c r="B923" s="52">
        <v>9.1999999999999993</v>
      </c>
      <c r="C923" s="19" t="s">
        <v>378</v>
      </c>
      <c r="D923" s="54" t="s">
        <v>379</v>
      </c>
      <c r="E923" s="24"/>
      <c r="F923" s="93"/>
      <c r="G923" s="144"/>
      <c r="H923" s="55"/>
    </row>
    <row r="924" spans="1:8" s="8" customFormat="1" ht="11.4" x14ac:dyDescent="0.3">
      <c r="A924" s="8">
        <v>6269</v>
      </c>
      <c r="B924" s="50"/>
      <c r="C924" s="50"/>
      <c r="D924" s="50"/>
      <c r="E924" s="92"/>
      <c r="F924" s="92"/>
      <c r="G924" s="143"/>
      <c r="H924" s="51"/>
    </row>
    <row r="925" spans="1:8" s="8" customFormat="1" ht="11.4" x14ac:dyDescent="0.3">
      <c r="B925" s="52" t="s">
        <v>380</v>
      </c>
      <c r="C925" s="53" t="s">
        <v>381</v>
      </c>
      <c r="D925" s="53" t="s">
        <v>382</v>
      </c>
      <c r="E925" s="24"/>
      <c r="F925" s="93"/>
      <c r="G925" s="144"/>
      <c r="H925" s="55"/>
    </row>
    <row r="926" spans="1:8" s="8" customFormat="1" ht="11.4" x14ac:dyDescent="0.3">
      <c r="A926" s="8">
        <v>5325</v>
      </c>
      <c r="B926" s="50"/>
      <c r="C926" s="50"/>
      <c r="D926" s="50"/>
      <c r="E926" s="92"/>
      <c r="F926" s="92"/>
      <c r="G926" s="143"/>
      <c r="H926" s="51"/>
    </row>
    <row r="927" spans="1:8" s="8" customFormat="1" ht="12" x14ac:dyDescent="0.3">
      <c r="B927" s="52" t="s">
        <v>383</v>
      </c>
      <c r="C927" s="53" t="s">
        <v>384</v>
      </c>
      <c r="D927" s="54" t="s">
        <v>385</v>
      </c>
      <c r="E927" s="24"/>
      <c r="F927" s="93"/>
      <c r="G927" s="144"/>
      <c r="H927" s="55"/>
    </row>
    <row r="928" spans="1:8" s="8" customFormat="1" ht="11.4" x14ac:dyDescent="0.3">
      <c r="A928" s="8">
        <v>6271</v>
      </c>
      <c r="B928" s="50"/>
      <c r="C928" s="50"/>
      <c r="D928" s="50"/>
      <c r="E928" s="92"/>
      <c r="F928" s="92"/>
      <c r="G928" s="143"/>
      <c r="H928" s="51"/>
    </row>
    <row r="929" spans="1:8" s="8" customFormat="1" ht="11.4" x14ac:dyDescent="0.3">
      <c r="B929" s="52" t="s">
        <v>386</v>
      </c>
      <c r="C929" s="53" t="s">
        <v>384</v>
      </c>
      <c r="D929" s="53" t="s">
        <v>387</v>
      </c>
      <c r="E929" s="24" t="s">
        <v>6</v>
      </c>
      <c r="F929" s="93">
        <v>100</v>
      </c>
      <c r="G929" s="145"/>
      <c r="H929" s="55"/>
    </row>
    <row r="930" spans="1:8" s="8" customFormat="1" ht="11.4" x14ac:dyDescent="0.3">
      <c r="A930" s="8">
        <v>6271</v>
      </c>
      <c r="B930" s="50"/>
      <c r="C930" s="50"/>
      <c r="D930" s="50"/>
      <c r="E930" s="92"/>
      <c r="F930" s="92"/>
      <c r="G930" s="143"/>
      <c r="H930" s="51"/>
    </row>
    <row r="931" spans="1:8" s="8" customFormat="1" ht="11.4" x14ac:dyDescent="0.3">
      <c r="B931" s="52" t="s">
        <v>388</v>
      </c>
      <c r="C931" s="53" t="s">
        <v>389</v>
      </c>
      <c r="D931" s="53" t="s">
        <v>390</v>
      </c>
      <c r="E931" s="24"/>
      <c r="F931" s="93"/>
      <c r="G931" s="144"/>
      <c r="H931" s="55"/>
    </row>
    <row r="932" spans="1:8" s="8" customFormat="1" ht="11.4" x14ac:dyDescent="0.3">
      <c r="A932" s="8">
        <v>6271</v>
      </c>
      <c r="B932" s="50"/>
      <c r="C932" s="50"/>
      <c r="D932" s="50"/>
      <c r="E932" s="92"/>
      <c r="F932" s="92"/>
      <c r="G932" s="143"/>
      <c r="H932" s="51"/>
    </row>
    <row r="933" spans="1:8" s="8" customFormat="1" ht="11.4" x14ac:dyDescent="0.3">
      <c r="B933" s="52" t="s">
        <v>391</v>
      </c>
      <c r="C933" s="53" t="s">
        <v>389</v>
      </c>
      <c r="D933" s="53" t="s">
        <v>387</v>
      </c>
      <c r="E933" s="24" t="s">
        <v>6</v>
      </c>
      <c r="F933" s="93">
        <v>400</v>
      </c>
      <c r="G933" s="145"/>
      <c r="H933" s="55"/>
    </row>
    <row r="934" spans="1:8" s="8" customFormat="1" ht="11.4" x14ac:dyDescent="0.3">
      <c r="A934" s="8">
        <v>6273</v>
      </c>
      <c r="B934" s="50"/>
      <c r="C934" s="50"/>
      <c r="D934" s="50"/>
      <c r="E934" s="92"/>
      <c r="F934" s="92"/>
      <c r="G934" s="143"/>
      <c r="H934" s="51"/>
    </row>
    <row r="935" spans="1:8" s="8" customFormat="1" ht="12" x14ac:dyDescent="0.3">
      <c r="B935" s="52" t="s">
        <v>392</v>
      </c>
      <c r="C935" s="53" t="s">
        <v>393</v>
      </c>
      <c r="D935" s="54" t="s">
        <v>394</v>
      </c>
      <c r="E935" s="24"/>
      <c r="F935" s="93"/>
      <c r="G935" s="144"/>
      <c r="H935" s="55"/>
    </row>
    <row r="936" spans="1:8" s="8" customFormat="1" ht="11.4" x14ac:dyDescent="0.3">
      <c r="A936" s="8">
        <v>6274</v>
      </c>
      <c r="B936" s="50"/>
      <c r="C936" s="50"/>
      <c r="D936" s="50"/>
      <c r="E936" s="92"/>
      <c r="F936" s="92"/>
      <c r="G936" s="143"/>
      <c r="H936" s="51"/>
    </row>
    <row r="937" spans="1:8" s="8" customFormat="1" ht="11.4" x14ac:dyDescent="0.3">
      <c r="B937" s="52" t="s">
        <v>395</v>
      </c>
      <c r="C937" s="53" t="s">
        <v>393</v>
      </c>
      <c r="D937" s="53" t="s">
        <v>396</v>
      </c>
      <c r="E937" s="24" t="s">
        <v>6</v>
      </c>
      <c r="F937" s="93">
        <v>50</v>
      </c>
      <c r="G937" s="145"/>
      <c r="H937" s="55"/>
    </row>
    <row r="938" spans="1:8" s="8" customFormat="1" ht="11.4" x14ac:dyDescent="0.3">
      <c r="A938" s="8">
        <v>5321</v>
      </c>
      <c r="B938" s="50"/>
      <c r="C938" s="50"/>
      <c r="D938" s="50"/>
      <c r="E938" s="92"/>
      <c r="F938" s="92"/>
      <c r="G938" s="143"/>
      <c r="H938" s="51"/>
    </row>
    <row r="939" spans="1:8" s="8" customFormat="1" ht="11.4" x14ac:dyDescent="0.3">
      <c r="B939" s="52" t="s">
        <v>397</v>
      </c>
      <c r="C939" s="53" t="s">
        <v>393</v>
      </c>
      <c r="D939" s="53" t="s">
        <v>398</v>
      </c>
      <c r="E939" s="24" t="s">
        <v>6</v>
      </c>
      <c r="F939" s="93">
        <v>40</v>
      </c>
      <c r="G939" s="145"/>
      <c r="H939" s="55"/>
    </row>
    <row r="940" spans="1:8" s="8" customFormat="1" ht="11.4" x14ac:dyDescent="0.3">
      <c r="B940" s="50"/>
      <c r="C940" s="50"/>
      <c r="D940" s="50"/>
      <c r="E940" s="92"/>
      <c r="F940" s="92"/>
      <c r="G940" s="143"/>
      <c r="H940" s="51"/>
    </row>
    <row r="941" spans="1:8" s="8" customFormat="1" ht="45.6" x14ac:dyDescent="0.3">
      <c r="B941" s="52" t="s">
        <v>399</v>
      </c>
      <c r="C941" s="53" t="s">
        <v>400</v>
      </c>
      <c r="D941" s="53" t="s">
        <v>401</v>
      </c>
      <c r="E941" s="24"/>
      <c r="F941" s="93"/>
      <c r="G941" s="144"/>
      <c r="H941" s="55"/>
    </row>
    <row r="942" spans="1:8" s="8" customFormat="1" ht="11.4" x14ac:dyDescent="0.3">
      <c r="A942" s="8">
        <v>5363</v>
      </c>
      <c r="B942" s="50"/>
      <c r="C942" s="50"/>
      <c r="D942" s="50"/>
      <c r="E942" s="92"/>
      <c r="F942" s="92"/>
      <c r="G942" s="143"/>
      <c r="H942" s="51"/>
    </row>
    <row r="943" spans="1:8" s="8" customFormat="1" ht="11.4" x14ac:dyDescent="0.3">
      <c r="B943" s="52" t="s">
        <v>402</v>
      </c>
      <c r="C943" s="53" t="s">
        <v>403</v>
      </c>
      <c r="D943" s="53" t="s">
        <v>404</v>
      </c>
      <c r="E943" s="24"/>
      <c r="F943" s="93"/>
      <c r="G943" s="144"/>
      <c r="H943" s="55"/>
    </row>
    <row r="944" spans="1:8" s="8" customFormat="1" ht="11.4" x14ac:dyDescent="0.3">
      <c r="A944" s="8">
        <v>5364</v>
      </c>
      <c r="B944" s="50"/>
      <c r="C944" s="50"/>
      <c r="D944" s="50"/>
      <c r="E944" s="92"/>
      <c r="F944" s="92"/>
      <c r="G944" s="143"/>
      <c r="H944" s="51"/>
    </row>
    <row r="945" spans="1:8" s="8" customFormat="1" ht="11.4" x14ac:dyDescent="0.3">
      <c r="B945" s="52" t="s">
        <v>405</v>
      </c>
      <c r="C945" s="53" t="s">
        <v>403</v>
      </c>
      <c r="D945" s="53" t="s">
        <v>406</v>
      </c>
      <c r="E945" s="24" t="s">
        <v>6</v>
      </c>
      <c r="F945" s="93">
        <v>20</v>
      </c>
      <c r="G945" s="145"/>
      <c r="H945" s="55"/>
    </row>
    <row r="946" spans="1:8" s="8" customFormat="1" ht="11.4" x14ac:dyDescent="0.3">
      <c r="A946" s="8">
        <v>5365</v>
      </c>
      <c r="B946" s="50"/>
      <c r="C946" s="50"/>
      <c r="D946" s="50"/>
      <c r="E946" s="92"/>
      <c r="F946" s="92"/>
      <c r="G946" s="143"/>
      <c r="H946" s="51"/>
    </row>
    <row r="947" spans="1:8" s="8" customFormat="1" ht="11.4" x14ac:dyDescent="0.3">
      <c r="B947" s="52" t="s">
        <v>407</v>
      </c>
      <c r="C947" s="53" t="s">
        <v>408</v>
      </c>
      <c r="D947" s="53" t="s">
        <v>409</v>
      </c>
      <c r="E947" s="24"/>
      <c r="F947" s="93"/>
      <c r="G947" s="144"/>
      <c r="H947" s="55"/>
    </row>
    <row r="948" spans="1:8" s="8" customFormat="1" ht="11.4" x14ac:dyDescent="0.3">
      <c r="A948" s="8">
        <v>5370</v>
      </c>
      <c r="B948" s="50"/>
      <c r="C948" s="50"/>
      <c r="D948" s="50"/>
      <c r="E948" s="92"/>
      <c r="F948" s="92"/>
      <c r="G948" s="143"/>
      <c r="H948" s="51"/>
    </row>
    <row r="949" spans="1:8" s="8" customFormat="1" ht="11.4" x14ac:dyDescent="0.3">
      <c r="B949" s="52" t="s">
        <v>410</v>
      </c>
      <c r="C949" s="53" t="s">
        <v>408</v>
      </c>
      <c r="D949" s="53" t="s">
        <v>411</v>
      </c>
      <c r="E949" s="24" t="s">
        <v>6</v>
      </c>
      <c r="F949" s="93">
        <v>30</v>
      </c>
      <c r="G949" s="145"/>
      <c r="H949" s="55"/>
    </row>
    <row r="950" spans="1:8" s="8" customFormat="1" ht="11.4" x14ac:dyDescent="0.3">
      <c r="A950" s="8">
        <v>5371</v>
      </c>
      <c r="B950" s="50"/>
      <c r="C950" s="50"/>
      <c r="D950" s="50"/>
      <c r="E950" s="92"/>
      <c r="F950" s="92"/>
      <c r="G950" s="143"/>
      <c r="H950" s="51"/>
    </row>
    <row r="951" spans="1:8" s="8" customFormat="1" ht="11.4" x14ac:dyDescent="0.3">
      <c r="B951" s="52" t="s">
        <v>412</v>
      </c>
      <c r="C951" s="53" t="s">
        <v>408</v>
      </c>
      <c r="D951" s="53" t="s">
        <v>413</v>
      </c>
      <c r="E951" s="24" t="s">
        <v>6</v>
      </c>
      <c r="F951" s="93">
        <v>40</v>
      </c>
      <c r="G951" s="145"/>
      <c r="H951" s="55"/>
    </row>
    <row r="952" spans="1:8" s="8" customFormat="1" ht="11.4" x14ac:dyDescent="0.3">
      <c r="A952" s="8">
        <v>5388</v>
      </c>
      <c r="B952" s="50"/>
      <c r="C952" s="50"/>
      <c r="D952" s="50"/>
      <c r="E952" s="92"/>
      <c r="F952" s="92"/>
      <c r="G952" s="143"/>
      <c r="H952" s="51"/>
    </row>
    <row r="953" spans="1:8" s="8" customFormat="1" ht="45.6" x14ac:dyDescent="0.3">
      <c r="B953" s="52" t="s">
        <v>414</v>
      </c>
      <c r="C953" s="53" t="s">
        <v>415</v>
      </c>
      <c r="D953" s="53" t="s">
        <v>416</v>
      </c>
      <c r="E953" s="24"/>
      <c r="F953" s="93"/>
      <c r="G953" s="144"/>
      <c r="H953" s="55"/>
    </row>
    <row r="954" spans="1:8" s="8" customFormat="1" ht="11.4" x14ac:dyDescent="0.3">
      <c r="A954" s="8">
        <v>5389</v>
      </c>
      <c r="B954" s="50"/>
      <c r="C954" s="50"/>
      <c r="D954" s="50"/>
      <c r="E954" s="92"/>
      <c r="F954" s="92"/>
      <c r="G954" s="143"/>
      <c r="H954" s="51"/>
    </row>
    <row r="955" spans="1:8" s="8" customFormat="1" ht="11.4" x14ac:dyDescent="0.3">
      <c r="B955" s="52" t="s">
        <v>417</v>
      </c>
      <c r="C955" s="53" t="s">
        <v>418</v>
      </c>
      <c r="D955" s="53" t="s">
        <v>419</v>
      </c>
      <c r="E955" s="24" t="s">
        <v>6</v>
      </c>
      <c r="F955" s="93">
        <v>35</v>
      </c>
      <c r="G955" s="145"/>
      <c r="H955" s="55"/>
    </row>
    <row r="956" spans="1:8" s="8" customFormat="1" ht="11.4" x14ac:dyDescent="0.3">
      <c r="A956" s="8">
        <v>5390</v>
      </c>
      <c r="B956" s="50"/>
      <c r="C956" s="50"/>
      <c r="D956" s="50"/>
      <c r="E956" s="92"/>
      <c r="F956" s="92"/>
      <c r="G956" s="143"/>
      <c r="H956" s="51"/>
    </row>
    <row r="957" spans="1:8" s="8" customFormat="1" ht="11.4" x14ac:dyDescent="0.3">
      <c r="B957" s="52" t="s">
        <v>420</v>
      </c>
      <c r="C957" s="53" t="s">
        <v>421</v>
      </c>
      <c r="D957" s="53" t="s">
        <v>422</v>
      </c>
      <c r="E957" s="24" t="s">
        <v>6</v>
      </c>
      <c r="F957" s="93">
        <v>35</v>
      </c>
      <c r="G957" s="145"/>
      <c r="H957" s="55"/>
    </row>
    <row r="958" spans="1:8" s="8" customFormat="1" ht="11.4" x14ac:dyDescent="0.3">
      <c r="B958" s="50"/>
      <c r="C958" s="50"/>
      <c r="D958" s="50"/>
      <c r="E958" s="92"/>
      <c r="F958" s="92"/>
      <c r="G958" s="143"/>
      <c r="H958" s="51"/>
    </row>
    <row r="959" spans="1:8" s="8" customFormat="1" ht="14.4" customHeight="1" x14ac:dyDescent="0.3">
      <c r="B959" s="52" t="s">
        <v>423</v>
      </c>
      <c r="C959" s="53" t="s">
        <v>424</v>
      </c>
      <c r="D959" s="53" t="s">
        <v>425</v>
      </c>
      <c r="E959" s="24"/>
      <c r="F959" s="93"/>
      <c r="G959" s="144"/>
      <c r="H959" s="55"/>
    </row>
    <row r="960" spans="1:8" s="8" customFormat="1" ht="11.4" x14ac:dyDescent="0.3">
      <c r="B960" s="50"/>
      <c r="C960" s="50"/>
      <c r="D960" s="50"/>
      <c r="E960" s="92"/>
      <c r="F960" s="92"/>
      <c r="G960" s="143"/>
      <c r="H960" s="51"/>
    </row>
    <row r="961" spans="1:8" s="8" customFormat="1" ht="11.4" x14ac:dyDescent="0.3">
      <c r="B961" s="52" t="s">
        <v>426</v>
      </c>
      <c r="C961" s="53" t="s">
        <v>427</v>
      </c>
      <c r="D961" s="53" t="s">
        <v>428</v>
      </c>
      <c r="E961" s="24" t="s">
        <v>6</v>
      </c>
      <c r="F961" s="93">
        <v>75</v>
      </c>
      <c r="G961" s="145"/>
      <c r="H961" s="55"/>
    </row>
    <row r="962" spans="1:8" s="8" customFormat="1" ht="11.4" x14ac:dyDescent="0.3">
      <c r="A962" s="8">
        <v>5392</v>
      </c>
      <c r="B962" s="50"/>
      <c r="C962" s="50"/>
      <c r="D962" s="50"/>
      <c r="E962" s="92"/>
      <c r="F962" s="92"/>
      <c r="G962" s="143"/>
      <c r="H962" s="51"/>
    </row>
    <row r="963" spans="1:8" s="8" customFormat="1" ht="11.4" x14ac:dyDescent="0.3">
      <c r="B963" s="52"/>
      <c r="C963" s="53"/>
      <c r="D963" s="53"/>
      <c r="E963" s="24"/>
      <c r="F963" s="93"/>
      <c r="G963" s="144"/>
      <c r="H963" s="55"/>
    </row>
    <row r="964" spans="1:8" s="8" customFormat="1" ht="11.4" x14ac:dyDescent="0.3">
      <c r="A964" s="8">
        <v>5393</v>
      </c>
      <c r="B964" s="59" t="s">
        <v>345</v>
      </c>
      <c r="C964" s="60"/>
      <c r="D964" s="61"/>
      <c r="E964" s="62"/>
      <c r="F964" s="62"/>
      <c r="G964" s="146"/>
      <c r="H964" s="63"/>
    </row>
    <row r="965" spans="1:8" s="8" customFormat="1" ht="15" customHeight="1" x14ac:dyDescent="0.3">
      <c r="B965" s="35"/>
      <c r="C965" s="35"/>
      <c r="D965" s="41">
        <v>11</v>
      </c>
      <c r="E965" s="89"/>
      <c r="F965" s="89"/>
      <c r="G965" s="139"/>
      <c r="H965" s="42"/>
    </row>
    <row r="966" spans="1:8" s="296" customFormat="1" ht="16.05" customHeight="1" x14ac:dyDescent="0.3">
      <c r="B966" s="288" t="str">
        <f>+B908</f>
        <v xml:space="preserve">Contract: Appointment of a contactor for the Ramochana sewer upgrade and house connection </v>
      </c>
      <c r="C966" s="36"/>
      <c r="D966" s="36"/>
      <c r="E966" s="86"/>
      <c r="F966" s="86"/>
      <c r="G966" s="138"/>
      <c r="H966" s="38"/>
    </row>
    <row r="967" spans="1:8" s="35" customFormat="1" ht="13.8" x14ac:dyDescent="0.3">
      <c r="B967" s="288" t="str">
        <f>+B909</f>
        <v xml:space="preserve">Section C2.2: Schedule of Quantities </v>
      </c>
      <c r="C967" s="36"/>
      <c r="D967" s="36"/>
      <c r="E967" s="86"/>
      <c r="F967" s="86"/>
      <c r="G967" s="138"/>
      <c r="H967" s="38"/>
    </row>
    <row r="968" spans="1:8" s="1" customFormat="1" ht="15.6" x14ac:dyDescent="0.3">
      <c r="B968" s="2"/>
      <c r="C968" s="3"/>
      <c r="D968" s="3"/>
      <c r="E968" s="76"/>
      <c r="F968" s="76"/>
      <c r="G968" s="127"/>
      <c r="H968" s="4"/>
    </row>
    <row r="969" spans="1:8" s="1" customFormat="1" ht="15.6" x14ac:dyDescent="0.3">
      <c r="B969" s="5"/>
      <c r="C969" s="5"/>
      <c r="D969" s="5"/>
      <c r="E969" s="90"/>
      <c r="F969" s="90"/>
      <c r="G969" s="140"/>
      <c r="H969" s="43" t="s">
        <v>367</v>
      </c>
    </row>
    <row r="970" spans="1:8" s="1" customFormat="1" ht="15.6" x14ac:dyDescent="0.3">
      <c r="B970" s="44" t="s">
        <v>10</v>
      </c>
      <c r="C970" s="44" t="s">
        <v>11</v>
      </c>
      <c r="D970" s="44" t="s">
        <v>1</v>
      </c>
      <c r="E970" s="44" t="s">
        <v>2</v>
      </c>
      <c r="F970" s="44" t="s">
        <v>12</v>
      </c>
      <c r="G970" s="141" t="s">
        <v>3</v>
      </c>
      <c r="H970" s="45" t="s">
        <v>4</v>
      </c>
    </row>
    <row r="971" spans="1:8" s="5" customFormat="1" ht="12" x14ac:dyDescent="0.3">
      <c r="B971" s="59" t="s">
        <v>185</v>
      </c>
      <c r="C971" s="60"/>
      <c r="D971" s="61"/>
      <c r="E971" s="62"/>
      <c r="F971" s="62"/>
      <c r="G971" s="146"/>
      <c r="H971" s="63"/>
    </row>
    <row r="972" spans="1:8" s="8" customFormat="1" ht="13.95" customHeight="1" x14ac:dyDescent="0.3">
      <c r="B972" s="52">
        <v>9.3000000000000007</v>
      </c>
      <c r="C972" s="53" t="s">
        <v>429</v>
      </c>
      <c r="D972" s="54" t="s">
        <v>430</v>
      </c>
      <c r="E972" s="24" t="s">
        <v>59</v>
      </c>
      <c r="F972" s="93">
        <f>0.075*((F929+F933+F937+F939)+(F949+F951)+(F955+F957)+(F961))</f>
        <v>60.375</v>
      </c>
      <c r="G972" s="145"/>
      <c r="H972" s="55"/>
    </row>
    <row r="973" spans="1:8" s="29" customFormat="1" ht="16.05" customHeight="1" x14ac:dyDescent="0.3">
      <c r="B973" s="50"/>
      <c r="C973" s="50"/>
      <c r="D973" s="50"/>
      <c r="E973" s="92"/>
      <c r="F973" s="92"/>
      <c r="G973" s="143"/>
      <c r="H973" s="51"/>
    </row>
    <row r="974" spans="1:8" s="8" customFormat="1" ht="36" x14ac:dyDescent="0.3">
      <c r="A974" s="8">
        <v>5397</v>
      </c>
      <c r="B974" s="52">
        <v>9.4</v>
      </c>
      <c r="C974" s="53" t="s">
        <v>431</v>
      </c>
      <c r="D974" s="54" t="s">
        <v>432</v>
      </c>
      <c r="E974" s="24"/>
      <c r="F974" s="93"/>
      <c r="G974" s="144"/>
      <c r="H974" s="55"/>
    </row>
    <row r="975" spans="1:8" s="8" customFormat="1" ht="9.4499999999999993" customHeight="1" x14ac:dyDescent="0.3">
      <c r="B975" s="50"/>
      <c r="C975" s="50"/>
      <c r="D975" s="50"/>
      <c r="E975" s="92"/>
      <c r="F975" s="92"/>
      <c r="G975" s="143"/>
      <c r="H975" s="51"/>
    </row>
    <row r="976" spans="1:8" s="8" customFormat="1" ht="11.4" x14ac:dyDescent="0.3">
      <c r="A976" s="8">
        <v>5398</v>
      </c>
      <c r="B976" s="52" t="s">
        <v>433</v>
      </c>
      <c r="C976" s="53" t="s">
        <v>434</v>
      </c>
      <c r="D976" s="53" t="s">
        <v>328</v>
      </c>
      <c r="E976" s="24" t="s">
        <v>59</v>
      </c>
      <c r="F976" s="81">
        <f>1*0.41*(F919+F921)</f>
        <v>164</v>
      </c>
      <c r="G976" s="145"/>
      <c r="H976" s="55"/>
    </row>
    <row r="977" spans="1:13" s="8" customFormat="1" ht="9.4499999999999993" customHeight="1" x14ac:dyDescent="0.3">
      <c r="B977" s="50"/>
      <c r="C977" s="50"/>
      <c r="D977" s="50"/>
      <c r="E977" s="92"/>
      <c r="F977" s="92"/>
      <c r="G977" s="143"/>
      <c r="H977" s="51"/>
    </row>
    <row r="978" spans="1:13" s="8" customFormat="1" ht="22.8" x14ac:dyDescent="0.3">
      <c r="A978" s="8">
        <v>5399</v>
      </c>
      <c r="B978" s="52" t="s">
        <v>435</v>
      </c>
      <c r="C978" s="53" t="s">
        <v>436</v>
      </c>
      <c r="D978" s="53" t="s">
        <v>437</v>
      </c>
      <c r="E978" s="24" t="s">
        <v>59</v>
      </c>
      <c r="F978" s="93">
        <f>(0.4*F976)+1</f>
        <v>66.600000000000009</v>
      </c>
      <c r="G978" s="145"/>
      <c r="H978" s="55"/>
      <c r="M978" s="201"/>
    </row>
    <row r="979" spans="1:13" s="8" customFormat="1" ht="9.4499999999999993" customHeight="1" x14ac:dyDescent="0.3">
      <c r="B979" s="50"/>
      <c r="C979" s="50"/>
      <c r="D979" s="50"/>
      <c r="E979" s="92"/>
      <c r="F979" s="92"/>
      <c r="G979" s="143"/>
      <c r="H979" s="51"/>
    </row>
    <row r="980" spans="1:13" s="8" customFormat="1" ht="24" x14ac:dyDescent="0.3">
      <c r="A980" s="8">
        <v>5401</v>
      </c>
      <c r="B980" s="52">
        <v>9.5</v>
      </c>
      <c r="C980" s="53" t="s">
        <v>438</v>
      </c>
      <c r="D980" s="54" t="s">
        <v>439</v>
      </c>
      <c r="E980" s="24" t="s">
        <v>59</v>
      </c>
      <c r="F980" s="93">
        <f>F976</f>
        <v>164</v>
      </c>
      <c r="G980" s="145"/>
      <c r="H980" s="55"/>
    </row>
    <row r="981" spans="1:13" s="8" customFormat="1" ht="9.4499999999999993" customHeight="1" x14ac:dyDescent="0.3">
      <c r="B981" s="50"/>
      <c r="C981" s="50"/>
      <c r="D981" s="50"/>
      <c r="E981" s="92"/>
      <c r="F981" s="92"/>
      <c r="G981" s="143"/>
      <c r="H981" s="51"/>
    </row>
    <row r="982" spans="1:13" s="8" customFormat="1" ht="24" x14ac:dyDescent="0.3">
      <c r="A982" s="8">
        <v>5402</v>
      </c>
      <c r="B982" s="52">
        <v>9.6</v>
      </c>
      <c r="C982" s="53" t="s">
        <v>440</v>
      </c>
      <c r="D982" s="54" t="s">
        <v>441</v>
      </c>
      <c r="E982" s="24"/>
      <c r="F982" s="93"/>
      <c r="G982" s="144"/>
      <c r="H982" s="55"/>
    </row>
    <row r="983" spans="1:13" s="8" customFormat="1" ht="9.4499999999999993" customHeight="1" x14ac:dyDescent="0.3">
      <c r="B983" s="50"/>
      <c r="C983" s="50"/>
      <c r="D983" s="50"/>
      <c r="E983" s="92"/>
      <c r="F983" s="92"/>
      <c r="G983" s="143"/>
      <c r="H983" s="51"/>
    </row>
    <row r="984" spans="1:13" s="8" customFormat="1" ht="11.4" x14ac:dyDescent="0.3">
      <c r="A984" s="8">
        <v>5404</v>
      </c>
      <c r="B984" s="52" t="s">
        <v>442</v>
      </c>
      <c r="C984" s="53" t="s">
        <v>443</v>
      </c>
      <c r="D984" s="53" t="s">
        <v>444</v>
      </c>
      <c r="E984" s="24"/>
      <c r="F984" s="93"/>
      <c r="G984" s="144"/>
      <c r="H984" s="55"/>
    </row>
    <row r="985" spans="1:13" s="8" customFormat="1" ht="9.4499999999999993" customHeight="1" x14ac:dyDescent="0.3">
      <c r="B985" s="50"/>
      <c r="C985" s="50"/>
      <c r="D985" s="50"/>
      <c r="E985" s="92"/>
      <c r="F985" s="92"/>
      <c r="G985" s="143"/>
      <c r="H985" s="51"/>
    </row>
    <row r="986" spans="1:13" s="8" customFormat="1" ht="11.4" x14ac:dyDescent="0.3">
      <c r="A986" s="8">
        <v>5406</v>
      </c>
      <c r="B986" s="52" t="s">
        <v>445</v>
      </c>
      <c r="C986" s="53" t="s">
        <v>446</v>
      </c>
      <c r="D986" s="53" t="s">
        <v>376</v>
      </c>
      <c r="E986" s="24" t="s">
        <v>6</v>
      </c>
      <c r="F986" s="93">
        <f>F955</f>
        <v>35</v>
      </c>
      <c r="G986" s="145"/>
      <c r="H986" s="55"/>
    </row>
    <row r="987" spans="1:13" s="8" customFormat="1" ht="9.4499999999999993" customHeight="1" x14ac:dyDescent="0.3">
      <c r="B987" s="50"/>
      <c r="C987" s="50"/>
      <c r="D987" s="50"/>
      <c r="E987" s="92"/>
      <c r="F987" s="92"/>
      <c r="G987" s="143"/>
      <c r="H987" s="51"/>
    </row>
    <row r="988" spans="1:13" s="8" customFormat="1" ht="11.4" x14ac:dyDescent="0.3">
      <c r="A988" s="8">
        <v>5408</v>
      </c>
      <c r="B988" s="52" t="s">
        <v>447</v>
      </c>
      <c r="C988" s="53" t="s">
        <v>448</v>
      </c>
      <c r="D988" s="53" t="s">
        <v>288</v>
      </c>
      <c r="E988" s="24" t="s">
        <v>6</v>
      </c>
      <c r="F988" s="93">
        <f>F957</f>
        <v>35</v>
      </c>
      <c r="G988" s="145"/>
      <c r="H988" s="55"/>
    </row>
    <row r="989" spans="1:13" s="8" customFormat="1" ht="9.4499999999999993" customHeight="1" x14ac:dyDescent="0.3">
      <c r="B989" s="50"/>
      <c r="C989" s="50"/>
      <c r="D989" s="50"/>
      <c r="E989" s="92"/>
      <c r="F989" s="92"/>
      <c r="G989" s="143"/>
      <c r="H989" s="51"/>
    </row>
    <row r="990" spans="1:13" s="8" customFormat="1" ht="12" x14ac:dyDescent="0.3">
      <c r="A990" s="8">
        <v>5409</v>
      </c>
      <c r="B990" s="56">
        <v>9.6999999999999993</v>
      </c>
      <c r="C990" s="53" t="s">
        <v>449</v>
      </c>
      <c r="D990" s="54" t="s">
        <v>450</v>
      </c>
      <c r="E990" s="24"/>
      <c r="F990" s="93"/>
      <c r="G990" s="144"/>
      <c r="H990" s="55"/>
    </row>
    <row r="991" spans="1:13" s="8" customFormat="1" ht="9.4499999999999993" customHeight="1" x14ac:dyDescent="0.3">
      <c r="B991" s="50"/>
      <c r="C991" s="50"/>
      <c r="D991" s="50"/>
      <c r="E991" s="92"/>
      <c r="F991" s="92"/>
      <c r="G991" s="143"/>
      <c r="H991" s="51"/>
    </row>
    <row r="992" spans="1:13" s="8" customFormat="1" ht="11.4" x14ac:dyDescent="0.3">
      <c r="A992" s="8">
        <v>5410</v>
      </c>
      <c r="B992" s="52" t="s">
        <v>451</v>
      </c>
      <c r="C992" s="53" t="s">
        <v>452</v>
      </c>
      <c r="D992" s="53" t="s">
        <v>376</v>
      </c>
      <c r="E992" s="24" t="s">
        <v>7</v>
      </c>
      <c r="F992" s="93">
        <f>F919</f>
        <v>300</v>
      </c>
      <c r="G992" s="145"/>
      <c r="H992" s="55"/>
    </row>
    <row r="993" spans="1:8" s="8" customFormat="1" ht="9.4499999999999993" customHeight="1" x14ac:dyDescent="0.3">
      <c r="B993" s="50"/>
      <c r="C993" s="50"/>
      <c r="D993" s="50"/>
      <c r="E993" s="92"/>
      <c r="F993" s="92"/>
      <c r="G993" s="143"/>
      <c r="H993" s="51"/>
    </row>
    <row r="994" spans="1:8" s="8" customFormat="1" ht="11.4" x14ac:dyDescent="0.3">
      <c r="A994" s="8">
        <v>5411</v>
      </c>
      <c r="B994" s="52" t="s">
        <v>453</v>
      </c>
      <c r="C994" s="53" t="s">
        <v>454</v>
      </c>
      <c r="D994" s="53" t="s">
        <v>288</v>
      </c>
      <c r="E994" s="24" t="s">
        <v>7</v>
      </c>
      <c r="F994" s="93">
        <f>F921</f>
        <v>100</v>
      </c>
      <c r="G994" s="145"/>
      <c r="H994" s="55"/>
    </row>
    <row r="995" spans="1:8" s="8" customFormat="1" ht="9.4499999999999993" customHeight="1" x14ac:dyDescent="0.3">
      <c r="B995" s="50"/>
      <c r="C995" s="50"/>
      <c r="D995" s="50"/>
      <c r="E995" s="92"/>
      <c r="F995" s="92"/>
      <c r="G995" s="143"/>
      <c r="H995" s="51"/>
    </row>
    <row r="996" spans="1:8" s="8" customFormat="1" ht="11.4" x14ac:dyDescent="0.3">
      <c r="B996" s="52"/>
      <c r="C996" s="53"/>
      <c r="D996" s="53"/>
      <c r="E996" s="24"/>
      <c r="F996" s="93"/>
      <c r="G996" s="144"/>
      <c r="H996" s="55"/>
    </row>
    <row r="997" spans="1:8" s="8" customFormat="1" ht="9.4499999999999993" customHeight="1" x14ac:dyDescent="0.3">
      <c r="B997" s="50"/>
      <c r="C997" s="50"/>
      <c r="D997" s="50"/>
      <c r="E997" s="92"/>
      <c r="F997" s="92"/>
      <c r="G997" s="143"/>
      <c r="H997" s="51"/>
    </row>
    <row r="998" spans="1:8" s="8" customFormat="1" ht="11.4" x14ac:dyDescent="0.3">
      <c r="A998" s="8">
        <v>5412</v>
      </c>
      <c r="B998" s="52"/>
      <c r="C998" s="53"/>
      <c r="D998" s="53"/>
      <c r="E998" s="24"/>
      <c r="F998" s="93"/>
      <c r="G998" s="144"/>
      <c r="H998" s="55"/>
    </row>
    <row r="999" spans="1:8" s="8" customFormat="1" ht="9.4499999999999993" customHeight="1" x14ac:dyDescent="0.3">
      <c r="B999" s="50"/>
      <c r="C999" s="50"/>
      <c r="D999" s="50"/>
      <c r="E999" s="92"/>
      <c r="F999" s="92"/>
      <c r="G999" s="143"/>
      <c r="H999" s="51"/>
    </row>
    <row r="1000" spans="1:8" s="8" customFormat="1" ht="11.4" x14ac:dyDescent="0.3">
      <c r="A1000" s="8">
        <v>5413</v>
      </c>
      <c r="B1000" s="52"/>
      <c r="C1000" s="53"/>
      <c r="D1000" s="53"/>
      <c r="E1000" s="24"/>
      <c r="F1000" s="93"/>
      <c r="G1000" s="144"/>
      <c r="H1000" s="55"/>
    </row>
    <row r="1001" spans="1:8" s="8" customFormat="1" ht="9.4499999999999993" customHeight="1" x14ac:dyDescent="0.3">
      <c r="B1001" s="50"/>
      <c r="C1001" s="50"/>
      <c r="D1001" s="50"/>
      <c r="E1001" s="92"/>
      <c r="F1001" s="92"/>
      <c r="G1001" s="143"/>
      <c r="H1001" s="51"/>
    </row>
    <row r="1002" spans="1:8" s="8" customFormat="1" ht="11.4" x14ac:dyDescent="0.3">
      <c r="A1002" s="8">
        <v>5415</v>
      </c>
      <c r="B1002" s="52"/>
      <c r="C1002" s="53"/>
      <c r="D1002" s="53"/>
      <c r="E1002" s="24"/>
      <c r="F1002" s="93"/>
      <c r="G1002" s="144"/>
      <c r="H1002" s="55"/>
    </row>
    <row r="1003" spans="1:8" s="8" customFormat="1" ht="9.4499999999999993" customHeight="1" x14ac:dyDescent="0.3">
      <c r="B1003" s="50"/>
      <c r="C1003" s="50"/>
      <c r="D1003" s="50"/>
      <c r="E1003" s="92"/>
      <c r="F1003" s="92"/>
      <c r="G1003" s="143"/>
      <c r="H1003" s="51"/>
    </row>
    <row r="1004" spans="1:8" s="8" customFormat="1" ht="12" x14ac:dyDescent="0.3">
      <c r="A1004" s="8">
        <v>5416</v>
      </c>
      <c r="B1004" s="52"/>
      <c r="C1004" s="53"/>
      <c r="D1004" s="54"/>
      <c r="E1004" s="24"/>
      <c r="F1004" s="93"/>
      <c r="G1004" s="144"/>
      <c r="H1004" s="55"/>
    </row>
    <row r="1005" spans="1:8" s="8" customFormat="1" ht="9.4499999999999993" customHeight="1" x14ac:dyDescent="0.3">
      <c r="B1005" s="50"/>
      <c r="C1005" s="50"/>
      <c r="D1005" s="50"/>
      <c r="E1005" s="92"/>
      <c r="F1005" s="92"/>
      <c r="G1005" s="143"/>
      <c r="H1005" s="51"/>
    </row>
    <row r="1006" spans="1:8" s="8" customFormat="1" ht="12" x14ac:dyDescent="0.3">
      <c r="A1006" s="8">
        <v>5417</v>
      </c>
      <c r="B1006" s="52"/>
      <c r="C1006" s="53"/>
      <c r="D1006" s="54"/>
      <c r="E1006" s="24"/>
      <c r="F1006" s="93"/>
      <c r="G1006" s="144"/>
      <c r="H1006" s="55"/>
    </row>
    <row r="1007" spans="1:8" s="8" customFormat="1" ht="9.4499999999999993" customHeight="1" x14ac:dyDescent="0.3">
      <c r="B1007" s="50"/>
      <c r="C1007" s="50"/>
      <c r="D1007" s="50"/>
      <c r="E1007" s="92"/>
      <c r="F1007" s="92"/>
      <c r="G1007" s="143"/>
      <c r="H1007" s="51"/>
    </row>
    <row r="1008" spans="1:8" s="8" customFormat="1" ht="11.4" x14ac:dyDescent="0.3">
      <c r="A1008" s="8">
        <v>5418</v>
      </c>
      <c r="B1008" s="52"/>
      <c r="C1008" s="53"/>
      <c r="D1008" s="53"/>
      <c r="E1008" s="24"/>
      <c r="F1008" s="81"/>
      <c r="G1008" s="144"/>
      <c r="H1008" s="55"/>
    </row>
    <row r="1009" spans="1:8" s="8" customFormat="1" ht="9.4499999999999993" customHeight="1" x14ac:dyDescent="0.3">
      <c r="B1009" s="50"/>
      <c r="C1009" s="50"/>
      <c r="D1009" s="50"/>
      <c r="E1009" s="92"/>
      <c r="F1009" s="92"/>
      <c r="G1009" s="143"/>
      <c r="H1009" s="51"/>
    </row>
    <row r="1010" spans="1:8" s="8" customFormat="1" ht="11.4" x14ac:dyDescent="0.3">
      <c r="A1010" s="8">
        <v>5419</v>
      </c>
      <c r="B1010" s="52"/>
      <c r="C1010" s="53"/>
      <c r="D1010" s="53"/>
      <c r="E1010" s="24"/>
      <c r="F1010" s="81"/>
      <c r="G1010" s="144"/>
      <c r="H1010" s="55"/>
    </row>
    <row r="1011" spans="1:8" s="8" customFormat="1" ht="9.4499999999999993" customHeight="1" x14ac:dyDescent="0.3">
      <c r="B1011" s="50"/>
      <c r="C1011" s="50"/>
      <c r="D1011" s="50"/>
      <c r="E1011" s="92"/>
      <c r="F1011" s="92"/>
      <c r="G1011" s="143"/>
      <c r="H1011" s="51"/>
    </row>
    <row r="1012" spans="1:8" s="8" customFormat="1" ht="11.4" x14ac:dyDescent="0.3">
      <c r="B1012" s="52"/>
      <c r="C1012" s="53"/>
      <c r="D1012" s="53"/>
      <c r="E1012" s="24"/>
      <c r="F1012" s="81"/>
      <c r="G1012" s="144"/>
      <c r="H1012" s="55"/>
    </row>
    <row r="1013" spans="1:8" s="8" customFormat="1" ht="9.4499999999999993" customHeight="1" x14ac:dyDescent="0.3">
      <c r="B1013" s="50"/>
      <c r="C1013" s="50"/>
      <c r="D1013" s="50"/>
      <c r="E1013" s="92"/>
      <c r="F1013" s="92"/>
      <c r="G1013" s="143"/>
      <c r="H1013" s="51"/>
    </row>
    <row r="1014" spans="1:8" s="8" customFormat="1" ht="11.4" x14ac:dyDescent="0.3">
      <c r="B1014" s="52"/>
      <c r="C1014" s="53"/>
      <c r="D1014" s="53"/>
      <c r="E1014" s="24"/>
      <c r="F1014" s="81"/>
      <c r="G1014" s="144"/>
      <c r="H1014" s="55"/>
    </row>
    <row r="1015" spans="1:8" s="8" customFormat="1" ht="9.4499999999999993" customHeight="1" x14ac:dyDescent="0.3">
      <c r="B1015" s="50"/>
      <c r="C1015" s="50"/>
      <c r="D1015" s="50"/>
      <c r="E1015" s="92"/>
      <c r="F1015" s="92"/>
      <c r="G1015" s="143"/>
      <c r="H1015" s="51"/>
    </row>
    <row r="1016" spans="1:8" s="8" customFormat="1" ht="11.4" x14ac:dyDescent="0.3">
      <c r="B1016" s="52"/>
      <c r="C1016" s="53"/>
      <c r="D1016" s="53"/>
      <c r="E1016" s="24"/>
      <c r="F1016" s="81"/>
      <c r="G1016" s="144"/>
      <c r="H1016" s="55"/>
    </row>
    <row r="1017" spans="1:8" s="8" customFormat="1" ht="9.4499999999999993" customHeight="1" x14ac:dyDescent="0.3">
      <c r="B1017" s="50"/>
      <c r="C1017" s="50"/>
      <c r="D1017" s="50"/>
      <c r="E1017" s="92"/>
      <c r="F1017" s="92"/>
      <c r="G1017" s="143"/>
      <c r="H1017" s="51"/>
    </row>
    <row r="1018" spans="1:8" s="8" customFormat="1" ht="11.4" x14ac:dyDescent="0.3">
      <c r="B1018" s="52"/>
      <c r="C1018" s="53"/>
      <c r="D1018" s="53"/>
      <c r="E1018" s="24"/>
      <c r="F1018" s="93"/>
      <c r="G1018" s="144"/>
      <c r="H1018" s="55"/>
    </row>
    <row r="1019" spans="1:8" s="8" customFormat="1" ht="9.4499999999999993" customHeight="1" x14ac:dyDescent="0.3">
      <c r="B1019" s="50"/>
      <c r="C1019" s="50"/>
      <c r="D1019" s="50"/>
      <c r="E1019" s="92"/>
      <c r="F1019" s="92"/>
      <c r="G1019" s="143"/>
      <c r="H1019" s="51"/>
    </row>
    <row r="1020" spans="1:8" s="8" customFormat="1" ht="12" x14ac:dyDescent="0.3">
      <c r="B1020" s="52"/>
      <c r="C1020" s="53"/>
      <c r="D1020" s="54"/>
      <c r="E1020" s="24"/>
      <c r="F1020" s="93"/>
      <c r="G1020" s="144"/>
      <c r="H1020" s="55"/>
    </row>
    <row r="1021" spans="1:8" s="8" customFormat="1" ht="9.4499999999999993" customHeight="1" x14ac:dyDescent="0.3">
      <c r="B1021" s="50"/>
      <c r="C1021" s="50"/>
      <c r="D1021" s="50"/>
      <c r="E1021" s="92"/>
      <c r="F1021" s="92"/>
      <c r="G1021" s="143"/>
      <c r="H1021" s="51"/>
    </row>
    <row r="1022" spans="1:8" s="8" customFormat="1" ht="12" x14ac:dyDescent="0.3">
      <c r="B1022" s="52"/>
      <c r="C1022" s="53"/>
      <c r="D1022" s="54"/>
      <c r="E1022" s="24"/>
      <c r="F1022" s="93"/>
      <c r="G1022" s="144"/>
      <c r="H1022" s="55"/>
    </row>
    <row r="1023" spans="1:8" s="8" customFormat="1" ht="11.4" x14ac:dyDescent="0.3">
      <c r="B1023" s="50"/>
      <c r="C1023" s="50"/>
      <c r="D1023" s="50"/>
      <c r="E1023" s="92"/>
      <c r="F1023" s="92"/>
      <c r="G1023" s="143"/>
      <c r="H1023" s="51"/>
    </row>
    <row r="1024" spans="1:8" s="8" customFormat="1" ht="11.4" x14ac:dyDescent="0.3">
      <c r="B1024" s="59" t="s">
        <v>60</v>
      </c>
      <c r="C1024" s="60"/>
      <c r="D1024" s="61"/>
      <c r="E1024" s="62"/>
      <c r="F1024" s="62"/>
      <c r="G1024" s="146"/>
      <c r="H1024" s="63">
        <f>SUM(H971:H1023)</f>
        <v>0</v>
      </c>
    </row>
    <row r="1025" spans="2:8" s="8" customFormat="1" ht="9.4499999999999993" customHeight="1" x14ac:dyDescent="0.3">
      <c r="B1025" s="35"/>
      <c r="C1025" s="35"/>
      <c r="D1025" s="41">
        <v>12</v>
      </c>
      <c r="E1025" s="89"/>
      <c r="F1025" s="89"/>
      <c r="G1025" s="139"/>
      <c r="H1025" s="42"/>
    </row>
    <row r="1026" spans="2:8" s="8" customFormat="1" ht="15.6" x14ac:dyDescent="0.3">
      <c r="B1026" s="288" t="str">
        <f>B966</f>
        <v xml:space="preserve">Contract: Appointment of a contactor for the Ramochana sewer upgrade and house connection </v>
      </c>
      <c r="C1026" s="3"/>
      <c r="D1026" s="3"/>
      <c r="E1026" s="76"/>
      <c r="F1026" s="76"/>
      <c r="G1026" s="127"/>
      <c r="H1026" s="4"/>
    </row>
    <row r="1027" spans="2:8" s="8" customFormat="1" ht="15.6" x14ac:dyDescent="0.3">
      <c r="B1027" s="288" t="str">
        <f>B967</f>
        <v xml:space="preserve">Section C2.2: Schedule of Quantities </v>
      </c>
      <c r="C1027" s="3"/>
      <c r="D1027" s="3"/>
      <c r="E1027" s="76"/>
      <c r="F1027" s="76"/>
      <c r="G1027" s="127"/>
      <c r="H1027" s="4"/>
    </row>
    <row r="1028" spans="2:8" s="8" customFormat="1" ht="15.6" x14ac:dyDescent="0.3">
      <c r="B1028" s="2"/>
      <c r="C1028" s="3"/>
      <c r="D1028" s="3"/>
      <c r="E1028" s="76"/>
      <c r="F1028" s="76"/>
      <c r="G1028" s="127"/>
      <c r="H1028" s="4"/>
    </row>
    <row r="1029" spans="2:8" s="8" customFormat="1" ht="12" x14ac:dyDescent="0.3">
      <c r="B1029" s="5"/>
      <c r="C1029" s="5"/>
      <c r="D1029" s="5"/>
      <c r="E1029" s="90"/>
      <c r="F1029" s="90"/>
      <c r="G1029" s="140"/>
      <c r="H1029" s="43" t="s">
        <v>455</v>
      </c>
    </row>
    <row r="1030" spans="2:8" s="8" customFormat="1" ht="12" x14ac:dyDescent="0.3">
      <c r="B1030" s="44" t="s">
        <v>10</v>
      </c>
      <c r="C1030" s="44" t="s">
        <v>11</v>
      </c>
      <c r="D1030" s="44" t="s">
        <v>1</v>
      </c>
      <c r="E1030" s="44" t="s">
        <v>2</v>
      </c>
      <c r="F1030" s="44" t="s">
        <v>12</v>
      </c>
      <c r="G1030" s="141" t="s">
        <v>3</v>
      </c>
      <c r="H1030" s="45" t="s">
        <v>4</v>
      </c>
    </row>
    <row r="1031" spans="2:8" s="29" customFormat="1" ht="24" x14ac:dyDescent="0.3">
      <c r="B1031" s="66">
        <v>10</v>
      </c>
      <c r="C1031" s="67">
        <v>403</v>
      </c>
      <c r="D1031" s="47" t="s">
        <v>456</v>
      </c>
      <c r="E1031" s="48"/>
      <c r="F1031" s="91"/>
      <c r="G1031" s="142"/>
      <c r="H1031" s="49"/>
    </row>
    <row r="1032" spans="2:8" s="35" customFormat="1" ht="13.8" x14ac:dyDescent="0.3">
      <c r="B1032" s="50"/>
      <c r="C1032" s="50"/>
      <c r="D1032" s="50"/>
      <c r="E1032" s="92"/>
      <c r="F1032" s="92"/>
      <c r="G1032" s="143"/>
      <c r="H1032" s="51"/>
    </row>
    <row r="1033" spans="2:8" s="1" customFormat="1" ht="15.6" x14ac:dyDescent="0.3">
      <c r="B1033" s="52">
        <v>10.1</v>
      </c>
      <c r="C1033" s="53" t="s">
        <v>457</v>
      </c>
      <c r="D1033" s="54" t="s">
        <v>458</v>
      </c>
      <c r="E1033" s="24"/>
      <c r="F1033" s="93"/>
      <c r="G1033" s="144"/>
      <c r="H1033" s="55"/>
    </row>
    <row r="1034" spans="2:8" s="1" customFormat="1" ht="15.6" x14ac:dyDescent="0.3">
      <c r="B1034" s="50"/>
      <c r="C1034" s="50"/>
      <c r="D1034" s="50"/>
      <c r="E1034" s="92"/>
      <c r="F1034" s="92"/>
      <c r="G1034" s="143"/>
      <c r="H1034" s="51"/>
    </row>
    <row r="1035" spans="2:8" s="1" customFormat="1" ht="22.8" x14ac:dyDescent="0.3">
      <c r="B1035" s="52" t="s">
        <v>459</v>
      </c>
      <c r="C1035" s="53" t="s">
        <v>460</v>
      </c>
      <c r="D1035" s="53" t="s">
        <v>461</v>
      </c>
      <c r="E1035" s="24" t="s">
        <v>7</v>
      </c>
      <c r="F1035" s="93">
        <f>F919</f>
        <v>300</v>
      </c>
      <c r="G1035" s="145"/>
      <c r="H1035" s="55"/>
    </row>
    <row r="1036" spans="2:8" s="1" customFormat="1" ht="15.6" x14ac:dyDescent="0.3">
      <c r="B1036" s="50"/>
      <c r="C1036" s="50"/>
      <c r="D1036" s="50"/>
      <c r="E1036" s="92"/>
      <c r="F1036" s="92"/>
      <c r="G1036" s="143"/>
      <c r="H1036" s="51"/>
    </row>
    <row r="1037" spans="2:8" s="35" customFormat="1" ht="22.8" x14ac:dyDescent="0.3">
      <c r="B1037" s="52" t="s">
        <v>462</v>
      </c>
      <c r="C1037" s="53" t="s">
        <v>463</v>
      </c>
      <c r="D1037" s="53" t="s">
        <v>464</v>
      </c>
      <c r="E1037" s="24" t="s">
        <v>7</v>
      </c>
      <c r="F1037" s="93">
        <f>F921</f>
        <v>100</v>
      </c>
      <c r="G1037" s="145"/>
      <c r="H1037" s="55"/>
    </row>
    <row r="1038" spans="2:8" s="35" customFormat="1" ht="13.8" x14ac:dyDescent="0.3">
      <c r="B1038" s="50"/>
      <c r="C1038" s="50"/>
      <c r="D1038" s="50"/>
      <c r="E1038" s="92"/>
      <c r="F1038" s="92"/>
      <c r="G1038" s="143"/>
      <c r="H1038" s="51"/>
    </row>
    <row r="1039" spans="2:8" s="35" customFormat="1" ht="13.8" x14ac:dyDescent="0.3">
      <c r="B1039" s="52"/>
      <c r="C1039" s="53"/>
      <c r="D1039" s="53"/>
      <c r="E1039" s="24"/>
      <c r="F1039" s="93"/>
      <c r="G1039" s="143"/>
      <c r="H1039" s="55"/>
    </row>
    <row r="1040" spans="2:8" s="35" customFormat="1" ht="13.8" x14ac:dyDescent="0.3">
      <c r="B1040" s="50"/>
      <c r="C1040" s="50"/>
      <c r="D1040" s="50"/>
      <c r="E1040" s="92"/>
      <c r="F1040" s="92"/>
      <c r="G1040" s="143"/>
      <c r="H1040" s="51"/>
    </row>
    <row r="1041" spans="2:12" s="8" customFormat="1" ht="11.4" x14ac:dyDescent="0.3">
      <c r="B1041" s="52"/>
      <c r="C1041" s="53"/>
      <c r="D1041" s="53"/>
      <c r="E1041" s="24"/>
      <c r="F1041" s="93"/>
      <c r="G1041" s="143"/>
      <c r="H1041" s="55"/>
    </row>
    <row r="1042" spans="2:12" s="35" customFormat="1" ht="13.8" x14ac:dyDescent="0.3">
      <c r="B1042" s="50"/>
      <c r="C1042" s="50"/>
      <c r="D1042" s="50"/>
      <c r="E1042" s="92"/>
      <c r="F1042" s="92"/>
      <c r="G1042" s="143"/>
      <c r="H1042" s="51"/>
    </row>
    <row r="1043" spans="2:12" s="35" customFormat="1" ht="13.8" x14ac:dyDescent="0.3">
      <c r="B1043" s="57"/>
      <c r="C1043" s="57"/>
      <c r="D1043" s="57"/>
      <c r="E1043" s="94"/>
      <c r="F1043" s="94"/>
      <c r="G1043" s="143"/>
      <c r="H1043" s="58"/>
    </row>
    <row r="1044" spans="2:12" s="35" customFormat="1" ht="13.8" x14ac:dyDescent="0.3">
      <c r="B1044" s="50"/>
      <c r="C1044" s="50"/>
      <c r="D1044" s="50"/>
      <c r="E1044" s="92"/>
      <c r="F1044" s="92"/>
      <c r="G1044" s="143"/>
      <c r="H1044" s="51"/>
    </row>
    <row r="1045" spans="2:12" s="35" customFormat="1" ht="13.8" x14ac:dyDescent="0.3">
      <c r="B1045" s="57"/>
      <c r="C1045" s="57"/>
      <c r="D1045" s="57"/>
      <c r="E1045" s="94"/>
      <c r="F1045" s="94"/>
      <c r="G1045" s="143"/>
      <c r="H1045" s="58"/>
    </row>
    <row r="1046" spans="2:12" s="35" customFormat="1" ht="13.8" x14ac:dyDescent="0.3">
      <c r="B1046" s="50"/>
      <c r="C1046" s="50"/>
      <c r="D1046" s="50"/>
      <c r="E1046" s="92"/>
      <c r="F1046" s="92"/>
      <c r="G1046" s="143"/>
      <c r="H1046" s="51"/>
    </row>
    <row r="1047" spans="2:12" s="35" customFormat="1" ht="14.25" customHeight="1" x14ac:dyDescent="0.3">
      <c r="B1047" s="57"/>
      <c r="C1047" s="57"/>
      <c r="D1047" s="57"/>
      <c r="E1047" s="94"/>
      <c r="F1047" s="94"/>
      <c r="G1047" s="143"/>
      <c r="H1047" s="58"/>
    </row>
    <row r="1048" spans="2:12" s="35" customFormat="1" ht="13.8" x14ac:dyDescent="0.3">
      <c r="B1048" s="50"/>
      <c r="C1048" s="50"/>
      <c r="D1048" s="50"/>
      <c r="E1048" s="92"/>
      <c r="F1048" s="92"/>
      <c r="G1048" s="143"/>
      <c r="H1048" s="51"/>
      <c r="L1048" s="71"/>
    </row>
    <row r="1049" spans="2:12" s="35" customFormat="1" ht="13.8" x14ac:dyDescent="0.3">
      <c r="B1049" s="57"/>
      <c r="C1049" s="57"/>
      <c r="D1049" s="57"/>
      <c r="E1049" s="94"/>
      <c r="F1049" s="94"/>
      <c r="G1049" s="143"/>
      <c r="H1049" s="58"/>
    </row>
    <row r="1050" spans="2:12" s="35" customFormat="1" ht="13.8" x14ac:dyDescent="0.3">
      <c r="B1050" s="50"/>
      <c r="C1050" s="50"/>
      <c r="D1050" s="50"/>
      <c r="E1050" s="92"/>
      <c r="F1050" s="92"/>
      <c r="G1050" s="143"/>
      <c r="H1050" s="51"/>
    </row>
    <row r="1051" spans="2:12" s="35" customFormat="1" ht="13.8" x14ac:dyDescent="0.3">
      <c r="B1051" s="57"/>
      <c r="C1051" s="57"/>
      <c r="D1051" s="57"/>
      <c r="E1051" s="94"/>
      <c r="F1051" s="94"/>
      <c r="G1051" s="143"/>
      <c r="H1051" s="58"/>
    </row>
    <row r="1052" spans="2:12" s="35" customFormat="1" ht="13.8" x14ac:dyDescent="0.3">
      <c r="B1052" s="50"/>
      <c r="C1052" s="50"/>
      <c r="D1052" s="50"/>
      <c r="E1052" s="92"/>
      <c r="F1052" s="92"/>
      <c r="G1052" s="143"/>
      <c r="H1052" s="51"/>
    </row>
    <row r="1053" spans="2:12" s="35" customFormat="1" ht="13.8" x14ac:dyDescent="0.3">
      <c r="B1053" s="57"/>
      <c r="C1053" s="57"/>
      <c r="D1053" s="57"/>
      <c r="E1053" s="94"/>
      <c r="F1053" s="94"/>
      <c r="G1053" s="143"/>
      <c r="H1053" s="58"/>
    </row>
    <row r="1054" spans="2:12" s="35" customFormat="1" ht="13.8" x14ac:dyDescent="0.3">
      <c r="B1054" s="50"/>
      <c r="C1054" s="50"/>
      <c r="D1054" s="50"/>
      <c r="E1054" s="92"/>
      <c r="F1054" s="92"/>
      <c r="G1054" s="143"/>
      <c r="H1054" s="51"/>
    </row>
    <row r="1055" spans="2:12" s="35" customFormat="1" ht="13.8" x14ac:dyDescent="0.3">
      <c r="B1055" s="57"/>
      <c r="C1055" s="57"/>
      <c r="D1055" s="57"/>
      <c r="E1055" s="94"/>
      <c r="F1055" s="94"/>
      <c r="G1055" s="143"/>
      <c r="H1055" s="58"/>
    </row>
    <row r="1056" spans="2:12" s="35" customFormat="1" ht="13.8" x14ac:dyDescent="0.3">
      <c r="B1056" s="50"/>
      <c r="C1056" s="50"/>
      <c r="D1056" s="50"/>
      <c r="E1056" s="92"/>
      <c r="F1056" s="92"/>
      <c r="G1056" s="143"/>
      <c r="H1056" s="51"/>
    </row>
    <row r="1057" spans="2:8" s="35" customFormat="1" ht="13.8" x14ac:dyDescent="0.3">
      <c r="B1057" s="57"/>
      <c r="C1057" s="57"/>
      <c r="D1057" s="57"/>
      <c r="E1057" s="94"/>
      <c r="F1057" s="94"/>
      <c r="G1057" s="143"/>
      <c r="H1057" s="58"/>
    </row>
    <row r="1058" spans="2:8" s="35" customFormat="1" ht="13.8" x14ac:dyDescent="0.3">
      <c r="B1058" s="50"/>
      <c r="C1058" s="50"/>
      <c r="D1058" s="50"/>
      <c r="E1058" s="92"/>
      <c r="F1058" s="92"/>
      <c r="G1058" s="143"/>
      <c r="H1058" s="51"/>
    </row>
    <row r="1059" spans="2:8" s="35" customFormat="1" ht="13.8" x14ac:dyDescent="0.3">
      <c r="B1059" s="57"/>
      <c r="C1059" s="57"/>
      <c r="D1059" s="57"/>
      <c r="E1059" s="94"/>
      <c r="F1059" s="94"/>
      <c r="G1059" s="143"/>
      <c r="H1059" s="58"/>
    </row>
    <row r="1060" spans="2:8" s="35" customFormat="1" ht="13.8" x14ac:dyDescent="0.3">
      <c r="B1060" s="50"/>
      <c r="C1060" s="50"/>
      <c r="D1060" s="50"/>
      <c r="E1060" s="92"/>
      <c r="F1060" s="92"/>
      <c r="G1060" s="143"/>
      <c r="H1060" s="51"/>
    </row>
    <row r="1061" spans="2:8" s="35" customFormat="1" ht="13.8" x14ac:dyDescent="0.3">
      <c r="B1061" s="57"/>
      <c r="C1061" s="57"/>
      <c r="D1061" s="57"/>
      <c r="E1061" s="94"/>
      <c r="F1061" s="94"/>
      <c r="G1061" s="143"/>
      <c r="H1061" s="58"/>
    </row>
    <row r="1062" spans="2:8" s="35" customFormat="1" ht="13.8" x14ac:dyDescent="0.3">
      <c r="B1062" s="50"/>
      <c r="C1062" s="50"/>
      <c r="D1062" s="50"/>
      <c r="E1062" s="92"/>
      <c r="F1062" s="92"/>
      <c r="G1062" s="143"/>
      <c r="H1062" s="51"/>
    </row>
    <row r="1063" spans="2:8" s="35" customFormat="1" ht="13.8" x14ac:dyDescent="0.3">
      <c r="B1063" s="57"/>
      <c r="C1063" s="57"/>
      <c r="D1063" s="57"/>
      <c r="E1063" s="94"/>
      <c r="F1063" s="94"/>
      <c r="G1063" s="143"/>
      <c r="H1063" s="58"/>
    </row>
    <row r="1064" spans="2:8" s="35" customFormat="1" ht="13.8" x14ac:dyDescent="0.3">
      <c r="B1064" s="50"/>
      <c r="C1064" s="50"/>
      <c r="D1064" s="50"/>
      <c r="E1064" s="92"/>
      <c r="F1064" s="92"/>
      <c r="G1064" s="143"/>
      <c r="H1064" s="51"/>
    </row>
    <row r="1065" spans="2:8" s="35" customFormat="1" ht="13.8" x14ac:dyDescent="0.3">
      <c r="B1065" s="57"/>
      <c r="C1065" s="57"/>
      <c r="D1065" s="57"/>
      <c r="E1065" s="94"/>
      <c r="F1065" s="94"/>
      <c r="G1065" s="143"/>
      <c r="H1065" s="58"/>
    </row>
    <row r="1066" spans="2:8" s="35" customFormat="1" ht="13.8" x14ac:dyDescent="0.3">
      <c r="B1066" s="50"/>
      <c r="C1066" s="50"/>
      <c r="D1066" s="50"/>
      <c r="E1066" s="92"/>
      <c r="F1066" s="92"/>
      <c r="G1066" s="143"/>
      <c r="H1066" s="51"/>
    </row>
    <row r="1067" spans="2:8" s="35" customFormat="1" ht="13.8" x14ac:dyDescent="0.3">
      <c r="B1067" s="57"/>
      <c r="C1067" s="57"/>
      <c r="D1067" s="57"/>
      <c r="E1067" s="94"/>
      <c r="F1067" s="94"/>
      <c r="G1067" s="143"/>
      <c r="H1067" s="58"/>
    </row>
    <row r="1068" spans="2:8" s="35" customFormat="1" ht="13.8" x14ac:dyDescent="0.3">
      <c r="B1068" s="50"/>
      <c r="C1068" s="50"/>
      <c r="D1068" s="50"/>
      <c r="E1068" s="92"/>
      <c r="F1068" s="92"/>
      <c r="G1068" s="143"/>
      <c r="H1068" s="51"/>
    </row>
    <row r="1069" spans="2:8" s="35" customFormat="1" ht="13.8" x14ac:dyDescent="0.3">
      <c r="B1069" s="57"/>
      <c r="C1069" s="57"/>
      <c r="D1069" s="57"/>
      <c r="E1069" s="94"/>
      <c r="F1069" s="94"/>
      <c r="G1069" s="143"/>
      <c r="H1069" s="58"/>
    </row>
    <row r="1070" spans="2:8" s="35" customFormat="1" ht="13.8" x14ac:dyDescent="0.3">
      <c r="B1070" s="50"/>
      <c r="C1070" s="50"/>
      <c r="D1070" s="50"/>
      <c r="E1070" s="92"/>
      <c r="F1070" s="92"/>
      <c r="G1070" s="143"/>
      <c r="H1070" s="51"/>
    </row>
    <row r="1071" spans="2:8" s="35" customFormat="1" ht="13.8" x14ac:dyDescent="0.3">
      <c r="B1071" s="57"/>
      <c r="C1071" s="57"/>
      <c r="D1071" s="57"/>
      <c r="E1071" s="94"/>
      <c r="F1071" s="94"/>
      <c r="G1071" s="143"/>
      <c r="H1071" s="58"/>
    </row>
    <row r="1072" spans="2:8" s="35" customFormat="1" ht="13.8" x14ac:dyDescent="0.3">
      <c r="B1072" s="50"/>
      <c r="C1072" s="50"/>
      <c r="D1072" s="50"/>
      <c r="E1072" s="92"/>
      <c r="F1072" s="92"/>
      <c r="G1072" s="143"/>
      <c r="H1072" s="51"/>
    </row>
    <row r="1073" spans="2:8" s="35" customFormat="1" ht="13.8" x14ac:dyDescent="0.3">
      <c r="B1073" s="57"/>
      <c r="C1073" s="57"/>
      <c r="D1073" s="57"/>
      <c r="E1073" s="94"/>
      <c r="F1073" s="94"/>
      <c r="G1073" s="143"/>
      <c r="H1073" s="58"/>
    </row>
    <row r="1074" spans="2:8" s="35" customFormat="1" ht="13.8" x14ac:dyDescent="0.3">
      <c r="B1074" s="50"/>
      <c r="C1074" s="50"/>
      <c r="D1074" s="50"/>
      <c r="E1074" s="92"/>
      <c r="F1074" s="92"/>
      <c r="G1074" s="143"/>
      <c r="H1074" s="51"/>
    </row>
    <row r="1075" spans="2:8" s="35" customFormat="1" ht="13.8" x14ac:dyDescent="0.3">
      <c r="B1075" s="57"/>
      <c r="C1075" s="57"/>
      <c r="D1075" s="57"/>
      <c r="E1075" s="94"/>
      <c r="F1075" s="94"/>
      <c r="G1075" s="143"/>
      <c r="H1075" s="58"/>
    </row>
    <row r="1076" spans="2:8" s="35" customFormat="1" ht="13.8" x14ac:dyDescent="0.3">
      <c r="B1076" s="50"/>
      <c r="C1076" s="50"/>
      <c r="D1076" s="50"/>
      <c r="E1076" s="92"/>
      <c r="F1076" s="92"/>
      <c r="G1076" s="143"/>
      <c r="H1076" s="51"/>
    </row>
    <row r="1077" spans="2:8" s="35" customFormat="1" ht="13.8" x14ac:dyDescent="0.3">
      <c r="B1077" s="57"/>
      <c r="C1077" s="57"/>
      <c r="D1077" s="57"/>
      <c r="E1077" s="94"/>
      <c r="F1077" s="94"/>
      <c r="G1077" s="143"/>
      <c r="H1077" s="58"/>
    </row>
    <row r="1078" spans="2:8" s="35" customFormat="1" ht="13.8" x14ac:dyDescent="0.3">
      <c r="B1078" s="50"/>
      <c r="C1078" s="50"/>
      <c r="D1078" s="50"/>
      <c r="E1078" s="92"/>
      <c r="F1078" s="92"/>
      <c r="G1078" s="143"/>
      <c r="H1078" s="51"/>
    </row>
    <row r="1079" spans="2:8" s="35" customFormat="1" ht="13.8" x14ac:dyDescent="0.3">
      <c r="B1079" s="57"/>
      <c r="C1079" s="57"/>
      <c r="D1079" s="57"/>
      <c r="E1079" s="94"/>
      <c r="F1079" s="94"/>
      <c r="G1079" s="143"/>
      <c r="H1079" s="58"/>
    </row>
    <row r="1080" spans="2:8" s="35" customFormat="1" ht="13.8" x14ac:dyDescent="0.3">
      <c r="B1080" s="50"/>
      <c r="C1080" s="50"/>
      <c r="D1080" s="50"/>
      <c r="E1080" s="92"/>
      <c r="F1080" s="92"/>
      <c r="G1080" s="143"/>
      <c r="H1080" s="51"/>
    </row>
    <row r="1081" spans="2:8" s="35" customFormat="1" ht="13.8" x14ac:dyDescent="0.3">
      <c r="B1081" s="57"/>
      <c r="C1081" s="57"/>
      <c r="D1081" s="57"/>
      <c r="E1081" s="94"/>
      <c r="F1081" s="94"/>
      <c r="G1081" s="143"/>
      <c r="H1081" s="58"/>
    </row>
    <row r="1082" spans="2:8" s="35" customFormat="1" ht="13.8" x14ac:dyDescent="0.3">
      <c r="B1082" s="50"/>
      <c r="C1082" s="50"/>
      <c r="D1082" s="50"/>
      <c r="E1082" s="92"/>
      <c r="F1082" s="92"/>
      <c r="G1082" s="143"/>
      <c r="H1082" s="51"/>
    </row>
    <row r="1083" spans="2:8" s="35" customFormat="1" ht="13.8" x14ac:dyDescent="0.3">
      <c r="B1083" s="57"/>
      <c r="C1083" s="57"/>
      <c r="D1083" s="57"/>
      <c r="E1083" s="94"/>
      <c r="F1083" s="94"/>
      <c r="G1083" s="143"/>
      <c r="H1083" s="58"/>
    </row>
    <row r="1084" spans="2:8" s="35" customFormat="1" ht="13.8" x14ac:dyDescent="0.3">
      <c r="B1084" s="50"/>
      <c r="C1084" s="50"/>
      <c r="D1084" s="50"/>
      <c r="E1084" s="92"/>
      <c r="F1084" s="92"/>
      <c r="G1084" s="143"/>
      <c r="H1084" s="51"/>
    </row>
    <row r="1085" spans="2:8" s="35" customFormat="1" ht="13.8" x14ac:dyDescent="0.3">
      <c r="B1085" s="57"/>
      <c r="C1085" s="57"/>
      <c r="D1085" s="57"/>
      <c r="E1085" s="94"/>
      <c r="F1085" s="94"/>
      <c r="G1085" s="143"/>
      <c r="H1085" s="58"/>
    </row>
    <row r="1086" spans="2:8" s="35" customFormat="1" ht="13.8" x14ac:dyDescent="0.3">
      <c r="B1086" s="59" t="s">
        <v>60</v>
      </c>
      <c r="C1086" s="60"/>
      <c r="D1086" s="61"/>
      <c r="E1086" s="62"/>
      <c r="F1086" s="62"/>
      <c r="G1086" s="146"/>
      <c r="H1086" s="63">
        <f>SUM(H1031:H1085)</f>
        <v>0</v>
      </c>
    </row>
    <row r="1087" spans="2:8" s="35" customFormat="1" ht="13.8" x14ac:dyDescent="0.3">
      <c r="D1087" s="41">
        <v>13</v>
      </c>
      <c r="E1087" s="89"/>
      <c r="F1087" s="89"/>
      <c r="G1087" s="139"/>
      <c r="H1087" s="42"/>
    </row>
    <row r="1088" spans="2:8" s="1" customFormat="1" ht="15.6" x14ac:dyDescent="0.3">
      <c r="B1088" s="295" t="str">
        <f>B1026</f>
        <v xml:space="preserve">Contract: Appointment of a contactor for the Ramochana sewer upgrade and house connection </v>
      </c>
      <c r="C1088" s="3"/>
      <c r="D1088" s="3"/>
      <c r="E1088" s="76"/>
      <c r="F1088" s="76"/>
      <c r="G1088" s="127"/>
      <c r="H1088" s="4"/>
    </row>
    <row r="1089" spans="2:8" s="1" customFormat="1" ht="15.6" x14ac:dyDescent="0.3">
      <c r="B1089" s="288" t="str">
        <f>B1027</f>
        <v xml:space="preserve">Section C2.2: Schedule of Quantities </v>
      </c>
      <c r="C1089" s="3"/>
      <c r="D1089" s="3"/>
      <c r="E1089" s="76"/>
      <c r="F1089" s="76"/>
      <c r="G1089" s="127"/>
      <c r="H1089" s="4"/>
    </row>
    <row r="1090" spans="2:8" s="1" customFormat="1" ht="15.6" x14ac:dyDescent="0.3">
      <c r="B1090" s="2"/>
      <c r="C1090" s="3"/>
      <c r="D1090" s="3"/>
      <c r="E1090" s="76"/>
      <c r="F1090" s="76"/>
      <c r="G1090" s="127"/>
      <c r="H1090" s="4"/>
    </row>
    <row r="1091" spans="2:8" s="1" customFormat="1" ht="15.6" x14ac:dyDescent="0.3">
      <c r="B1091" s="2"/>
      <c r="C1091" s="3"/>
      <c r="D1091" s="3"/>
      <c r="E1091" s="76"/>
      <c r="F1091" s="76"/>
      <c r="G1091" s="127"/>
      <c r="H1091" s="4"/>
    </row>
    <row r="1092" spans="2:8" s="35" customFormat="1" ht="13.8" x14ac:dyDescent="0.3">
      <c r="B1092" s="5"/>
      <c r="C1092" s="5"/>
      <c r="D1092" s="5"/>
      <c r="E1092" s="90"/>
      <c r="F1092" s="90"/>
      <c r="G1092" s="140"/>
      <c r="H1092" s="43" t="s">
        <v>465</v>
      </c>
    </row>
    <row r="1093" spans="2:8" s="35" customFormat="1" ht="13.8" x14ac:dyDescent="0.3">
      <c r="B1093" s="44" t="s">
        <v>10</v>
      </c>
      <c r="C1093" s="44" t="s">
        <v>11</v>
      </c>
      <c r="D1093" s="44" t="s">
        <v>1</v>
      </c>
      <c r="E1093" s="44" t="s">
        <v>2</v>
      </c>
      <c r="F1093" s="44" t="s">
        <v>12</v>
      </c>
      <c r="G1093" s="141" t="s">
        <v>3</v>
      </c>
      <c r="H1093" s="45" t="s">
        <v>4</v>
      </c>
    </row>
    <row r="1094" spans="2:8" s="35" customFormat="1" ht="24" x14ac:dyDescent="0.3">
      <c r="B1094" s="66">
        <v>11</v>
      </c>
      <c r="C1094" s="67">
        <v>502</v>
      </c>
      <c r="D1094" s="47" t="s">
        <v>466</v>
      </c>
      <c r="E1094" s="48"/>
      <c r="F1094" s="91"/>
      <c r="G1094" s="142"/>
      <c r="H1094" s="49"/>
    </row>
    <row r="1095" spans="2:8" s="35" customFormat="1" ht="13.8" x14ac:dyDescent="0.3">
      <c r="B1095" s="50"/>
      <c r="C1095" s="50"/>
      <c r="D1095" s="50"/>
      <c r="E1095" s="92"/>
      <c r="F1095" s="92"/>
      <c r="G1095" s="143"/>
      <c r="H1095" s="51"/>
    </row>
    <row r="1096" spans="2:8" s="35" customFormat="1" ht="24" x14ac:dyDescent="0.3">
      <c r="B1096" s="52">
        <v>11.1</v>
      </c>
      <c r="C1096" s="53" t="s">
        <v>467</v>
      </c>
      <c r="D1096" s="54" t="s">
        <v>468</v>
      </c>
      <c r="E1096" s="24"/>
      <c r="F1096" s="93"/>
      <c r="G1096" s="144"/>
      <c r="H1096" s="55"/>
    </row>
    <row r="1097" spans="2:8" s="35" customFormat="1" ht="13.8" x14ac:dyDescent="0.3">
      <c r="B1097" s="50"/>
      <c r="C1097" s="50"/>
      <c r="D1097" s="50"/>
      <c r="E1097" s="92"/>
      <c r="F1097" s="92"/>
      <c r="G1097" s="143"/>
      <c r="H1097" s="51"/>
    </row>
    <row r="1098" spans="2:8" s="35" customFormat="1" ht="13.8" x14ac:dyDescent="0.3">
      <c r="B1098" s="52" t="s">
        <v>469</v>
      </c>
      <c r="C1098" s="53" t="s">
        <v>470</v>
      </c>
      <c r="D1098" s="53" t="s">
        <v>471</v>
      </c>
      <c r="E1098" s="24" t="s">
        <v>59</v>
      </c>
      <c r="F1098" s="93">
        <v>0</v>
      </c>
      <c r="G1098" s="145"/>
      <c r="H1098" s="55" t="s">
        <v>936</v>
      </c>
    </row>
    <row r="1099" spans="2:8" s="35" customFormat="1" ht="13.8" x14ac:dyDescent="0.3">
      <c r="B1099" s="50"/>
      <c r="C1099" s="50"/>
      <c r="D1099" s="50"/>
      <c r="E1099" s="92"/>
      <c r="F1099" s="92"/>
      <c r="G1099" s="143"/>
      <c r="H1099" s="51"/>
    </row>
    <row r="1100" spans="2:8" s="35" customFormat="1" ht="24" x14ac:dyDescent="0.3">
      <c r="B1100" s="52">
        <v>11.2</v>
      </c>
      <c r="C1100" s="53" t="s">
        <v>472</v>
      </c>
      <c r="D1100" s="54" t="s">
        <v>473</v>
      </c>
      <c r="E1100" s="24"/>
      <c r="F1100" s="93"/>
      <c r="G1100" s="144"/>
      <c r="H1100" s="55"/>
    </row>
    <row r="1101" spans="2:8" s="35" customFormat="1" ht="13.8" x14ac:dyDescent="0.3">
      <c r="B1101" s="50"/>
      <c r="C1101" s="50"/>
      <c r="D1101" s="50"/>
      <c r="E1101" s="92"/>
      <c r="F1101" s="92"/>
      <c r="G1101" s="143"/>
      <c r="H1101" s="51"/>
    </row>
    <row r="1102" spans="2:8" s="35" customFormat="1" ht="13.8" x14ac:dyDescent="0.3">
      <c r="B1102" s="52" t="s">
        <v>474</v>
      </c>
      <c r="C1102" s="53" t="s">
        <v>475</v>
      </c>
      <c r="D1102" s="53" t="s">
        <v>476</v>
      </c>
      <c r="E1102" s="24"/>
      <c r="F1102" s="93"/>
      <c r="G1102" s="144"/>
      <c r="H1102" s="55"/>
    </row>
    <row r="1103" spans="2:8" s="35" customFormat="1" ht="13.8" x14ac:dyDescent="0.3">
      <c r="B1103" s="50"/>
      <c r="C1103" s="50"/>
      <c r="D1103" s="50"/>
      <c r="E1103" s="92"/>
      <c r="F1103" s="92"/>
      <c r="G1103" s="143"/>
      <c r="H1103" s="51"/>
    </row>
    <row r="1104" spans="2:8" s="35" customFormat="1" ht="13.8" x14ac:dyDescent="0.3">
      <c r="B1104" s="52" t="s">
        <v>477</v>
      </c>
      <c r="C1104" s="53" t="s">
        <v>478</v>
      </c>
      <c r="D1104" s="53" t="s">
        <v>479</v>
      </c>
      <c r="E1104" s="24" t="s">
        <v>7</v>
      </c>
      <c r="F1104" s="93">
        <v>0</v>
      </c>
      <c r="G1104" s="145"/>
      <c r="H1104" s="55" t="s">
        <v>936</v>
      </c>
    </row>
    <row r="1105" spans="2:8" s="35" customFormat="1" ht="13.8" x14ac:dyDescent="0.3">
      <c r="B1105" s="50"/>
      <c r="C1105" s="50"/>
      <c r="D1105" s="50"/>
      <c r="E1105" s="92"/>
      <c r="F1105" s="92"/>
      <c r="G1105" s="143"/>
      <c r="H1105" s="51"/>
    </row>
    <row r="1106" spans="2:8" s="35" customFormat="1" ht="13.8" x14ac:dyDescent="0.3">
      <c r="B1106" s="52" t="s">
        <v>480</v>
      </c>
      <c r="C1106" s="53" t="s">
        <v>481</v>
      </c>
      <c r="D1106" s="53" t="s">
        <v>482</v>
      </c>
      <c r="E1106" s="24" t="s">
        <v>7</v>
      </c>
      <c r="F1106" s="93">
        <v>0</v>
      </c>
      <c r="G1106" s="145"/>
      <c r="H1106" s="55" t="s">
        <v>936</v>
      </c>
    </row>
    <row r="1107" spans="2:8" s="35" customFormat="1" ht="13.8" x14ac:dyDescent="0.3">
      <c r="B1107" s="50"/>
      <c r="C1107" s="50"/>
      <c r="D1107" s="50"/>
      <c r="E1107" s="92"/>
      <c r="F1107" s="92"/>
      <c r="G1107" s="143"/>
      <c r="H1107" s="51"/>
    </row>
    <row r="1108" spans="2:8" s="35" customFormat="1" ht="13.8" x14ac:dyDescent="0.3">
      <c r="B1108" s="52" t="s">
        <v>483</v>
      </c>
      <c r="C1108" s="53" t="s">
        <v>484</v>
      </c>
      <c r="D1108" s="53" t="s">
        <v>485</v>
      </c>
      <c r="E1108" s="24" t="s">
        <v>7</v>
      </c>
      <c r="F1108" s="93">
        <v>0</v>
      </c>
      <c r="G1108" s="145"/>
      <c r="H1108" s="55" t="s">
        <v>936</v>
      </c>
    </row>
    <row r="1109" spans="2:8" s="35" customFormat="1" ht="13.8" x14ac:dyDescent="0.3">
      <c r="B1109" s="50"/>
      <c r="C1109" s="50"/>
      <c r="D1109" s="50"/>
      <c r="E1109" s="92"/>
      <c r="F1109" s="92"/>
      <c r="G1109" s="143"/>
      <c r="H1109" s="51"/>
    </row>
    <row r="1110" spans="2:8" s="35" customFormat="1" ht="13.8" x14ac:dyDescent="0.3">
      <c r="B1110" s="52" t="s">
        <v>486</v>
      </c>
      <c r="C1110" s="53" t="s">
        <v>487</v>
      </c>
      <c r="D1110" s="53" t="s">
        <v>488</v>
      </c>
      <c r="E1110" s="24"/>
      <c r="F1110" s="93"/>
      <c r="G1110" s="144"/>
      <c r="H1110" s="55"/>
    </row>
    <row r="1111" spans="2:8" s="35" customFormat="1" ht="13.8" x14ac:dyDescent="0.3">
      <c r="B1111" s="50"/>
      <c r="C1111" s="50"/>
      <c r="D1111" s="50"/>
      <c r="E1111" s="92"/>
      <c r="F1111" s="92"/>
      <c r="G1111" s="143"/>
      <c r="H1111" s="51"/>
    </row>
    <row r="1112" spans="2:8" s="35" customFormat="1" ht="13.8" x14ac:dyDescent="0.3">
      <c r="B1112" s="52" t="s">
        <v>489</v>
      </c>
      <c r="C1112" s="53" t="s">
        <v>490</v>
      </c>
      <c r="D1112" s="53" t="s">
        <v>479</v>
      </c>
      <c r="E1112" s="24" t="s">
        <v>7</v>
      </c>
      <c r="F1112" s="93">
        <v>0</v>
      </c>
      <c r="G1112" s="145"/>
      <c r="H1112" s="55" t="s">
        <v>936</v>
      </c>
    </row>
    <row r="1113" spans="2:8" s="35" customFormat="1" ht="13.8" x14ac:dyDescent="0.3">
      <c r="B1113" s="50"/>
      <c r="C1113" s="50"/>
      <c r="D1113" s="50"/>
      <c r="E1113" s="92"/>
      <c r="F1113" s="92"/>
      <c r="G1113" s="143"/>
      <c r="H1113" s="51"/>
    </row>
    <row r="1114" spans="2:8" s="35" customFormat="1" ht="13.8" x14ac:dyDescent="0.3">
      <c r="B1114" s="52" t="s">
        <v>489</v>
      </c>
      <c r="C1114" s="53" t="s">
        <v>491</v>
      </c>
      <c r="D1114" s="53" t="s">
        <v>482</v>
      </c>
      <c r="E1114" s="24" t="s">
        <v>7</v>
      </c>
      <c r="F1114" s="93">
        <v>0</v>
      </c>
      <c r="G1114" s="145"/>
      <c r="H1114" s="55" t="s">
        <v>936</v>
      </c>
    </row>
    <row r="1115" spans="2:8" s="35" customFormat="1" ht="13.8" x14ac:dyDescent="0.3">
      <c r="B1115" s="50"/>
      <c r="C1115" s="50"/>
      <c r="D1115" s="50"/>
      <c r="E1115" s="92"/>
      <c r="F1115" s="92"/>
      <c r="G1115" s="143"/>
      <c r="H1115" s="51"/>
    </row>
    <row r="1116" spans="2:8" s="35" customFormat="1" ht="13.8" x14ac:dyDescent="0.3">
      <c r="B1116" s="52" t="s">
        <v>489</v>
      </c>
      <c r="C1116" s="53" t="s">
        <v>492</v>
      </c>
      <c r="D1116" s="53" t="s">
        <v>485</v>
      </c>
      <c r="E1116" s="24" t="s">
        <v>7</v>
      </c>
      <c r="F1116" s="93">
        <v>0</v>
      </c>
      <c r="G1116" s="145"/>
      <c r="H1116" s="55" t="s">
        <v>936</v>
      </c>
    </row>
    <row r="1117" spans="2:8" s="35" customFormat="1" ht="13.8" x14ac:dyDescent="0.3">
      <c r="B1117" s="50"/>
      <c r="C1117" s="50"/>
      <c r="D1117" s="50"/>
      <c r="E1117" s="92"/>
      <c r="F1117" s="92"/>
      <c r="G1117" s="143"/>
      <c r="H1117" s="51"/>
    </row>
    <row r="1118" spans="2:8" s="35" customFormat="1" ht="13.8" x14ac:dyDescent="0.3">
      <c r="B1118" s="52" t="s">
        <v>493</v>
      </c>
      <c r="C1118" s="53" t="s">
        <v>494</v>
      </c>
      <c r="D1118" s="53" t="s">
        <v>495</v>
      </c>
      <c r="E1118" s="24"/>
      <c r="F1118" s="93"/>
      <c r="G1118" s="144"/>
      <c r="H1118" s="55"/>
    </row>
    <row r="1119" spans="2:8" s="35" customFormat="1" ht="13.8" x14ac:dyDescent="0.3">
      <c r="B1119" s="50"/>
      <c r="C1119" s="50"/>
      <c r="D1119" s="50"/>
      <c r="E1119" s="92"/>
      <c r="F1119" s="92"/>
      <c r="G1119" s="143"/>
      <c r="H1119" s="51"/>
    </row>
    <row r="1120" spans="2:8" s="35" customFormat="1" ht="13.8" x14ac:dyDescent="0.3">
      <c r="B1120" s="52" t="s">
        <v>496</v>
      </c>
      <c r="C1120" s="53" t="s">
        <v>497</v>
      </c>
      <c r="D1120" s="53" t="s">
        <v>479</v>
      </c>
      <c r="E1120" s="24" t="s">
        <v>7</v>
      </c>
      <c r="F1120" s="93">
        <v>0</v>
      </c>
      <c r="G1120" s="145"/>
      <c r="H1120" s="55" t="s">
        <v>936</v>
      </c>
    </row>
    <row r="1121" spans="2:8" s="35" customFormat="1" ht="13.8" x14ac:dyDescent="0.3">
      <c r="B1121" s="50"/>
      <c r="C1121" s="50"/>
      <c r="D1121" s="50"/>
      <c r="E1121" s="92"/>
      <c r="F1121" s="92"/>
      <c r="G1121" s="143"/>
      <c r="H1121" s="51"/>
    </row>
    <row r="1122" spans="2:8" s="35" customFormat="1" ht="13.8" x14ac:dyDescent="0.3">
      <c r="B1122" s="52" t="s">
        <v>498</v>
      </c>
      <c r="C1122" s="53" t="s">
        <v>499</v>
      </c>
      <c r="D1122" s="53" t="s">
        <v>500</v>
      </c>
      <c r="E1122" s="24"/>
      <c r="F1122" s="93"/>
      <c r="G1122" s="144"/>
      <c r="H1122" s="55"/>
    </row>
    <row r="1123" spans="2:8" s="35" customFormat="1" ht="13.8" x14ac:dyDescent="0.3">
      <c r="B1123" s="50"/>
      <c r="C1123" s="50"/>
      <c r="D1123" s="50"/>
      <c r="E1123" s="92"/>
      <c r="F1123" s="92"/>
      <c r="G1123" s="143"/>
      <c r="H1123" s="51"/>
    </row>
    <row r="1124" spans="2:8" s="35" customFormat="1" ht="13.8" x14ac:dyDescent="0.3">
      <c r="B1124" s="52" t="s">
        <v>501</v>
      </c>
      <c r="C1124" s="53" t="s">
        <v>502</v>
      </c>
      <c r="D1124" s="53" t="s">
        <v>503</v>
      </c>
      <c r="E1124" s="24" t="s">
        <v>7</v>
      </c>
      <c r="F1124" s="93">
        <v>0</v>
      </c>
      <c r="G1124" s="145"/>
      <c r="H1124" s="55" t="s">
        <v>936</v>
      </c>
    </row>
    <row r="1125" spans="2:8" s="35" customFormat="1" ht="13.8" x14ac:dyDescent="0.3">
      <c r="B1125" s="50"/>
      <c r="C1125" s="50"/>
      <c r="D1125" s="50"/>
      <c r="E1125" s="92"/>
      <c r="F1125" s="92"/>
      <c r="G1125" s="143"/>
      <c r="H1125" s="51"/>
    </row>
    <row r="1126" spans="2:8" s="35" customFormat="1" ht="13.8" x14ac:dyDescent="0.3">
      <c r="B1126" s="52">
        <v>11.3</v>
      </c>
      <c r="C1126" s="53" t="s">
        <v>504</v>
      </c>
      <c r="D1126" s="54" t="s">
        <v>505</v>
      </c>
      <c r="E1126" s="24"/>
      <c r="F1126" s="93"/>
      <c r="G1126" s="144"/>
      <c r="H1126" s="55"/>
    </row>
    <row r="1127" spans="2:8" s="35" customFormat="1" ht="13.8" x14ac:dyDescent="0.3">
      <c r="B1127" s="50"/>
      <c r="C1127" s="50"/>
      <c r="D1127" s="50"/>
      <c r="E1127" s="92"/>
      <c r="F1127" s="92"/>
      <c r="G1127" s="143"/>
      <c r="H1127" s="51"/>
    </row>
    <row r="1128" spans="2:8" s="35" customFormat="1" ht="34.200000000000003" x14ac:dyDescent="0.3">
      <c r="B1128" s="52" t="s">
        <v>506</v>
      </c>
      <c r="C1128" s="53" t="s">
        <v>507</v>
      </c>
      <c r="D1128" s="53" t="s">
        <v>508</v>
      </c>
      <c r="E1128" s="24"/>
      <c r="F1128" s="93"/>
      <c r="G1128" s="144"/>
      <c r="H1128" s="55"/>
    </row>
    <row r="1129" spans="2:8" s="35" customFormat="1" ht="13.8" x14ac:dyDescent="0.3">
      <c r="B1129" s="50"/>
      <c r="C1129" s="50"/>
      <c r="D1129" s="50"/>
      <c r="E1129" s="92"/>
      <c r="F1129" s="92"/>
      <c r="G1129" s="143"/>
      <c r="H1129" s="51"/>
    </row>
    <row r="1130" spans="2:8" s="35" customFormat="1" ht="13.8" x14ac:dyDescent="0.3">
      <c r="B1130" s="52" t="s">
        <v>509</v>
      </c>
      <c r="C1130" s="53" t="s">
        <v>510</v>
      </c>
      <c r="D1130" s="53" t="s">
        <v>511</v>
      </c>
      <c r="E1130" s="24" t="s">
        <v>59</v>
      </c>
      <c r="F1130" s="93">
        <v>0</v>
      </c>
      <c r="G1130" s="145"/>
      <c r="H1130" s="55" t="s">
        <v>936</v>
      </c>
    </row>
    <row r="1131" spans="2:8" s="35" customFormat="1" ht="13.8" x14ac:dyDescent="0.3">
      <c r="B1131" s="50"/>
      <c r="C1131" s="50"/>
      <c r="D1131" s="50"/>
      <c r="E1131" s="92"/>
      <c r="F1131" s="92"/>
      <c r="G1131" s="143"/>
      <c r="H1131" s="51"/>
    </row>
    <row r="1132" spans="2:8" s="35" customFormat="1" ht="22.8" x14ac:dyDescent="0.3">
      <c r="B1132" s="52" t="s">
        <v>512</v>
      </c>
      <c r="C1132" s="53" t="s">
        <v>513</v>
      </c>
      <c r="D1132" s="53" t="s">
        <v>514</v>
      </c>
      <c r="E1132" s="24"/>
      <c r="F1132" s="93"/>
      <c r="G1132" s="144"/>
      <c r="H1132" s="55"/>
    </row>
    <row r="1133" spans="2:8" s="35" customFormat="1" ht="13.8" x14ac:dyDescent="0.3">
      <c r="B1133" s="50"/>
      <c r="C1133" s="50"/>
      <c r="D1133" s="50"/>
      <c r="E1133" s="92"/>
      <c r="F1133" s="92"/>
      <c r="G1133" s="143"/>
      <c r="H1133" s="51"/>
    </row>
    <row r="1134" spans="2:8" s="35" customFormat="1" ht="13.8" x14ac:dyDescent="0.3">
      <c r="B1134" s="52" t="s">
        <v>515</v>
      </c>
      <c r="C1134" s="53" t="s">
        <v>516</v>
      </c>
      <c r="D1134" s="53" t="s">
        <v>517</v>
      </c>
      <c r="E1134" s="24" t="s">
        <v>198</v>
      </c>
      <c r="F1134" s="93">
        <v>0</v>
      </c>
      <c r="G1134" s="145"/>
      <c r="H1134" s="55" t="s">
        <v>936</v>
      </c>
    </row>
    <row r="1135" spans="2:8" s="35" customFormat="1" ht="13.8" x14ac:dyDescent="0.3">
      <c r="B1135" s="50"/>
      <c r="C1135" s="50"/>
      <c r="D1135" s="50"/>
      <c r="E1135" s="92"/>
      <c r="F1135" s="92"/>
      <c r="G1135" s="143"/>
      <c r="H1135" s="51"/>
    </row>
    <row r="1136" spans="2:8" s="35" customFormat="1" ht="13.8" x14ac:dyDescent="0.3">
      <c r="B1136" s="56">
        <v>11.4</v>
      </c>
      <c r="C1136" s="53" t="s">
        <v>518</v>
      </c>
      <c r="D1136" s="54" t="s">
        <v>519</v>
      </c>
      <c r="E1136" s="24"/>
      <c r="F1136" s="93"/>
      <c r="G1136" s="144"/>
      <c r="H1136" s="55"/>
    </row>
    <row r="1137" spans="2:8" s="35" customFormat="1" ht="13.8" x14ac:dyDescent="0.3">
      <c r="B1137" s="50"/>
      <c r="C1137" s="50"/>
      <c r="D1137" s="50"/>
      <c r="E1137" s="92"/>
      <c r="F1137" s="92"/>
      <c r="G1137" s="143"/>
      <c r="H1137" s="51"/>
    </row>
    <row r="1138" spans="2:8" s="35" customFormat="1" ht="13.8" x14ac:dyDescent="0.3">
      <c r="B1138" s="52" t="s">
        <v>520</v>
      </c>
      <c r="C1138" s="53" t="s">
        <v>521</v>
      </c>
      <c r="D1138" s="53" t="s">
        <v>522</v>
      </c>
      <c r="E1138" s="24"/>
      <c r="F1138" s="93"/>
      <c r="G1138" s="144"/>
      <c r="H1138" s="55"/>
    </row>
    <row r="1139" spans="2:8" s="35" customFormat="1" ht="13.8" x14ac:dyDescent="0.3">
      <c r="B1139" s="50"/>
      <c r="C1139" s="50"/>
      <c r="D1139" s="50"/>
      <c r="E1139" s="92"/>
      <c r="F1139" s="92"/>
      <c r="G1139" s="143"/>
      <c r="H1139" s="51"/>
    </row>
    <row r="1140" spans="2:8" s="35" customFormat="1" ht="13.8" x14ac:dyDescent="0.3">
      <c r="B1140" s="52" t="s">
        <v>523</v>
      </c>
      <c r="C1140" s="53" t="s">
        <v>524</v>
      </c>
      <c r="D1140" s="53" t="s">
        <v>525</v>
      </c>
      <c r="E1140" s="24" t="s">
        <v>8</v>
      </c>
      <c r="F1140" s="97">
        <v>0</v>
      </c>
      <c r="G1140" s="145"/>
      <c r="H1140" s="55" t="s">
        <v>936</v>
      </c>
    </row>
    <row r="1141" spans="2:8" s="35" customFormat="1" ht="13.8" x14ac:dyDescent="0.3">
      <c r="B1141" s="50"/>
      <c r="C1141" s="50"/>
      <c r="D1141" s="50"/>
      <c r="E1141" s="92"/>
      <c r="F1141" s="92"/>
      <c r="G1141" s="143"/>
      <c r="H1141" s="51"/>
    </row>
    <row r="1142" spans="2:8" s="35" customFormat="1" ht="13.8" x14ac:dyDescent="0.3">
      <c r="B1142" s="52" t="s">
        <v>526</v>
      </c>
      <c r="C1142" s="53" t="s">
        <v>527</v>
      </c>
      <c r="D1142" s="53" t="s">
        <v>528</v>
      </c>
      <c r="E1142" s="24"/>
      <c r="F1142" s="93"/>
      <c r="G1142" s="144"/>
      <c r="H1142" s="55"/>
    </row>
    <row r="1143" spans="2:8" s="35" customFormat="1" ht="13.8" x14ac:dyDescent="0.3">
      <c r="B1143" s="50"/>
      <c r="C1143" s="50"/>
      <c r="D1143" s="50"/>
      <c r="E1143" s="92"/>
      <c r="F1143" s="92"/>
      <c r="G1143" s="143"/>
      <c r="H1143" s="51"/>
    </row>
    <row r="1144" spans="2:8" s="35" customFormat="1" ht="13.8" x14ac:dyDescent="0.3">
      <c r="B1144" s="52" t="s">
        <v>529</v>
      </c>
      <c r="C1144" s="53" t="s">
        <v>530</v>
      </c>
      <c r="D1144" s="53" t="s">
        <v>531</v>
      </c>
      <c r="E1144" s="24" t="s">
        <v>8</v>
      </c>
      <c r="F1144" s="93">
        <v>0</v>
      </c>
      <c r="G1144" s="145"/>
      <c r="H1144" s="55" t="s">
        <v>936</v>
      </c>
    </row>
    <row r="1145" spans="2:8" s="35" customFormat="1" ht="13.8" x14ac:dyDescent="0.3">
      <c r="B1145" s="50"/>
      <c r="C1145" s="50"/>
      <c r="D1145" s="50"/>
      <c r="E1145" s="92"/>
      <c r="F1145" s="92"/>
      <c r="G1145" s="143"/>
      <c r="H1145" s="51"/>
    </row>
    <row r="1146" spans="2:8" s="35" customFormat="1" ht="13.8" x14ac:dyDescent="0.3">
      <c r="B1146" s="52"/>
      <c r="C1146" s="53"/>
      <c r="D1146" s="53"/>
      <c r="E1146" s="24"/>
      <c r="F1146" s="93"/>
      <c r="G1146" s="144"/>
      <c r="H1146" s="55"/>
    </row>
    <row r="1147" spans="2:8" s="35" customFormat="1" ht="13.8" x14ac:dyDescent="0.3">
      <c r="B1147" s="50"/>
      <c r="C1147" s="50"/>
      <c r="D1147" s="50"/>
      <c r="E1147" s="92"/>
      <c r="F1147" s="92"/>
      <c r="G1147" s="143"/>
      <c r="H1147" s="51"/>
    </row>
    <row r="1148" spans="2:8" s="35" customFormat="1" ht="13.8" x14ac:dyDescent="0.3">
      <c r="B1148" s="59" t="s">
        <v>345</v>
      </c>
      <c r="C1148" s="60"/>
      <c r="D1148" s="61"/>
      <c r="E1148" s="62"/>
      <c r="F1148" s="62"/>
      <c r="G1148" s="146"/>
      <c r="H1148" s="63"/>
    </row>
    <row r="1149" spans="2:8" s="1" customFormat="1" ht="15.6" x14ac:dyDescent="0.3">
      <c r="B1149" s="35"/>
      <c r="C1149" s="35"/>
      <c r="D1149" s="41">
        <v>14</v>
      </c>
      <c r="E1149" s="89"/>
      <c r="F1149" s="89"/>
      <c r="G1149" s="139"/>
      <c r="H1149" s="42"/>
    </row>
    <row r="1150" spans="2:8" s="1" customFormat="1" ht="15.6" x14ac:dyDescent="0.3">
      <c r="B1150" s="288" t="str">
        <f>B1026</f>
        <v xml:space="preserve">Contract: Appointment of a contactor for the Ramochana sewer upgrade and house connection </v>
      </c>
      <c r="C1150" s="3"/>
      <c r="D1150" s="3"/>
      <c r="E1150" s="76"/>
      <c r="F1150" s="76"/>
      <c r="G1150" s="127"/>
      <c r="H1150" s="4"/>
    </row>
    <row r="1151" spans="2:8" s="1" customFormat="1" ht="15.6" x14ac:dyDescent="0.3">
      <c r="B1151" s="288" t="str">
        <f>B1027</f>
        <v xml:space="preserve">Section C2.2: Schedule of Quantities </v>
      </c>
      <c r="C1151" s="3"/>
      <c r="D1151" s="3"/>
      <c r="E1151" s="76"/>
      <c r="F1151" s="76"/>
      <c r="G1151" s="127"/>
      <c r="H1151" s="4"/>
    </row>
    <row r="1152" spans="2:8" s="1" customFormat="1" ht="15.6" x14ac:dyDescent="0.3">
      <c r="B1152" s="2"/>
      <c r="C1152" s="3"/>
      <c r="D1152" s="3"/>
      <c r="E1152" s="76"/>
      <c r="F1152" s="76"/>
      <c r="G1152" s="127"/>
      <c r="H1152" s="4"/>
    </row>
    <row r="1153" spans="2:8" s="35" customFormat="1" ht="15.6" x14ac:dyDescent="0.3">
      <c r="B1153" s="2"/>
      <c r="C1153" s="3"/>
      <c r="D1153" s="3"/>
      <c r="E1153" s="76"/>
      <c r="F1153" s="76"/>
      <c r="G1153" s="127"/>
      <c r="H1153" s="4"/>
    </row>
    <row r="1154" spans="2:8" s="35" customFormat="1" ht="13.8" x14ac:dyDescent="0.3">
      <c r="B1154" s="5"/>
      <c r="C1154" s="5"/>
      <c r="D1154" s="5"/>
      <c r="E1154" s="90"/>
      <c r="F1154" s="90"/>
      <c r="G1154" s="140"/>
      <c r="H1154" s="43" t="s">
        <v>465</v>
      </c>
    </row>
    <row r="1155" spans="2:8" s="35" customFormat="1" ht="13.8" x14ac:dyDescent="0.3">
      <c r="B1155" s="44" t="s">
        <v>10</v>
      </c>
      <c r="C1155" s="44" t="s">
        <v>11</v>
      </c>
      <c r="D1155" s="44" t="s">
        <v>1</v>
      </c>
      <c r="E1155" s="44" t="s">
        <v>2</v>
      </c>
      <c r="F1155" s="44" t="s">
        <v>12</v>
      </c>
      <c r="G1155" s="141" t="s">
        <v>3</v>
      </c>
      <c r="H1155" s="45" t="s">
        <v>4</v>
      </c>
    </row>
    <row r="1156" spans="2:8" s="35" customFormat="1" ht="13.8" x14ac:dyDescent="0.3">
      <c r="B1156" s="59" t="s">
        <v>185</v>
      </c>
      <c r="C1156" s="60"/>
      <c r="D1156" s="61"/>
      <c r="E1156" s="62"/>
      <c r="F1156" s="62"/>
      <c r="G1156" s="146"/>
      <c r="H1156" s="63">
        <f>H1148</f>
        <v>0</v>
      </c>
    </row>
    <row r="1157" spans="2:8" s="35" customFormat="1" ht="13.5" customHeight="1" x14ac:dyDescent="0.3">
      <c r="B1157" s="46">
        <v>11.5</v>
      </c>
      <c r="C1157" s="67" t="s">
        <v>532</v>
      </c>
      <c r="D1157" s="47" t="s">
        <v>533</v>
      </c>
      <c r="E1157" s="48"/>
      <c r="F1157" s="91"/>
      <c r="G1157" s="142"/>
      <c r="H1157" s="49"/>
    </row>
    <row r="1158" spans="2:8" s="35" customFormat="1" ht="13.8" x14ac:dyDescent="0.3">
      <c r="B1158" s="50"/>
      <c r="C1158" s="50"/>
      <c r="D1158" s="50"/>
      <c r="E1158" s="92"/>
      <c r="F1158" s="92"/>
      <c r="G1158" s="143"/>
      <c r="H1158" s="51"/>
    </row>
    <row r="1159" spans="2:8" s="35" customFormat="1" ht="13.8" x14ac:dyDescent="0.3">
      <c r="B1159" s="52" t="s">
        <v>534</v>
      </c>
      <c r="C1159" s="53" t="s">
        <v>535</v>
      </c>
      <c r="D1159" s="53" t="s">
        <v>536</v>
      </c>
      <c r="E1159" s="24"/>
      <c r="F1159" s="93"/>
      <c r="G1159" s="148"/>
      <c r="H1159" s="55"/>
    </row>
    <row r="1160" spans="2:8" s="35" customFormat="1" ht="13.8" x14ac:dyDescent="0.3">
      <c r="B1160" s="50"/>
      <c r="C1160" s="50"/>
      <c r="D1160" s="50"/>
      <c r="E1160" s="92"/>
      <c r="F1160" s="92"/>
      <c r="G1160" s="143"/>
      <c r="H1160" s="51"/>
    </row>
    <row r="1161" spans="2:8" s="35" customFormat="1" ht="13.8" x14ac:dyDescent="0.3">
      <c r="B1161" s="52" t="s">
        <v>537</v>
      </c>
      <c r="C1161" s="53" t="s">
        <v>538</v>
      </c>
      <c r="D1161" s="53" t="s">
        <v>539</v>
      </c>
      <c r="E1161" s="24" t="s">
        <v>6</v>
      </c>
      <c r="F1161" s="93">
        <v>0</v>
      </c>
      <c r="G1161" s="145"/>
      <c r="H1161" s="55" t="s">
        <v>936</v>
      </c>
    </row>
    <row r="1162" spans="2:8" s="35" customFormat="1" ht="13.8" x14ac:dyDescent="0.3">
      <c r="B1162" s="50"/>
      <c r="C1162" s="50"/>
      <c r="D1162" s="50"/>
      <c r="E1162" s="92"/>
      <c r="F1162" s="92"/>
      <c r="G1162" s="143"/>
      <c r="H1162" s="51"/>
    </row>
    <row r="1163" spans="2:8" s="35" customFormat="1" ht="13.8" x14ac:dyDescent="0.3">
      <c r="B1163" s="52" t="s">
        <v>540</v>
      </c>
      <c r="C1163" s="53" t="s">
        <v>541</v>
      </c>
      <c r="D1163" s="53" t="s">
        <v>542</v>
      </c>
      <c r="E1163" s="24" t="s">
        <v>6</v>
      </c>
      <c r="F1163" s="93">
        <v>0</v>
      </c>
      <c r="G1163" s="145"/>
      <c r="H1163" s="55" t="s">
        <v>936</v>
      </c>
    </row>
    <row r="1164" spans="2:8" s="35" customFormat="1" ht="13.8" x14ac:dyDescent="0.3">
      <c r="B1164" s="50"/>
      <c r="C1164" s="50"/>
      <c r="D1164" s="50"/>
      <c r="E1164" s="92"/>
      <c r="F1164" s="92"/>
      <c r="G1164" s="143"/>
      <c r="H1164" s="51"/>
    </row>
    <row r="1165" spans="2:8" s="35" customFormat="1" ht="13.8" x14ac:dyDescent="0.3">
      <c r="B1165" s="52" t="s">
        <v>543</v>
      </c>
      <c r="C1165" s="53" t="s">
        <v>544</v>
      </c>
      <c r="D1165" s="53" t="s">
        <v>545</v>
      </c>
      <c r="E1165" s="24" t="s">
        <v>6</v>
      </c>
      <c r="F1165" s="93">
        <v>0</v>
      </c>
      <c r="G1165" s="145"/>
      <c r="H1165" s="55" t="s">
        <v>936</v>
      </c>
    </row>
    <row r="1166" spans="2:8" s="35" customFormat="1" ht="13.8" x14ac:dyDescent="0.3">
      <c r="B1166" s="50"/>
      <c r="C1166" s="50"/>
      <c r="D1166" s="50"/>
      <c r="E1166" s="92"/>
      <c r="F1166" s="92"/>
      <c r="G1166" s="143"/>
      <c r="H1166" s="51"/>
    </row>
    <row r="1167" spans="2:8" s="35" customFormat="1" ht="13.8" x14ac:dyDescent="0.3">
      <c r="B1167" s="52" t="s">
        <v>546</v>
      </c>
      <c r="C1167" s="53" t="s">
        <v>547</v>
      </c>
      <c r="D1167" s="54" t="s">
        <v>113</v>
      </c>
      <c r="E1167" s="24" t="s">
        <v>59</v>
      </c>
      <c r="F1167" s="93">
        <f>F1098*0.5</f>
        <v>0</v>
      </c>
      <c r="G1167" s="145"/>
      <c r="H1167" s="55" t="s">
        <v>936</v>
      </c>
    </row>
    <row r="1168" spans="2:8" s="35" customFormat="1" ht="13.8" x14ac:dyDescent="0.3">
      <c r="B1168" s="50"/>
      <c r="C1168" s="50"/>
      <c r="D1168" s="50"/>
      <c r="E1168" s="92"/>
      <c r="F1168" s="92"/>
      <c r="G1168" s="143"/>
      <c r="H1168" s="51"/>
    </row>
    <row r="1169" spans="2:8" s="35" customFormat="1" ht="24" x14ac:dyDescent="0.3">
      <c r="B1169" s="52" t="s">
        <v>548</v>
      </c>
      <c r="C1169" s="53" t="s">
        <v>549</v>
      </c>
      <c r="D1169" s="54" t="s">
        <v>550</v>
      </c>
      <c r="E1169" s="24"/>
      <c r="F1169" s="93"/>
      <c r="G1169" s="144"/>
      <c r="H1169" s="55"/>
    </row>
    <row r="1170" spans="2:8" s="35" customFormat="1" ht="13.8" x14ac:dyDescent="0.3">
      <c r="B1170" s="50"/>
      <c r="C1170" s="50"/>
      <c r="D1170" s="50"/>
      <c r="E1170" s="92"/>
      <c r="F1170" s="92"/>
      <c r="G1170" s="143"/>
      <c r="H1170" s="51"/>
    </row>
    <row r="1171" spans="2:8" s="35" customFormat="1" ht="13.8" x14ac:dyDescent="0.3">
      <c r="B1171" s="52" t="s">
        <v>551</v>
      </c>
      <c r="C1171" s="53" t="s">
        <v>552</v>
      </c>
      <c r="D1171" s="53" t="s">
        <v>553</v>
      </c>
      <c r="E1171" s="24" t="s">
        <v>59</v>
      </c>
      <c r="F1171" s="93">
        <v>0</v>
      </c>
      <c r="G1171" s="145"/>
      <c r="H1171" s="55" t="s">
        <v>936</v>
      </c>
    </row>
    <row r="1172" spans="2:8" s="35" customFormat="1" ht="13.8" x14ac:dyDescent="0.3">
      <c r="B1172" s="50"/>
      <c r="C1172" s="50"/>
      <c r="D1172" s="50"/>
      <c r="E1172" s="92"/>
      <c r="F1172" s="92"/>
      <c r="G1172" s="143"/>
      <c r="H1172" s="51"/>
    </row>
    <row r="1173" spans="2:8" s="35" customFormat="1" ht="13.8" x14ac:dyDescent="0.3">
      <c r="B1173" s="52" t="s">
        <v>554</v>
      </c>
      <c r="C1173" s="53" t="s">
        <v>555</v>
      </c>
      <c r="D1173" s="53" t="s">
        <v>556</v>
      </c>
      <c r="E1173" s="24" t="s">
        <v>59</v>
      </c>
      <c r="F1173" s="93">
        <f>F1098</f>
        <v>0</v>
      </c>
      <c r="G1173" s="145"/>
      <c r="H1173" s="55" t="s">
        <v>936</v>
      </c>
    </row>
    <row r="1174" spans="2:8" s="35" customFormat="1" ht="13.8" x14ac:dyDescent="0.3">
      <c r="B1174" s="50"/>
      <c r="C1174" s="50"/>
      <c r="D1174" s="50"/>
      <c r="E1174" s="92"/>
      <c r="F1174" s="92"/>
      <c r="G1174" s="143"/>
      <c r="H1174" s="51"/>
    </row>
    <row r="1175" spans="2:8" s="35" customFormat="1" ht="13.8" x14ac:dyDescent="0.3">
      <c r="B1175" s="52"/>
      <c r="C1175" s="53"/>
      <c r="D1175" s="54"/>
      <c r="E1175" s="24"/>
      <c r="F1175" s="93"/>
      <c r="G1175" s="145"/>
      <c r="H1175" s="55"/>
    </row>
    <row r="1176" spans="2:8" s="35" customFormat="1" ht="13.8" x14ac:dyDescent="0.3">
      <c r="B1176" s="50"/>
      <c r="C1176" s="50"/>
      <c r="D1176" s="50"/>
      <c r="E1176" s="92"/>
      <c r="F1176" s="92"/>
      <c r="G1176" s="143"/>
      <c r="H1176" s="51"/>
    </row>
    <row r="1177" spans="2:8" s="35" customFormat="1" ht="13.8" x14ac:dyDescent="0.3">
      <c r="B1177" s="52"/>
      <c r="C1177" s="53"/>
      <c r="D1177" s="54"/>
      <c r="E1177" s="24"/>
      <c r="F1177" s="93"/>
      <c r="G1177" s="144"/>
      <c r="H1177" s="55"/>
    </row>
    <row r="1178" spans="2:8" s="35" customFormat="1" ht="13.8" x14ac:dyDescent="0.3">
      <c r="B1178" s="50"/>
      <c r="C1178" s="50"/>
      <c r="D1178" s="50"/>
      <c r="E1178" s="92"/>
      <c r="F1178" s="92"/>
      <c r="G1178" s="143"/>
      <c r="H1178" s="51"/>
    </row>
    <row r="1179" spans="2:8" s="35" customFormat="1" ht="13.8" x14ac:dyDescent="0.3">
      <c r="B1179" s="52"/>
      <c r="C1179" s="53"/>
      <c r="D1179" s="53"/>
      <c r="E1179" s="24"/>
      <c r="F1179" s="93"/>
      <c r="G1179" s="148"/>
      <c r="H1179" s="55"/>
    </row>
    <row r="1180" spans="2:8" s="35" customFormat="1" ht="13.8" x14ac:dyDescent="0.3">
      <c r="B1180" s="50"/>
      <c r="C1180" s="50"/>
      <c r="D1180" s="50"/>
      <c r="E1180" s="92"/>
      <c r="F1180" s="92"/>
      <c r="G1180" s="143"/>
      <c r="H1180" s="51"/>
    </row>
    <row r="1181" spans="2:8" s="35" customFormat="1" ht="13.8" x14ac:dyDescent="0.3">
      <c r="B1181" s="52"/>
      <c r="C1181" s="53"/>
      <c r="D1181" s="53"/>
      <c r="E1181" s="24"/>
      <c r="F1181" s="93"/>
      <c r="G1181" s="144"/>
      <c r="H1181" s="55"/>
    </row>
    <row r="1182" spans="2:8" s="35" customFormat="1" ht="13.8" x14ac:dyDescent="0.3">
      <c r="B1182" s="50"/>
      <c r="C1182" s="50"/>
      <c r="D1182" s="50"/>
      <c r="E1182" s="92"/>
      <c r="F1182" s="92"/>
      <c r="G1182" s="143"/>
      <c r="H1182" s="51"/>
    </row>
    <row r="1183" spans="2:8" s="35" customFormat="1" ht="13.8" x14ac:dyDescent="0.3">
      <c r="B1183" s="52"/>
      <c r="C1183" s="53"/>
      <c r="D1183" s="53"/>
      <c r="E1183" s="24"/>
      <c r="F1183" s="93"/>
      <c r="G1183" s="144"/>
      <c r="H1183" s="55"/>
    </row>
    <row r="1184" spans="2:8" s="35" customFormat="1" ht="13.8" x14ac:dyDescent="0.3">
      <c r="B1184" s="50"/>
      <c r="C1184" s="50"/>
      <c r="D1184" s="50"/>
      <c r="E1184" s="92"/>
      <c r="F1184" s="92"/>
      <c r="G1184" s="143"/>
      <c r="H1184" s="51"/>
    </row>
    <row r="1185" spans="2:8" s="35" customFormat="1" ht="13.8" x14ac:dyDescent="0.3">
      <c r="B1185" s="52"/>
      <c r="C1185" s="53"/>
      <c r="D1185" s="54"/>
      <c r="E1185" s="24"/>
      <c r="F1185" s="93"/>
      <c r="G1185" s="144"/>
      <c r="H1185" s="55"/>
    </row>
    <row r="1186" spans="2:8" s="35" customFormat="1" ht="13.8" x14ac:dyDescent="0.3">
      <c r="B1186" s="50"/>
      <c r="C1186" s="50"/>
      <c r="D1186" s="50"/>
      <c r="E1186" s="92"/>
      <c r="F1186" s="92"/>
      <c r="G1186" s="143"/>
      <c r="H1186" s="51"/>
    </row>
    <row r="1187" spans="2:8" s="35" customFormat="1" ht="13.8" x14ac:dyDescent="0.3">
      <c r="B1187" s="52"/>
      <c r="C1187" s="53"/>
      <c r="D1187" s="54"/>
      <c r="E1187" s="24"/>
      <c r="F1187" s="93"/>
      <c r="G1187" s="144"/>
      <c r="H1187" s="55"/>
    </row>
    <row r="1188" spans="2:8" s="35" customFormat="1" ht="13.8" x14ac:dyDescent="0.3">
      <c r="B1188" s="50"/>
      <c r="C1188" s="50"/>
      <c r="D1188" s="50"/>
      <c r="E1188" s="92"/>
      <c r="F1188" s="92"/>
      <c r="G1188" s="143"/>
      <c r="H1188" s="51"/>
    </row>
    <row r="1189" spans="2:8" s="35" customFormat="1" ht="13.8" x14ac:dyDescent="0.3">
      <c r="B1189" s="52"/>
      <c r="C1189" s="53"/>
      <c r="D1189" s="53"/>
      <c r="E1189" s="24"/>
      <c r="F1189" s="93"/>
      <c r="G1189" s="144"/>
      <c r="H1189" s="55"/>
    </row>
    <row r="1190" spans="2:8" s="35" customFormat="1" ht="13.8" x14ac:dyDescent="0.3">
      <c r="B1190" s="50"/>
      <c r="C1190" s="50"/>
      <c r="D1190" s="50"/>
      <c r="E1190" s="92"/>
      <c r="F1190" s="92"/>
      <c r="G1190" s="143"/>
      <c r="H1190" s="51"/>
    </row>
    <row r="1191" spans="2:8" s="35" customFormat="1" ht="13.8" x14ac:dyDescent="0.3">
      <c r="B1191" s="52"/>
      <c r="C1191" s="53"/>
      <c r="D1191" s="53"/>
      <c r="E1191" s="24"/>
      <c r="F1191" s="93"/>
      <c r="G1191" s="144"/>
      <c r="H1191" s="55"/>
    </row>
    <row r="1192" spans="2:8" s="35" customFormat="1" ht="13.8" x14ac:dyDescent="0.3">
      <c r="B1192" s="50"/>
      <c r="C1192" s="50"/>
      <c r="D1192" s="50"/>
      <c r="E1192" s="92"/>
      <c r="F1192" s="92"/>
      <c r="G1192" s="143"/>
      <c r="H1192" s="51"/>
    </row>
    <row r="1193" spans="2:8" s="35" customFormat="1" ht="13.8" x14ac:dyDescent="0.3">
      <c r="B1193" s="52"/>
      <c r="C1193" s="53"/>
      <c r="D1193" s="54"/>
      <c r="E1193" s="24"/>
      <c r="F1193" s="93"/>
      <c r="G1193" s="144"/>
      <c r="H1193" s="55"/>
    </row>
    <row r="1194" spans="2:8" s="35" customFormat="1" ht="13.8" x14ac:dyDescent="0.3">
      <c r="B1194" s="50"/>
      <c r="C1194" s="50"/>
      <c r="D1194" s="50"/>
      <c r="E1194" s="92"/>
      <c r="F1194" s="92"/>
      <c r="G1194" s="143"/>
      <c r="H1194" s="51"/>
    </row>
    <row r="1195" spans="2:8" s="35" customFormat="1" ht="13.8" x14ac:dyDescent="0.3">
      <c r="B1195" s="57"/>
      <c r="C1195" s="57"/>
      <c r="D1195" s="57"/>
      <c r="E1195" s="94"/>
      <c r="F1195" s="94"/>
      <c r="G1195" s="143"/>
      <c r="H1195" s="58"/>
    </row>
    <row r="1196" spans="2:8" s="35" customFormat="1" ht="13.8" x14ac:dyDescent="0.3">
      <c r="B1196" s="50"/>
      <c r="C1196" s="50"/>
      <c r="D1196" s="50"/>
      <c r="E1196" s="92"/>
      <c r="F1196" s="92"/>
      <c r="G1196" s="143"/>
      <c r="H1196" s="51"/>
    </row>
    <row r="1197" spans="2:8" s="35" customFormat="1" ht="13.8" x14ac:dyDescent="0.3">
      <c r="B1197" s="57"/>
      <c r="C1197" s="57"/>
      <c r="D1197" s="57"/>
      <c r="E1197" s="94"/>
      <c r="F1197" s="94"/>
      <c r="G1197" s="143"/>
      <c r="H1197" s="58"/>
    </row>
    <row r="1198" spans="2:8" s="35" customFormat="1" ht="13.8" x14ac:dyDescent="0.3">
      <c r="B1198" s="50"/>
      <c r="C1198" s="50"/>
      <c r="D1198" s="50"/>
      <c r="E1198" s="92"/>
      <c r="F1198" s="92"/>
      <c r="G1198" s="143"/>
      <c r="H1198" s="51"/>
    </row>
    <row r="1199" spans="2:8" s="35" customFormat="1" ht="13.8" x14ac:dyDescent="0.3">
      <c r="B1199" s="57"/>
      <c r="C1199" s="57"/>
      <c r="D1199" s="57"/>
      <c r="E1199" s="94"/>
      <c r="F1199" s="94"/>
      <c r="G1199" s="143"/>
      <c r="H1199" s="58"/>
    </row>
    <row r="1200" spans="2:8" s="35" customFormat="1" ht="13.8" x14ac:dyDescent="0.3">
      <c r="B1200" s="50"/>
      <c r="C1200" s="50"/>
      <c r="D1200" s="50"/>
      <c r="E1200" s="92"/>
      <c r="F1200" s="92"/>
      <c r="G1200" s="143"/>
      <c r="H1200" s="51"/>
    </row>
    <row r="1201" spans="2:8" s="35" customFormat="1" ht="13.8" x14ac:dyDescent="0.3">
      <c r="B1201" s="57"/>
      <c r="C1201" s="57"/>
      <c r="D1201" s="57"/>
      <c r="E1201" s="94"/>
      <c r="F1201" s="94"/>
      <c r="G1201" s="143"/>
      <c r="H1201" s="58"/>
    </row>
    <row r="1202" spans="2:8" s="35" customFormat="1" ht="13.8" x14ac:dyDescent="0.3">
      <c r="B1202" s="50"/>
      <c r="C1202" s="50"/>
      <c r="D1202" s="50"/>
      <c r="E1202" s="92"/>
      <c r="F1202" s="92"/>
      <c r="G1202" s="143"/>
      <c r="H1202" s="51"/>
    </row>
    <row r="1203" spans="2:8" s="35" customFormat="1" ht="13.8" x14ac:dyDescent="0.3">
      <c r="B1203" s="57"/>
      <c r="C1203" s="57"/>
      <c r="D1203" s="57"/>
      <c r="E1203" s="94"/>
      <c r="F1203" s="94"/>
      <c r="G1203" s="143"/>
      <c r="H1203" s="58"/>
    </row>
    <row r="1204" spans="2:8" s="35" customFormat="1" ht="13.8" x14ac:dyDescent="0.3">
      <c r="B1204" s="50"/>
      <c r="C1204" s="50"/>
      <c r="D1204" s="50"/>
      <c r="E1204" s="92"/>
      <c r="F1204" s="92"/>
      <c r="G1204" s="143"/>
      <c r="H1204" s="51"/>
    </row>
    <row r="1205" spans="2:8" s="35" customFormat="1" ht="13.8" x14ac:dyDescent="0.3">
      <c r="B1205" s="57"/>
      <c r="C1205" s="57"/>
      <c r="D1205" s="57"/>
      <c r="E1205" s="94"/>
      <c r="F1205" s="94"/>
      <c r="G1205" s="143"/>
      <c r="H1205" s="58"/>
    </row>
    <row r="1206" spans="2:8" s="35" customFormat="1" ht="13.8" x14ac:dyDescent="0.3">
      <c r="B1206" s="50"/>
      <c r="C1206" s="50"/>
      <c r="D1206" s="50"/>
      <c r="E1206" s="92"/>
      <c r="F1206" s="92"/>
      <c r="G1206" s="143"/>
      <c r="H1206" s="51"/>
    </row>
    <row r="1207" spans="2:8" s="1" customFormat="1" ht="15.6" x14ac:dyDescent="0.3">
      <c r="B1207" s="57"/>
      <c r="C1207" s="57"/>
      <c r="D1207" s="57"/>
      <c r="E1207" s="94"/>
      <c r="F1207" s="94"/>
      <c r="G1207" s="143"/>
      <c r="H1207" s="58"/>
    </row>
    <row r="1208" spans="2:8" s="1" customFormat="1" ht="15.6" x14ac:dyDescent="0.3">
      <c r="B1208" s="50"/>
      <c r="C1208" s="50"/>
      <c r="D1208" s="50"/>
      <c r="E1208" s="92"/>
      <c r="F1208" s="92"/>
      <c r="G1208" s="143"/>
      <c r="H1208" s="51"/>
    </row>
    <row r="1209" spans="2:8" s="35" customFormat="1" ht="13.8" x14ac:dyDescent="0.3">
      <c r="B1209" s="59" t="s">
        <v>60</v>
      </c>
      <c r="C1209" s="60"/>
      <c r="D1209" s="61"/>
      <c r="E1209" s="62"/>
      <c r="F1209" s="62"/>
      <c r="G1209" s="146"/>
      <c r="H1209" s="63">
        <f>SUM(H1156:H1208)</f>
        <v>0</v>
      </c>
    </row>
    <row r="1210" spans="2:8" s="35" customFormat="1" ht="13.8" x14ac:dyDescent="0.3">
      <c r="D1210" s="41">
        <v>15</v>
      </c>
      <c r="E1210" s="89"/>
      <c r="F1210" s="89"/>
      <c r="G1210" s="139"/>
      <c r="H1210" s="42"/>
    </row>
    <row r="1211" spans="2:8" s="35" customFormat="1" ht="15.6" x14ac:dyDescent="0.3">
      <c r="B1211" s="2"/>
      <c r="C1211" s="3"/>
      <c r="D1211" s="3"/>
      <c r="E1211" s="76"/>
      <c r="F1211" s="76"/>
      <c r="G1211" s="127"/>
      <c r="H1211" s="4"/>
    </row>
    <row r="1212" spans="2:8" s="35" customFormat="1" ht="15.6" x14ac:dyDescent="0.3">
      <c r="B1212" s="288" t="str">
        <f>B1150</f>
        <v xml:space="preserve">Contract: Appointment of a contactor for the Ramochana sewer upgrade and house connection </v>
      </c>
      <c r="C1212" s="3"/>
      <c r="D1212" s="3"/>
      <c r="E1212" s="76"/>
      <c r="F1212" s="76"/>
      <c r="G1212" s="127"/>
      <c r="H1212" s="4"/>
    </row>
    <row r="1213" spans="2:8" s="35" customFormat="1" ht="15.6" x14ac:dyDescent="0.3">
      <c r="B1213" s="288" t="str">
        <f>B1151</f>
        <v xml:space="preserve">Section C2.2: Schedule of Quantities </v>
      </c>
      <c r="C1213" s="3"/>
      <c r="D1213" s="3"/>
      <c r="E1213" s="76"/>
      <c r="F1213" s="76"/>
      <c r="G1213" s="127"/>
      <c r="H1213" s="4"/>
    </row>
    <row r="1214" spans="2:8" s="35" customFormat="1" ht="15.6" x14ac:dyDescent="0.3">
      <c r="B1214" s="2"/>
      <c r="C1214" s="3"/>
      <c r="D1214" s="3"/>
      <c r="E1214" s="76"/>
      <c r="F1214" s="76"/>
      <c r="G1214" s="127"/>
      <c r="H1214" s="4"/>
    </row>
    <row r="1215" spans="2:8" s="35" customFormat="1" ht="13.8" x14ac:dyDescent="0.3">
      <c r="B1215" s="5"/>
      <c r="C1215" s="5"/>
      <c r="D1215" s="5"/>
      <c r="E1215" s="90"/>
      <c r="F1215" s="90"/>
      <c r="G1215" s="140"/>
      <c r="H1215" s="43" t="s">
        <v>557</v>
      </c>
    </row>
    <row r="1216" spans="2:8" s="35" customFormat="1" ht="13.8" x14ac:dyDescent="0.3">
      <c r="B1216" s="44" t="s">
        <v>10</v>
      </c>
      <c r="C1216" s="44" t="s">
        <v>11</v>
      </c>
      <c r="D1216" s="44" t="s">
        <v>1</v>
      </c>
      <c r="E1216" s="44" t="s">
        <v>2</v>
      </c>
      <c r="F1216" s="44" t="s">
        <v>12</v>
      </c>
      <c r="G1216" s="141" t="s">
        <v>3</v>
      </c>
      <c r="H1216" s="45" t="s">
        <v>4</v>
      </c>
    </row>
    <row r="1217" spans="2:8" s="35" customFormat="1" ht="13.8" x14ac:dyDescent="0.3">
      <c r="B1217" s="46">
        <v>12</v>
      </c>
      <c r="C1217" s="67" t="s">
        <v>558</v>
      </c>
      <c r="D1217" s="47" t="s">
        <v>559</v>
      </c>
      <c r="E1217" s="48"/>
      <c r="F1217" s="91"/>
      <c r="G1217" s="142"/>
      <c r="H1217" s="49"/>
    </row>
    <row r="1218" spans="2:8" s="35" customFormat="1" ht="13.8" x14ac:dyDescent="0.3">
      <c r="B1218" s="50"/>
      <c r="C1218" s="50"/>
      <c r="D1218" s="50"/>
      <c r="E1218" s="92"/>
      <c r="F1218" s="92"/>
      <c r="G1218" s="143"/>
      <c r="H1218" s="51"/>
    </row>
    <row r="1219" spans="2:8" s="35" customFormat="1" ht="13.8" x14ac:dyDescent="0.3">
      <c r="B1219" s="52">
        <v>12.1</v>
      </c>
      <c r="C1219" s="53" t="s">
        <v>560</v>
      </c>
      <c r="D1219" s="54" t="s">
        <v>561</v>
      </c>
      <c r="E1219" s="24"/>
      <c r="F1219" s="93"/>
      <c r="G1219" s="144"/>
      <c r="H1219" s="55"/>
    </row>
    <row r="1220" spans="2:8" s="35" customFormat="1" ht="13.8" x14ac:dyDescent="0.3">
      <c r="B1220" s="50"/>
      <c r="C1220" s="50"/>
      <c r="D1220" s="50"/>
      <c r="E1220" s="92"/>
      <c r="F1220" s="92"/>
      <c r="G1220" s="143"/>
      <c r="H1220" s="51"/>
    </row>
    <row r="1221" spans="2:8" s="35" customFormat="1" ht="13.8" x14ac:dyDescent="0.3">
      <c r="B1221" s="52" t="s">
        <v>562</v>
      </c>
      <c r="C1221" s="53" t="s">
        <v>563</v>
      </c>
      <c r="D1221" s="53" t="s">
        <v>564</v>
      </c>
      <c r="E1221" s="24" t="s">
        <v>7</v>
      </c>
      <c r="F1221" s="93">
        <v>80</v>
      </c>
      <c r="G1221" s="145"/>
      <c r="H1221" s="55"/>
    </row>
    <row r="1222" spans="2:8" s="35" customFormat="1" ht="13.8" x14ac:dyDescent="0.3">
      <c r="B1222" s="50"/>
      <c r="C1222" s="50"/>
      <c r="D1222" s="50"/>
      <c r="E1222" s="92"/>
      <c r="F1222" s="92"/>
      <c r="G1222" s="143"/>
      <c r="H1222" s="51"/>
    </row>
    <row r="1223" spans="2:8" s="35" customFormat="1" ht="13.8" x14ac:dyDescent="0.3">
      <c r="B1223" s="52" t="s">
        <v>562</v>
      </c>
      <c r="C1223" s="53" t="s">
        <v>890</v>
      </c>
      <c r="D1223" s="53" t="s">
        <v>564</v>
      </c>
      <c r="E1223" s="24" t="s">
        <v>7</v>
      </c>
      <c r="F1223" s="93">
        <v>0</v>
      </c>
      <c r="G1223" s="145"/>
      <c r="H1223" s="55" t="s">
        <v>937</v>
      </c>
    </row>
    <row r="1224" spans="2:8" s="35" customFormat="1" ht="13.8" x14ac:dyDescent="0.3">
      <c r="B1224" s="50"/>
      <c r="C1224" s="50"/>
      <c r="D1224" s="50"/>
      <c r="E1224" s="92"/>
      <c r="F1224" s="92"/>
      <c r="G1224" s="143"/>
      <c r="H1224" s="51"/>
    </row>
    <row r="1225" spans="2:8" s="35" customFormat="1" ht="13.8" x14ac:dyDescent="0.3">
      <c r="B1225" s="52">
        <v>12.2</v>
      </c>
      <c r="C1225" s="53" t="s">
        <v>565</v>
      </c>
      <c r="D1225" s="54" t="s">
        <v>566</v>
      </c>
      <c r="E1225" s="24"/>
      <c r="F1225" s="93"/>
      <c r="G1225" s="144"/>
      <c r="H1225" s="55"/>
    </row>
    <row r="1226" spans="2:8" s="35" customFormat="1" ht="13.8" x14ac:dyDescent="0.3">
      <c r="B1226" s="50"/>
      <c r="C1226" s="50"/>
      <c r="D1226" s="50"/>
      <c r="E1226" s="92"/>
      <c r="F1226" s="92"/>
      <c r="G1226" s="143"/>
      <c r="H1226" s="51"/>
    </row>
    <row r="1227" spans="2:8" s="35" customFormat="1" ht="22.8" x14ac:dyDescent="0.3">
      <c r="B1227" s="52" t="s">
        <v>567</v>
      </c>
      <c r="C1227" s="53" t="s">
        <v>568</v>
      </c>
      <c r="D1227" s="53" t="s">
        <v>569</v>
      </c>
      <c r="E1227" s="24" t="s">
        <v>7</v>
      </c>
      <c r="F1227" s="93">
        <v>120</v>
      </c>
      <c r="G1227" s="145"/>
      <c r="H1227" s="55"/>
    </row>
    <row r="1228" spans="2:8" s="35" customFormat="1" ht="13.8" x14ac:dyDescent="0.3">
      <c r="B1228" s="50"/>
      <c r="C1228" s="53"/>
      <c r="D1228" s="50"/>
      <c r="E1228" s="92"/>
      <c r="F1228" s="92"/>
      <c r="G1228" s="143"/>
      <c r="H1228" s="51"/>
    </row>
    <row r="1229" spans="2:8" s="35" customFormat="1" ht="13.8" x14ac:dyDescent="0.3">
      <c r="B1229" s="52"/>
      <c r="C1229" s="53" t="s">
        <v>889</v>
      </c>
      <c r="D1229" s="53" t="s">
        <v>891</v>
      </c>
      <c r="E1229" s="24" t="s">
        <v>7</v>
      </c>
      <c r="F1229" s="93">
        <v>250</v>
      </c>
      <c r="G1229" s="145"/>
      <c r="H1229" s="55"/>
    </row>
    <row r="1230" spans="2:8" s="35" customFormat="1" ht="13.8" x14ac:dyDescent="0.3">
      <c r="B1230" s="50"/>
      <c r="C1230" s="50"/>
      <c r="D1230" s="50"/>
      <c r="E1230" s="92"/>
      <c r="F1230" s="92"/>
      <c r="G1230" s="143"/>
      <c r="H1230" s="51"/>
    </row>
    <row r="1231" spans="2:8" s="35" customFormat="1" ht="13.8" x14ac:dyDescent="0.3">
      <c r="B1231" s="52"/>
      <c r="C1231" s="53"/>
      <c r="D1231" s="54"/>
      <c r="E1231" s="24"/>
      <c r="F1231" s="93"/>
      <c r="G1231" s="144"/>
      <c r="H1231" s="55"/>
    </row>
    <row r="1232" spans="2:8" s="35" customFormat="1" ht="13.8" x14ac:dyDescent="0.3">
      <c r="B1232" s="50"/>
      <c r="C1232" s="50"/>
      <c r="D1232" s="50"/>
      <c r="E1232" s="92"/>
      <c r="F1232" s="92"/>
      <c r="G1232" s="143"/>
      <c r="H1232" s="51"/>
    </row>
    <row r="1233" spans="2:8" s="35" customFormat="1" ht="13.8" x14ac:dyDescent="0.3">
      <c r="B1233" s="52"/>
      <c r="C1233" s="53"/>
      <c r="D1233" s="53"/>
      <c r="E1233" s="24"/>
      <c r="F1233" s="93"/>
      <c r="G1233" s="151"/>
      <c r="H1233" s="55"/>
    </row>
    <row r="1234" spans="2:8" s="35" customFormat="1" ht="13.8" x14ac:dyDescent="0.3">
      <c r="B1234" s="50"/>
      <c r="C1234" s="50"/>
      <c r="D1234" s="50"/>
      <c r="E1234" s="92"/>
      <c r="F1234" s="92"/>
      <c r="G1234" s="143"/>
      <c r="H1234" s="51"/>
    </row>
    <row r="1235" spans="2:8" s="35" customFormat="1" ht="13.8" x14ac:dyDescent="0.3">
      <c r="B1235" s="52"/>
      <c r="C1235" s="53"/>
      <c r="D1235" s="54"/>
      <c r="E1235" s="24"/>
      <c r="F1235" s="93"/>
      <c r="G1235" s="151"/>
      <c r="H1235" s="55"/>
    </row>
    <row r="1236" spans="2:8" s="35" customFormat="1" ht="13.8" x14ac:dyDescent="0.3">
      <c r="B1236" s="50"/>
      <c r="C1236" s="50"/>
      <c r="D1236" s="50"/>
      <c r="E1236" s="92"/>
      <c r="F1236" s="92"/>
      <c r="G1236" s="143"/>
      <c r="H1236" s="51"/>
    </row>
    <row r="1237" spans="2:8" s="35" customFormat="1" ht="13.8" x14ac:dyDescent="0.3">
      <c r="B1237" s="52"/>
      <c r="C1237" s="53"/>
      <c r="D1237" s="54"/>
      <c r="E1237" s="24"/>
      <c r="F1237" s="96"/>
      <c r="G1237" s="151"/>
      <c r="H1237" s="55"/>
    </row>
    <row r="1238" spans="2:8" s="35" customFormat="1" ht="13.8" x14ac:dyDescent="0.3">
      <c r="B1238" s="50"/>
      <c r="C1238" s="50"/>
      <c r="D1238" s="50"/>
      <c r="E1238" s="92"/>
      <c r="F1238" s="92"/>
      <c r="G1238" s="143"/>
      <c r="H1238" s="51"/>
    </row>
    <row r="1239" spans="2:8" s="35" customFormat="1" ht="13.8" x14ac:dyDescent="0.3">
      <c r="B1239" s="52"/>
      <c r="C1239" s="53"/>
      <c r="D1239" s="54"/>
      <c r="E1239" s="24"/>
      <c r="F1239" s="96"/>
      <c r="G1239" s="144"/>
      <c r="H1239" s="55"/>
    </row>
    <row r="1240" spans="2:8" s="35" customFormat="1" ht="13.8" x14ac:dyDescent="0.3">
      <c r="B1240" s="50"/>
      <c r="C1240" s="50"/>
      <c r="D1240" s="50"/>
      <c r="E1240" s="92"/>
      <c r="F1240" s="92"/>
      <c r="G1240" s="143"/>
      <c r="H1240" s="51"/>
    </row>
    <row r="1241" spans="2:8" s="35" customFormat="1" ht="13.8" x14ac:dyDescent="0.3">
      <c r="B1241" s="52"/>
      <c r="C1241" s="53"/>
      <c r="D1241" s="53"/>
      <c r="E1241" s="24"/>
      <c r="F1241" s="93"/>
      <c r="G1241" s="151"/>
      <c r="H1241" s="55"/>
    </row>
    <row r="1242" spans="2:8" s="35" customFormat="1" ht="13.8" x14ac:dyDescent="0.3">
      <c r="B1242" s="50"/>
      <c r="C1242" s="50"/>
      <c r="D1242" s="50"/>
      <c r="E1242" s="92"/>
      <c r="F1242" s="92"/>
      <c r="G1242" s="143"/>
      <c r="H1242" s="51"/>
    </row>
    <row r="1243" spans="2:8" s="35" customFormat="1" ht="13.8" x14ac:dyDescent="0.3">
      <c r="B1243" s="52"/>
      <c r="C1243" s="53"/>
      <c r="D1243" s="53"/>
      <c r="E1243" s="24"/>
      <c r="F1243" s="93"/>
      <c r="G1243" s="151"/>
      <c r="H1243" s="55"/>
    </row>
    <row r="1244" spans="2:8" s="35" customFormat="1" ht="13.8" x14ac:dyDescent="0.3">
      <c r="B1244" s="50"/>
      <c r="C1244" s="50"/>
      <c r="D1244" s="50"/>
      <c r="E1244" s="92"/>
      <c r="F1244" s="92"/>
      <c r="G1244" s="143"/>
      <c r="H1244" s="51"/>
    </row>
    <row r="1245" spans="2:8" s="35" customFormat="1" ht="13.8" x14ac:dyDescent="0.3">
      <c r="B1245" s="52"/>
      <c r="C1245" s="53"/>
      <c r="D1245" s="53"/>
      <c r="E1245" s="24"/>
      <c r="F1245" s="93"/>
      <c r="G1245" s="151"/>
      <c r="H1245" s="55"/>
    </row>
    <row r="1246" spans="2:8" s="35" customFormat="1" ht="13.8" x14ac:dyDescent="0.3">
      <c r="B1246" s="50"/>
      <c r="C1246" s="50"/>
      <c r="D1246" s="50"/>
      <c r="E1246" s="92"/>
      <c r="F1246" s="92"/>
      <c r="G1246" s="143"/>
      <c r="H1246" s="51"/>
    </row>
    <row r="1247" spans="2:8" s="35" customFormat="1" ht="13.8" x14ac:dyDescent="0.3">
      <c r="B1247" s="52"/>
      <c r="C1247" s="53"/>
      <c r="D1247" s="54"/>
      <c r="E1247" s="24"/>
      <c r="F1247" s="93"/>
      <c r="G1247" s="151"/>
      <c r="H1247" s="55"/>
    </row>
    <row r="1248" spans="2:8" s="35" customFormat="1" ht="13.8" x14ac:dyDescent="0.3">
      <c r="B1248" s="50"/>
      <c r="C1248" s="50"/>
      <c r="D1248" s="50"/>
      <c r="E1248" s="92"/>
      <c r="F1248" s="92"/>
      <c r="G1248" s="143"/>
      <c r="H1248" s="51"/>
    </row>
    <row r="1249" spans="2:8" s="35" customFormat="1" ht="13.8" x14ac:dyDescent="0.3">
      <c r="B1249" s="52"/>
      <c r="C1249" s="53"/>
      <c r="D1249" s="54"/>
      <c r="E1249" s="24"/>
      <c r="F1249" s="93"/>
      <c r="G1249" s="144"/>
      <c r="H1249" s="55"/>
    </row>
    <row r="1250" spans="2:8" s="35" customFormat="1" ht="13.8" x14ac:dyDescent="0.3">
      <c r="B1250" s="50"/>
      <c r="C1250" s="50"/>
      <c r="D1250" s="50"/>
      <c r="E1250" s="92"/>
      <c r="F1250" s="92"/>
      <c r="G1250" s="143"/>
      <c r="H1250" s="51"/>
    </row>
    <row r="1251" spans="2:8" s="1" customFormat="1" ht="15.6" x14ac:dyDescent="0.3">
      <c r="B1251" s="52"/>
      <c r="C1251" s="53"/>
      <c r="D1251" s="53"/>
      <c r="E1251" s="24"/>
      <c r="F1251" s="93"/>
      <c r="G1251" s="151"/>
      <c r="H1251" s="55"/>
    </row>
    <row r="1252" spans="2:8" s="1" customFormat="1" ht="15.6" x14ac:dyDescent="0.3">
      <c r="B1252" s="50"/>
      <c r="C1252" s="50"/>
      <c r="D1252" s="50"/>
      <c r="E1252" s="92"/>
      <c r="F1252" s="92"/>
      <c r="G1252" s="143"/>
      <c r="H1252" s="51"/>
    </row>
    <row r="1253" spans="2:8" s="1" customFormat="1" ht="15.6" x14ac:dyDescent="0.3">
      <c r="B1253" s="52"/>
      <c r="C1253" s="53"/>
      <c r="D1253" s="53"/>
      <c r="E1253" s="24"/>
      <c r="F1253" s="93"/>
      <c r="G1253" s="151"/>
      <c r="H1253" s="55"/>
    </row>
    <row r="1254" spans="2:8" s="1" customFormat="1" ht="15.6" x14ac:dyDescent="0.3">
      <c r="B1254" s="50"/>
      <c r="C1254" s="50"/>
      <c r="D1254" s="50"/>
      <c r="E1254" s="92"/>
      <c r="F1254" s="92"/>
      <c r="G1254" s="143"/>
      <c r="H1254" s="51"/>
    </row>
    <row r="1255" spans="2:8" s="35" customFormat="1" ht="13.8" x14ac:dyDescent="0.3">
      <c r="B1255" s="52"/>
      <c r="C1255" s="53"/>
      <c r="D1255" s="54"/>
      <c r="E1255" s="24"/>
      <c r="F1255" s="93"/>
      <c r="G1255" s="151"/>
      <c r="H1255" s="55"/>
    </row>
    <row r="1256" spans="2:8" s="35" customFormat="1" ht="13.8" x14ac:dyDescent="0.3">
      <c r="B1256" s="50"/>
      <c r="C1256" s="50"/>
      <c r="D1256" s="50"/>
      <c r="E1256" s="92"/>
      <c r="F1256" s="92"/>
      <c r="G1256" s="143"/>
      <c r="H1256" s="51"/>
    </row>
    <row r="1257" spans="2:8" s="35" customFormat="1" ht="13.8" x14ac:dyDescent="0.3">
      <c r="B1257" s="57"/>
      <c r="C1257" s="57"/>
      <c r="D1257" s="57"/>
      <c r="E1257" s="94"/>
      <c r="F1257" s="94"/>
      <c r="G1257" s="143"/>
      <c r="H1257" s="58"/>
    </row>
    <row r="1258" spans="2:8" s="35" customFormat="1" ht="13.8" x14ac:dyDescent="0.3">
      <c r="B1258" s="50"/>
      <c r="C1258" s="50"/>
      <c r="D1258" s="50"/>
      <c r="E1258" s="92"/>
      <c r="F1258" s="92"/>
      <c r="G1258" s="143"/>
      <c r="H1258" s="51"/>
    </row>
    <row r="1259" spans="2:8" s="35" customFormat="1" ht="13.8" x14ac:dyDescent="0.3">
      <c r="B1259" s="57"/>
      <c r="C1259" s="57"/>
      <c r="D1259" s="57"/>
      <c r="E1259" s="94"/>
      <c r="F1259" s="94"/>
      <c r="G1259" s="143"/>
      <c r="H1259" s="58"/>
    </row>
    <row r="1260" spans="2:8" s="35" customFormat="1" ht="13.8" x14ac:dyDescent="0.3">
      <c r="B1260" s="50"/>
      <c r="C1260" s="50"/>
      <c r="D1260" s="50"/>
      <c r="E1260" s="92"/>
      <c r="F1260" s="92"/>
      <c r="G1260" s="143"/>
      <c r="H1260" s="51"/>
    </row>
    <row r="1261" spans="2:8" s="35" customFormat="1" ht="13.8" x14ac:dyDescent="0.3">
      <c r="B1261" s="50"/>
      <c r="C1261" s="50"/>
      <c r="D1261" s="50"/>
      <c r="E1261" s="92"/>
      <c r="F1261" s="92"/>
      <c r="G1261" s="143"/>
      <c r="H1261" s="51"/>
    </row>
    <row r="1262" spans="2:8" s="35" customFormat="1" ht="13.8" x14ac:dyDescent="0.3">
      <c r="B1262" s="57"/>
      <c r="C1262" s="57"/>
      <c r="D1262" s="57"/>
      <c r="E1262" s="94"/>
      <c r="F1262" s="94"/>
      <c r="G1262" s="143"/>
      <c r="H1262" s="58"/>
    </row>
    <row r="1263" spans="2:8" s="35" customFormat="1" ht="13.8" x14ac:dyDescent="0.3">
      <c r="B1263" s="50"/>
      <c r="C1263" s="50"/>
      <c r="D1263" s="50"/>
      <c r="E1263" s="92"/>
      <c r="F1263" s="92"/>
      <c r="G1263" s="143"/>
      <c r="H1263" s="51"/>
    </row>
    <row r="1264" spans="2:8" s="35" customFormat="1" ht="13.8" x14ac:dyDescent="0.3">
      <c r="B1264" s="57"/>
      <c r="C1264" s="57"/>
      <c r="D1264" s="57"/>
      <c r="E1264" s="94"/>
      <c r="F1264" s="94"/>
      <c r="G1264" s="143"/>
      <c r="H1264" s="58"/>
    </row>
    <row r="1265" spans="2:8" s="35" customFormat="1" ht="13.8" x14ac:dyDescent="0.3">
      <c r="B1265" s="50"/>
      <c r="C1265" s="50"/>
      <c r="D1265" s="50"/>
      <c r="E1265" s="92"/>
      <c r="F1265" s="92"/>
      <c r="G1265" s="143"/>
      <c r="H1265" s="51"/>
    </row>
    <row r="1266" spans="2:8" s="35" customFormat="1" ht="13.8" x14ac:dyDescent="0.3">
      <c r="B1266" s="57"/>
      <c r="C1266" s="57"/>
      <c r="D1266" s="57"/>
      <c r="E1266" s="94"/>
      <c r="F1266" s="94"/>
      <c r="G1266" s="143"/>
      <c r="H1266" s="58"/>
    </row>
    <row r="1267" spans="2:8" s="35" customFormat="1" ht="13.8" x14ac:dyDescent="0.3">
      <c r="B1267" s="59" t="s">
        <v>60</v>
      </c>
      <c r="C1267" s="60"/>
      <c r="D1267" s="61"/>
      <c r="E1267" s="62"/>
      <c r="F1267" s="62"/>
      <c r="G1267" s="146"/>
      <c r="H1267" s="63">
        <f>SUM(H1217:H1266)</f>
        <v>0</v>
      </c>
    </row>
    <row r="1268" spans="2:8" s="35" customFormat="1" ht="13.8" x14ac:dyDescent="0.3">
      <c r="D1268" s="41">
        <v>16</v>
      </c>
      <c r="E1268" s="89"/>
      <c r="F1268" s="89"/>
      <c r="G1268" s="139"/>
      <c r="H1268" s="42"/>
    </row>
    <row r="1269" spans="2:8" s="35" customFormat="1" ht="15.6" x14ac:dyDescent="0.3">
      <c r="B1269" s="2"/>
      <c r="C1269" s="3"/>
      <c r="D1269" s="3"/>
      <c r="E1269" s="76"/>
      <c r="F1269" s="76"/>
      <c r="G1269" s="127"/>
      <c r="H1269" s="4"/>
    </row>
    <row r="1270" spans="2:8" s="35" customFormat="1" ht="15.6" x14ac:dyDescent="0.3">
      <c r="B1270" s="288" t="str">
        <f>B1212</f>
        <v xml:space="preserve">Contract: Appointment of a contactor for the Ramochana sewer upgrade and house connection </v>
      </c>
      <c r="C1270" s="3"/>
      <c r="D1270" s="3"/>
      <c r="E1270" s="76"/>
      <c r="F1270" s="76"/>
      <c r="G1270" s="127"/>
      <c r="H1270" s="4"/>
    </row>
    <row r="1271" spans="2:8" s="35" customFormat="1" ht="15.6" x14ac:dyDescent="0.3">
      <c r="B1271" s="288" t="str">
        <f>B1213</f>
        <v xml:space="preserve">Section C2.2: Schedule of Quantities </v>
      </c>
      <c r="C1271" s="3"/>
      <c r="D1271" s="3"/>
      <c r="E1271" s="76"/>
      <c r="F1271" s="76"/>
      <c r="G1271" s="127"/>
      <c r="H1271" s="4"/>
    </row>
    <row r="1272" spans="2:8" s="35" customFormat="1" ht="15.6" x14ac:dyDescent="0.3">
      <c r="B1272" s="2"/>
      <c r="C1272" s="3"/>
      <c r="D1272" s="3"/>
      <c r="E1272" s="76"/>
      <c r="F1272" s="76"/>
      <c r="G1272" s="127"/>
      <c r="H1272" s="4"/>
    </row>
    <row r="1273" spans="2:8" s="35" customFormat="1" ht="13.8" x14ac:dyDescent="0.3">
      <c r="B1273" s="5"/>
      <c r="C1273" s="5"/>
      <c r="D1273" s="5"/>
      <c r="E1273" s="90"/>
      <c r="F1273" s="90"/>
      <c r="G1273" s="140"/>
      <c r="H1273" s="43" t="s">
        <v>570</v>
      </c>
    </row>
    <row r="1274" spans="2:8" s="35" customFormat="1" ht="13.8" x14ac:dyDescent="0.3">
      <c r="B1274" s="44" t="s">
        <v>10</v>
      </c>
      <c r="C1274" s="44" t="s">
        <v>11</v>
      </c>
      <c r="D1274" s="44" t="s">
        <v>1</v>
      </c>
      <c r="E1274" s="44" t="s">
        <v>2</v>
      </c>
      <c r="F1274" s="44" t="s">
        <v>12</v>
      </c>
      <c r="G1274" s="141" t="s">
        <v>3</v>
      </c>
      <c r="H1274" s="45" t="s">
        <v>4</v>
      </c>
    </row>
    <row r="1275" spans="2:8" s="35" customFormat="1" ht="13.8" x14ac:dyDescent="0.3">
      <c r="B1275" s="46">
        <v>13</v>
      </c>
      <c r="C1275" s="67" t="s">
        <v>571</v>
      </c>
      <c r="D1275" s="47" t="s">
        <v>572</v>
      </c>
      <c r="E1275" s="48"/>
      <c r="F1275" s="91"/>
      <c r="G1275" s="142"/>
      <c r="H1275" s="49"/>
    </row>
    <row r="1276" spans="2:8" s="35" customFormat="1" ht="13.8" x14ac:dyDescent="0.3">
      <c r="B1276" s="50"/>
      <c r="C1276" s="50"/>
      <c r="D1276" s="50"/>
      <c r="E1276" s="92"/>
      <c r="F1276" s="92"/>
      <c r="G1276" s="143"/>
      <c r="H1276" s="51"/>
    </row>
    <row r="1277" spans="2:8" s="35" customFormat="1" ht="13.8" x14ac:dyDescent="0.3">
      <c r="B1277" s="52">
        <v>13.1</v>
      </c>
      <c r="C1277" s="53" t="s">
        <v>573</v>
      </c>
      <c r="D1277" s="54" t="s">
        <v>574</v>
      </c>
      <c r="E1277" s="24"/>
      <c r="F1277" s="93"/>
      <c r="G1277" s="151"/>
      <c r="H1277" s="55"/>
    </row>
    <row r="1278" spans="2:8" s="35" customFormat="1" ht="13.8" x14ac:dyDescent="0.3">
      <c r="B1278" s="50"/>
      <c r="C1278" s="50"/>
      <c r="D1278" s="50"/>
      <c r="E1278" s="92"/>
      <c r="F1278" s="92"/>
      <c r="G1278" s="143"/>
      <c r="H1278" s="51"/>
    </row>
    <row r="1279" spans="2:8" s="35" customFormat="1" ht="24" x14ac:dyDescent="0.3">
      <c r="B1279" s="52" t="s">
        <v>575</v>
      </c>
      <c r="C1279" s="53" t="s">
        <v>576</v>
      </c>
      <c r="D1279" s="54" t="s">
        <v>577</v>
      </c>
      <c r="E1279" s="24" t="s">
        <v>7</v>
      </c>
      <c r="F1279" s="93">
        <v>10</v>
      </c>
      <c r="G1279" s="145"/>
      <c r="H1279" s="55"/>
    </row>
    <row r="1280" spans="2:8" s="35" customFormat="1" ht="13.8" x14ac:dyDescent="0.3">
      <c r="B1280" s="50"/>
      <c r="C1280" s="50"/>
      <c r="D1280" s="50"/>
      <c r="E1280" s="92"/>
      <c r="F1280" s="92"/>
      <c r="G1280" s="143"/>
      <c r="H1280" s="51"/>
    </row>
    <row r="1281" spans="2:8" s="35" customFormat="1" ht="13.8" x14ac:dyDescent="0.3">
      <c r="B1281" s="52"/>
      <c r="C1281" s="53"/>
      <c r="D1281" s="54"/>
      <c r="E1281" s="24"/>
      <c r="F1281" s="93"/>
      <c r="G1281" s="151"/>
      <c r="H1281" s="55"/>
    </row>
    <row r="1282" spans="2:8" s="35" customFormat="1" ht="13.8" x14ac:dyDescent="0.3">
      <c r="B1282" s="50"/>
      <c r="C1282" s="50"/>
      <c r="D1282" s="50"/>
      <c r="E1282" s="92"/>
      <c r="F1282" s="92"/>
      <c r="G1282" s="143"/>
      <c r="H1282" s="51"/>
    </row>
    <row r="1283" spans="2:8" s="35" customFormat="1" ht="13.8" x14ac:dyDescent="0.3">
      <c r="B1283" s="52"/>
      <c r="C1283" s="53"/>
      <c r="D1283" s="53"/>
      <c r="E1283" s="24"/>
      <c r="F1283" s="93"/>
      <c r="G1283" s="151"/>
      <c r="H1283" s="55"/>
    </row>
    <row r="1284" spans="2:8" s="35" customFormat="1" ht="13.8" x14ac:dyDescent="0.3">
      <c r="B1284" s="50"/>
      <c r="C1284" s="50"/>
      <c r="D1284" s="50"/>
      <c r="E1284" s="92"/>
      <c r="F1284" s="92"/>
      <c r="G1284" s="143"/>
      <c r="H1284" s="51"/>
    </row>
    <row r="1285" spans="2:8" s="35" customFormat="1" ht="13.8" x14ac:dyDescent="0.3">
      <c r="B1285" s="52"/>
      <c r="C1285" s="53"/>
      <c r="D1285" s="53"/>
      <c r="E1285" s="24"/>
      <c r="F1285" s="93"/>
      <c r="G1285" s="151"/>
      <c r="H1285" s="55"/>
    </row>
    <row r="1286" spans="2:8" s="35" customFormat="1" ht="13.8" x14ac:dyDescent="0.3">
      <c r="B1286" s="50"/>
      <c r="C1286" s="50"/>
      <c r="D1286" s="50"/>
      <c r="E1286" s="92"/>
      <c r="F1286" s="92"/>
      <c r="G1286" s="143"/>
      <c r="H1286" s="51"/>
    </row>
    <row r="1287" spans="2:8" s="35" customFormat="1" ht="13.8" x14ac:dyDescent="0.3">
      <c r="B1287" s="52"/>
      <c r="C1287" s="53"/>
      <c r="D1287" s="54"/>
      <c r="E1287" s="24"/>
      <c r="F1287" s="93"/>
      <c r="G1287" s="144"/>
      <c r="H1287" s="55"/>
    </row>
    <row r="1288" spans="2:8" s="35" customFormat="1" ht="13.8" x14ac:dyDescent="0.3">
      <c r="B1288" s="50"/>
      <c r="C1288" s="50"/>
      <c r="D1288" s="50"/>
      <c r="E1288" s="92"/>
      <c r="F1288" s="92"/>
      <c r="G1288" s="143"/>
      <c r="H1288" s="51"/>
    </row>
    <row r="1289" spans="2:8" s="35" customFormat="1" ht="13.8" x14ac:dyDescent="0.3">
      <c r="B1289" s="52"/>
      <c r="C1289" s="53"/>
      <c r="D1289" s="53"/>
      <c r="E1289" s="24"/>
      <c r="F1289" s="93"/>
      <c r="G1289" s="151"/>
      <c r="H1289" s="55"/>
    </row>
    <row r="1290" spans="2:8" s="35" customFormat="1" ht="13.8" x14ac:dyDescent="0.3">
      <c r="B1290" s="50"/>
      <c r="C1290" s="50"/>
      <c r="D1290" s="50"/>
      <c r="E1290" s="92"/>
      <c r="F1290" s="92"/>
      <c r="G1290" s="143"/>
      <c r="H1290" s="51"/>
    </row>
    <row r="1291" spans="2:8" s="35" customFormat="1" ht="13.8" x14ac:dyDescent="0.3">
      <c r="B1291" s="52"/>
      <c r="C1291" s="53"/>
      <c r="D1291" s="54"/>
      <c r="E1291" s="24"/>
      <c r="F1291" s="93"/>
      <c r="G1291" s="151"/>
      <c r="H1291" s="55"/>
    </row>
    <row r="1292" spans="2:8" s="35" customFormat="1" ht="13.8" x14ac:dyDescent="0.3">
      <c r="B1292" s="50"/>
      <c r="C1292" s="50"/>
      <c r="D1292" s="50"/>
      <c r="E1292" s="92"/>
      <c r="F1292" s="92"/>
      <c r="G1292" s="143"/>
      <c r="H1292" s="51"/>
    </row>
    <row r="1293" spans="2:8" s="35" customFormat="1" ht="13.8" x14ac:dyDescent="0.3">
      <c r="B1293" s="52"/>
      <c r="C1293" s="53"/>
      <c r="D1293" s="54"/>
      <c r="E1293" s="24"/>
      <c r="F1293" s="96"/>
      <c r="G1293" s="151"/>
      <c r="H1293" s="55"/>
    </row>
    <row r="1294" spans="2:8" s="35" customFormat="1" ht="13.8" x14ac:dyDescent="0.3">
      <c r="B1294" s="50"/>
      <c r="C1294" s="50"/>
      <c r="D1294" s="50"/>
      <c r="E1294" s="92"/>
      <c r="F1294" s="92"/>
      <c r="G1294" s="143"/>
      <c r="H1294" s="51"/>
    </row>
    <row r="1295" spans="2:8" s="35" customFormat="1" ht="13.8" x14ac:dyDescent="0.3">
      <c r="B1295" s="52"/>
      <c r="C1295" s="53"/>
      <c r="D1295" s="54"/>
      <c r="E1295" s="24"/>
      <c r="F1295" s="96"/>
      <c r="G1295" s="144"/>
      <c r="H1295" s="55"/>
    </row>
    <row r="1296" spans="2:8" s="35" customFormat="1" ht="13.8" x14ac:dyDescent="0.3">
      <c r="B1296" s="50"/>
      <c r="C1296" s="50"/>
      <c r="D1296" s="50"/>
      <c r="E1296" s="92"/>
      <c r="F1296" s="92"/>
      <c r="G1296" s="143"/>
      <c r="H1296" s="51"/>
    </row>
    <row r="1297" spans="2:8" s="35" customFormat="1" ht="13.8" x14ac:dyDescent="0.3">
      <c r="B1297" s="52"/>
      <c r="C1297" s="53"/>
      <c r="D1297" s="53"/>
      <c r="E1297" s="24"/>
      <c r="F1297" s="93"/>
      <c r="G1297" s="151"/>
      <c r="H1297" s="55"/>
    </row>
    <row r="1298" spans="2:8" s="35" customFormat="1" ht="13.8" x14ac:dyDescent="0.3">
      <c r="B1298" s="50"/>
      <c r="C1298" s="50"/>
      <c r="D1298" s="50"/>
      <c r="E1298" s="92"/>
      <c r="F1298" s="92"/>
      <c r="G1298" s="143"/>
      <c r="H1298" s="51"/>
    </row>
    <row r="1299" spans="2:8" s="35" customFormat="1" ht="13.8" x14ac:dyDescent="0.3">
      <c r="B1299" s="52"/>
      <c r="C1299" s="53"/>
      <c r="D1299" s="53"/>
      <c r="E1299" s="24"/>
      <c r="F1299" s="93"/>
      <c r="G1299" s="151"/>
      <c r="H1299" s="55"/>
    </row>
    <row r="1300" spans="2:8" s="35" customFormat="1" ht="13.8" x14ac:dyDescent="0.3">
      <c r="B1300" s="50"/>
      <c r="C1300" s="50"/>
      <c r="D1300" s="50"/>
      <c r="E1300" s="92"/>
      <c r="F1300" s="92"/>
      <c r="G1300" s="143"/>
      <c r="H1300" s="51"/>
    </row>
    <row r="1301" spans="2:8" s="35" customFormat="1" ht="13.8" x14ac:dyDescent="0.3">
      <c r="B1301" s="52"/>
      <c r="C1301" s="53"/>
      <c r="D1301" s="53"/>
      <c r="E1301" s="24"/>
      <c r="F1301" s="93"/>
      <c r="G1301" s="151"/>
      <c r="H1301" s="55"/>
    </row>
    <row r="1302" spans="2:8" s="35" customFormat="1" ht="13.8" x14ac:dyDescent="0.3">
      <c r="B1302" s="50"/>
      <c r="C1302" s="50"/>
      <c r="D1302" s="50"/>
      <c r="E1302" s="92"/>
      <c r="F1302" s="92"/>
      <c r="G1302" s="143"/>
      <c r="H1302" s="51"/>
    </row>
    <row r="1303" spans="2:8" s="35" customFormat="1" ht="13.8" x14ac:dyDescent="0.3">
      <c r="B1303" s="52"/>
      <c r="C1303" s="53"/>
      <c r="D1303" s="54"/>
      <c r="E1303" s="24"/>
      <c r="F1303" s="93"/>
      <c r="G1303" s="151"/>
      <c r="H1303" s="55"/>
    </row>
    <row r="1304" spans="2:8" s="35" customFormat="1" ht="13.8" x14ac:dyDescent="0.3">
      <c r="B1304" s="50"/>
      <c r="C1304" s="50"/>
      <c r="D1304" s="50"/>
      <c r="E1304" s="92"/>
      <c r="F1304" s="92"/>
      <c r="G1304" s="143"/>
      <c r="H1304" s="51"/>
    </row>
    <row r="1305" spans="2:8" s="35" customFormat="1" ht="13.8" x14ac:dyDescent="0.3">
      <c r="B1305" s="52"/>
      <c r="C1305" s="53"/>
      <c r="D1305" s="54"/>
      <c r="E1305" s="24"/>
      <c r="F1305" s="93"/>
      <c r="G1305" s="144"/>
      <c r="H1305" s="55"/>
    </row>
    <row r="1306" spans="2:8" s="35" customFormat="1" ht="13.8" x14ac:dyDescent="0.3">
      <c r="B1306" s="50"/>
      <c r="C1306" s="50"/>
      <c r="D1306" s="50"/>
      <c r="E1306" s="92"/>
      <c r="F1306" s="92"/>
      <c r="G1306" s="143"/>
      <c r="H1306" s="51"/>
    </row>
    <row r="1307" spans="2:8" s="1" customFormat="1" ht="15.6" x14ac:dyDescent="0.3">
      <c r="B1307" s="52"/>
      <c r="C1307" s="53"/>
      <c r="D1307" s="53"/>
      <c r="E1307" s="24"/>
      <c r="F1307" s="93"/>
      <c r="G1307" s="151"/>
      <c r="H1307" s="55"/>
    </row>
    <row r="1308" spans="2:8" s="1" customFormat="1" ht="15.6" x14ac:dyDescent="0.3">
      <c r="B1308" s="50"/>
      <c r="C1308" s="50"/>
      <c r="D1308" s="50"/>
      <c r="E1308" s="92"/>
      <c r="F1308" s="92"/>
      <c r="G1308" s="143"/>
      <c r="H1308" s="51"/>
    </row>
    <row r="1309" spans="2:8" s="1" customFormat="1" ht="15.6" x14ac:dyDescent="0.3">
      <c r="B1309" s="52"/>
      <c r="C1309" s="53"/>
      <c r="D1309" s="53"/>
      <c r="E1309" s="24"/>
      <c r="F1309" s="93"/>
      <c r="G1309" s="151"/>
      <c r="H1309" s="55"/>
    </row>
    <row r="1310" spans="2:8" s="1" customFormat="1" ht="15.6" x14ac:dyDescent="0.3">
      <c r="B1310" s="50"/>
      <c r="C1310" s="50"/>
      <c r="D1310" s="50"/>
      <c r="E1310" s="92"/>
      <c r="F1310" s="92"/>
      <c r="G1310" s="143"/>
      <c r="H1310" s="51"/>
    </row>
    <row r="1311" spans="2:8" s="35" customFormat="1" ht="13.8" x14ac:dyDescent="0.3">
      <c r="B1311" s="52"/>
      <c r="C1311" s="53"/>
      <c r="D1311" s="54"/>
      <c r="E1311" s="24"/>
      <c r="F1311" s="93"/>
      <c r="G1311" s="151"/>
      <c r="H1311" s="55"/>
    </row>
    <row r="1312" spans="2:8" s="35" customFormat="1" ht="13.8" x14ac:dyDescent="0.3">
      <c r="B1312" s="50"/>
      <c r="C1312" s="50"/>
      <c r="D1312" s="50"/>
      <c r="E1312" s="92"/>
      <c r="F1312" s="92"/>
      <c r="G1312" s="143"/>
      <c r="H1312" s="51"/>
    </row>
    <row r="1313" spans="2:8" s="35" customFormat="1" ht="13.8" x14ac:dyDescent="0.3">
      <c r="B1313" s="57"/>
      <c r="C1313" s="57"/>
      <c r="D1313" s="57"/>
      <c r="E1313" s="94"/>
      <c r="F1313" s="94"/>
      <c r="G1313" s="143"/>
      <c r="H1313" s="58"/>
    </row>
    <row r="1314" spans="2:8" s="35" customFormat="1" ht="13.8" x14ac:dyDescent="0.3">
      <c r="B1314" s="50"/>
      <c r="C1314" s="50"/>
      <c r="D1314" s="50"/>
      <c r="E1314" s="92"/>
      <c r="F1314" s="92"/>
      <c r="G1314" s="143"/>
      <c r="H1314" s="51"/>
    </row>
    <row r="1315" spans="2:8" s="35" customFormat="1" ht="13.8" x14ac:dyDescent="0.3">
      <c r="B1315" s="57"/>
      <c r="C1315" s="57"/>
      <c r="D1315" s="57"/>
      <c r="E1315" s="94"/>
      <c r="F1315" s="94"/>
      <c r="G1315" s="143"/>
      <c r="H1315" s="58"/>
    </row>
    <row r="1316" spans="2:8" s="35" customFormat="1" ht="13.8" x14ac:dyDescent="0.3">
      <c r="B1316" s="50"/>
      <c r="C1316" s="50"/>
      <c r="D1316" s="50"/>
      <c r="E1316" s="92"/>
      <c r="F1316" s="92"/>
      <c r="G1316" s="143"/>
      <c r="H1316" s="51"/>
    </row>
    <row r="1317" spans="2:8" s="35" customFormat="1" ht="13.8" x14ac:dyDescent="0.3">
      <c r="B1317" s="57"/>
      <c r="C1317" s="57"/>
      <c r="D1317" s="57"/>
      <c r="E1317" s="94"/>
      <c r="F1317" s="94"/>
      <c r="G1317" s="143"/>
      <c r="H1317" s="58"/>
    </row>
    <row r="1318" spans="2:8" s="35" customFormat="1" ht="13.8" x14ac:dyDescent="0.3">
      <c r="B1318" s="50"/>
      <c r="C1318" s="50"/>
      <c r="D1318" s="50"/>
      <c r="E1318" s="92"/>
      <c r="F1318" s="92"/>
      <c r="G1318" s="143"/>
      <c r="H1318" s="51"/>
    </row>
    <row r="1319" spans="2:8" s="35" customFormat="1" ht="13.8" x14ac:dyDescent="0.3">
      <c r="B1319" s="57"/>
      <c r="C1319" s="57"/>
      <c r="D1319" s="57"/>
      <c r="E1319" s="94"/>
      <c r="F1319" s="94"/>
      <c r="G1319" s="143"/>
      <c r="H1319" s="58"/>
    </row>
    <row r="1320" spans="2:8" s="35" customFormat="1" ht="13.8" x14ac:dyDescent="0.3">
      <c r="B1320" s="59" t="s">
        <v>60</v>
      </c>
      <c r="C1320" s="60"/>
      <c r="D1320" s="61"/>
      <c r="E1320" s="62"/>
      <c r="F1320" s="62"/>
      <c r="G1320" s="146"/>
      <c r="H1320" s="63">
        <f>SUM(H1275:H1319)</f>
        <v>0</v>
      </c>
    </row>
    <row r="1321" spans="2:8" s="35" customFormat="1" ht="13.8" x14ac:dyDescent="0.3">
      <c r="D1321" s="41">
        <v>17</v>
      </c>
      <c r="E1321" s="89"/>
      <c r="F1321" s="89"/>
      <c r="G1321" s="139"/>
      <c r="H1321" s="42"/>
    </row>
    <row r="1322" spans="2:8" s="35" customFormat="1" ht="15.6" x14ac:dyDescent="0.3">
      <c r="B1322" s="288" t="str">
        <f>B1212</f>
        <v xml:space="preserve">Contract: Appointment of a contactor for the Ramochana sewer upgrade and house connection </v>
      </c>
      <c r="C1322" s="3"/>
      <c r="D1322" s="3"/>
      <c r="E1322" s="76"/>
      <c r="F1322" s="76"/>
      <c r="G1322" s="127"/>
      <c r="H1322" s="4"/>
    </row>
    <row r="1323" spans="2:8" s="35" customFormat="1" ht="15.6" x14ac:dyDescent="0.3">
      <c r="B1323" s="288" t="str">
        <f>B1213</f>
        <v xml:space="preserve">Section C2.2: Schedule of Quantities </v>
      </c>
      <c r="C1323" s="3"/>
      <c r="D1323" s="3"/>
      <c r="E1323" s="76"/>
      <c r="F1323" s="76"/>
      <c r="G1323" s="127"/>
      <c r="H1323" s="4"/>
    </row>
    <row r="1324" spans="2:8" s="35" customFormat="1" ht="15.6" x14ac:dyDescent="0.3">
      <c r="B1324" s="2"/>
      <c r="C1324" s="3"/>
      <c r="D1324" s="3"/>
      <c r="E1324" s="76"/>
      <c r="F1324" s="76"/>
      <c r="G1324" s="127"/>
      <c r="H1324" s="4"/>
    </row>
    <row r="1325" spans="2:8" s="35" customFormat="1" ht="15.6" x14ac:dyDescent="0.3">
      <c r="B1325" s="2"/>
      <c r="C1325" s="3"/>
      <c r="D1325" s="3"/>
      <c r="E1325" s="76"/>
      <c r="F1325" s="76"/>
      <c r="G1325" s="127"/>
      <c r="H1325" s="4"/>
    </row>
    <row r="1326" spans="2:8" s="35" customFormat="1" ht="13.8" x14ac:dyDescent="0.3">
      <c r="B1326" s="5"/>
      <c r="C1326" s="5"/>
      <c r="D1326" s="5"/>
      <c r="E1326" s="90"/>
      <c r="F1326" s="90"/>
      <c r="G1326" s="140"/>
      <c r="H1326" s="43" t="s">
        <v>578</v>
      </c>
    </row>
    <row r="1327" spans="2:8" s="35" customFormat="1" ht="13.8" x14ac:dyDescent="0.3">
      <c r="B1327" s="44" t="s">
        <v>10</v>
      </c>
      <c r="C1327" s="44" t="s">
        <v>11</v>
      </c>
      <c r="D1327" s="44" t="s">
        <v>1</v>
      </c>
      <c r="E1327" s="44" t="s">
        <v>2</v>
      </c>
      <c r="F1327" s="44" t="s">
        <v>12</v>
      </c>
      <c r="G1327" s="141" t="s">
        <v>3</v>
      </c>
      <c r="H1327" s="45" t="s">
        <v>4</v>
      </c>
    </row>
    <row r="1328" spans="2:8" s="35" customFormat="1" ht="13.8" x14ac:dyDescent="0.3">
      <c r="B1328" s="46" t="s">
        <v>579</v>
      </c>
      <c r="C1328" s="67" t="s">
        <v>580</v>
      </c>
      <c r="D1328" s="47" t="s">
        <v>581</v>
      </c>
      <c r="E1328" s="48"/>
      <c r="F1328" s="91"/>
      <c r="G1328" s="142"/>
      <c r="H1328" s="49"/>
    </row>
    <row r="1329" spans="2:8" s="35" customFormat="1" ht="13.8" x14ac:dyDescent="0.3">
      <c r="B1329" s="50"/>
      <c r="C1329" s="50"/>
      <c r="D1329" s="50"/>
      <c r="E1329" s="92"/>
      <c r="F1329" s="92"/>
      <c r="G1329" s="143"/>
      <c r="H1329" s="51"/>
    </row>
    <row r="1330" spans="2:8" s="35" customFormat="1" ht="24" x14ac:dyDescent="0.3">
      <c r="B1330" s="52" t="s">
        <v>582</v>
      </c>
      <c r="C1330" s="53" t="s">
        <v>583</v>
      </c>
      <c r="D1330" s="20" t="s">
        <v>584</v>
      </c>
      <c r="E1330" s="24"/>
      <c r="F1330" s="93"/>
      <c r="G1330" s="148"/>
      <c r="H1330" s="55"/>
    </row>
    <row r="1331" spans="2:8" s="35" customFormat="1" ht="13.8" x14ac:dyDescent="0.3">
      <c r="B1331" s="50"/>
      <c r="C1331" s="50"/>
      <c r="D1331" s="50"/>
      <c r="E1331" s="92"/>
      <c r="F1331" s="92"/>
      <c r="G1331" s="143"/>
      <c r="H1331" s="51"/>
    </row>
    <row r="1332" spans="2:8" s="35" customFormat="1" ht="13.8" x14ac:dyDescent="0.3">
      <c r="B1332" s="52" t="s">
        <v>585</v>
      </c>
      <c r="C1332" s="53" t="s">
        <v>586</v>
      </c>
      <c r="D1332" s="53" t="s">
        <v>587</v>
      </c>
      <c r="E1332" s="24" t="s">
        <v>59</v>
      </c>
      <c r="F1332" s="93">
        <v>100</v>
      </c>
      <c r="G1332" s="145"/>
      <c r="H1332" s="55"/>
    </row>
    <row r="1333" spans="2:8" s="35" customFormat="1" ht="13.8" x14ac:dyDescent="0.3">
      <c r="B1333" s="50"/>
      <c r="C1333" s="50"/>
      <c r="D1333" s="50"/>
      <c r="E1333" s="92"/>
      <c r="F1333" s="92"/>
      <c r="G1333" s="143"/>
      <c r="H1333" s="51"/>
    </row>
    <row r="1334" spans="2:8" s="35" customFormat="1" ht="13.8" x14ac:dyDescent="0.3">
      <c r="B1334" s="52" t="s">
        <v>588</v>
      </c>
      <c r="C1334" s="53" t="s">
        <v>589</v>
      </c>
      <c r="D1334" s="54" t="s">
        <v>590</v>
      </c>
      <c r="E1334" s="24"/>
      <c r="F1334" s="93"/>
      <c r="G1334" s="144"/>
      <c r="H1334" s="55"/>
    </row>
    <row r="1335" spans="2:8" s="35" customFormat="1" ht="13.8" x14ac:dyDescent="0.3">
      <c r="B1335" s="50"/>
      <c r="C1335" s="50"/>
      <c r="D1335" s="50"/>
      <c r="E1335" s="92"/>
      <c r="F1335" s="92"/>
      <c r="G1335" s="143"/>
      <c r="H1335" s="51"/>
    </row>
    <row r="1336" spans="2:8" s="35" customFormat="1" ht="22.8" x14ac:dyDescent="0.3">
      <c r="B1336" s="52" t="s">
        <v>591</v>
      </c>
      <c r="C1336" s="53" t="s">
        <v>592</v>
      </c>
      <c r="D1336" s="53" t="s">
        <v>593</v>
      </c>
      <c r="E1336" s="24" t="s">
        <v>243</v>
      </c>
      <c r="F1336" s="93">
        <v>20</v>
      </c>
      <c r="G1336" s="145"/>
      <c r="H1336" s="55"/>
    </row>
    <row r="1337" spans="2:8" s="35" customFormat="1" ht="13.8" x14ac:dyDescent="0.3">
      <c r="B1337" s="50"/>
      <c r="C1337" s="50"/>
      <c r="D1337" s="50"/>
      <c r="E1337" s="92"/>
      <c r="F1337" s="92"/>
      <c r="G1337" s="143"/>
      <c r="H1337" s="51"/>
    </row>
    <row r="1338" spans="2:8" s="35" customFormat="1" ht="13.8" x14ac:dyDescent="0.3">
      <c r="B1338" s="52"/>
      <c r="C1338" s="53"/>
      <c r="D1338" s="53"/>
      <c r="E1338" s="24"/>
      <c r="F1338" s="93"/>
      <c r="G1338" s="151"/>
      <c r="H1338" s="55"/>
    </row>
    <row r="1339" spans="2:8" s="35" customFormat="1" ht="13.8" x14ac:dyDescent="0.3">
      <c r="B1339" s="50"/>
      <c r="C1339" s="50"/>
      <c r="D1339" s="50"/>
      <c r="E1339" s="92"/>
      <c r="F1339" s="92"/>
      <c r="G1339" s="143"/>
      <c r="H1339" s="51"/>
    </row>
    <row r="1340" spans="2:8" s="35" customFormat="1" ht="13.8" x14ac:dyDescent="0.3">
      <c r="B1340" s="52"/>
      <c r="C1340" s="53"/>
      <c r="D1340" s="54"/>
      <c r="E1340" s="24"/>
      <c r="F1340" s="93"/>
      <c r="G1340" s="144"/>
      <c r="H1340" s="55"/>
    </row>
    <row r="1341" spans="2:8" s="35" customFormat="1" ht="13.8" x14ac:dyDescent="0.3">
      <c r="B1341" s="50"/>
      <c r="C1341" s="50"/>
      <c r="D1341" s="50"/>
      <c r="E1341" s="92"/>
      <c r="F1341" s="92"/>
      <c r="G1341" s="143"/>
      <c r="H1341" s="51"/>
    </row>
    <row r="1342" spans="2:8" s="35" customFormat="1" ht="13.8" x14ac:dyDescent="0.3">
      <c r="B1342" s="52"/>
      <c r="C1342" s="53"/>
      <c r="D1342" s="53"/>
      <c r="E1342" s="24"/>
      <c r="F1342" s="93"/>
      <c r="G1342" s="151"/>
      <c r="H1342" s="55"/>
    </row>
    <row r="1343" spans="2:8" s="35" customFormat="1" ht="13.8" x14ac:dyDescent="0.3">
      <c r="B1343" s="50"/>
      <c r="C1343" s="50"/>
      <c r="D1343" s="50"/>
      <c r="E1343" s="92"/>
      <c r="F1343" s="92"/>
      <c r="G1343" s="143"/>
      <c r="H1343" s="51"/>
    </row>
    <row r="1344" spans="2:8" s="35" customFormat="1" ht="13.8" x14ac:dyDescent="0.3">
      <c r="B1344" s="52"/>
      <c r="C1344" s="53"/>
      <c r="D1344" s="54"/>
      <c r="E1344" s="24"/>
      <c r="F1344" s="93"/>
      <c r="G1344" s="151"/>
      <c r="H1344" s="55"/>
    </row>
    <row r="1345" spans="2:8" s="35" customFormat="1" ht="13.8" x14ac:dyDescent="0.3">
      <c r="B1345" s="50"/>
      <c r="C1345" s="50"/>
      <c r="D1345" s="50"/>
      <c r="E1345" s="92"/>
      <c r="F1345" s="92"/>
      <c r="G1345" s="143"/>
      <c r="H1345" s="51"/>
    </row>
    <row r="1346" spans="2:8" s="35" customFormat="1" ht="13.8" x14ac:dyDescent="0.3">
      <c r="B1346" s="52"/>
      <c r="C1346" s="53"/>
      <c r="D1346" s="54"/>
      <c r="E1346" s="24"/>
      <c r="F1346" s="96"/>
      <c r="G1346" s="151"/>
      <c r="H1346" s="55"/>
    </row>
    <row r="1347" spans="2:8" s="35" customFormat="1" ht="13.8" x14ac:dyDescent="0.3">
      <c r="B1347" s="50"/>
      <c r="C1347" s="50"/>
      <c r="D1347" s="50"/>
      <c r="E1347" s="92"/>
      <c r="F1347" s="92"/>
      <c r="G1347" s="143"/>
      <c r="H1347" s="51"/>
    </row>
    <row r="1348" spans="2:8" s="35" customFormat="1" ht="13.8" x14ac:dyDescent="0.3">
      <c r="B1348" s="52"/>
      <c r="C1348" s="53"/>
      <c r="D1348" s="54"/>
      <c r="E1348" s="24"/>
      <c r="F1348" s="96"/>
      <c r="G1348" s="144"/>
      <c r="H1348" s="55"/>
    </row>
    <row r="1349" spans="2:8" s="35" customFormat="1" ht="13.8" x14ac:dyDescent="0.3">
      <c r="B1349" s="50"/>
      <c r="C1349" s="50"/>
      <c r="D1349" s="50"/>
      <c r="E1349" s="92"/>
      <c r="F1349" s="92"/>
      <c r="G1349" s="143"/>
      <c r="H1349" s="51"/>
    </row>
    <row r="1350" spans="2:8" s="35" customFormat="1" ht="13.8" x14ac:dyDescent="0.3">
      <c r="B1350" s="52"/>
      <c r="C1350" s="53"/>
      <c r="D1350" s="53"/>
      <c r="E1350" s="24"/>
      <c r="F1350" s="93"/>
      <c r="G1350" s="151"/>
      <c r="H1350" s="55"/>
    </row>
    <row r="1351" spans="2:8" s="35" customFormat="1" ht="13.8" x14ac:dyDescent="0.3">
      <c r="B1351" s="50"/>
      <c r="C1351" s="50"/>
      <c r="D1351" s="50"/>
      <c r="E1351" s="92"/>
      <c r="F1351" s="92"/>
      <c r="G1351" s="143"/>
      <c r="H1351" s="51"/>
    </row>
    <row r="1352" spans="2:8" s="35" customFormat="1" ht="13.8" x14ac:dyDescent="0.3">
      <c r="B1352" s="52"/>
      <c r="C1352" s="53"/>
      <c r="D1352" s="53"/>
      <c r="E1352" s="24"/>
      <c r="F1352" s="93"/>
      <c r="G1352" s="151"/>
      <c r="H1352" s="55"/>
    </row>
    <row r="1353" spans="2:8" s="35" customFormat="1" ht="13.8" x14ac:dyDescent="0.3">
      <c r="B1353" s="50"/>
      <c r="C1353" s="50"/>
      <c r="D1353" s="50"/>
      <c r="E1353" s="92"/>
      <c r="F1353" s="92"/>
      <c r="G1353" s="143"/>
      <c r="H1353" s="51"/>
    </row>
    <row r="1354" spans="2:8" s="35" customFormat="1" ht="13.8" x14ac:dyDescent="0.3">
      <c r="B1354" s="52"/>
      <c r="C1354" s="53"/>
      <c r="D1354" s="53"/>
      <c r="E1354" s="24"/>
      <c r="F1354" s="93"/>
      <c r="G1354" s="151"/>
      <c r="H1354" s="55"/>
    </row>
    <row r="1355" spans="2:8" s="35" customFormat="1" ht="13.8" x14ac:dyDescent="0.3">
      <c r="B1355" s="50"/>
      <c r="C1355" s="50"/>
      <c r="D1355" s="50"/>
      <c r="E1355" s="92"/>
      <c r="F1355" s="92"/>
      <c r="G1355" s="143"/>
      <c r="H1355" s="51"/>
    </row>
    <row r="1356" spans="2:8" s="35" customFormat="1" ht="13.8" x14ac:dyDescent="0.3">
      <c r="B1356" s="52"/>
      <c r="C1356" s="53"/>
      <c r="D1356" s="54"/>
      <c r="E1356" s="24"/>
      <c r="F1356" s="93"/>
      <c r="G1356" s="151"/>
      <c r="H1356" s="55"/>
    </row>
    <row r="1357" spans="2:8" s="35" customFormat="1" ht="13.8" x14ac:dyDescent="0.3">
      <c r="B1357" s="50"/>
      <c r="C1357" s="50"/>
      <c r="D1357" s="50"/>
      <c r="E1357" s="92"/>
      <c r="F1357" s="92"/>
      <c r="G1357" s="143"/>
      <c r="H1357" s="51"/>
    </row>
    <row r="1358" spans="2:8" s="35" customFormat="1" ht="13.8" x14ac:dyDescent="0.3">
      <c r="B1358" s="52"/>
      <c r="C1358" s="53"/>
      <c r="D1358" s="54"/>
      <c r="E1358" s="24"/>
      <c r="F1358" s="93"/>
      <c r="G1358" s="144"/>
      <c r="H1358" s="55"/>
    </row>
    <row r="1359" spans="2:8" s="35" customFormat="1" ht="13.8" x14ac:dyDescent="0.3">
      <c r="B1359" s="50"/>
      <c r="C1359" s="50"/>
      <c r="D1359" s="50"/>
      <c r="E1359" s="92"/>
      <c r="F1359" s="92"/>
      <c r="G1359" s="143"/>
      <c r="H1359" s="51"/>
    </row>
    <row r="1360" spans="2:8" s="35" customFormat="1" ht="13.8" x14ac:dyDescent="0.3">
      <c r="B1360" s="52"/>
      <c r="C1360" s="53"/>
      <c r="D1360" s="53"/>
      <c r="E1360" s="24"/>
      <c r="F1360" s="93"/>
      <c r="G1360" s="151"/>
      <c r="H1360" s="55"/>
    </row>
    <row r="1361" spans="2:8" s="1" customFormat="1" ht="15.6" x14ac:dyDescent="0.3">
      <c r="B1361" s="50"/>
      <c r="C1361" s="50"/>
      <c r="D1361" s="50"/>
      <c r="E1361" s="92"/>
      <c r="F1361" s="92"/>
      <c r="G1361" s="143"/>
      <c r="H1361" s="51"/>
    </row>
    <row r="1362" spans="2:8" s="1" customFormat="1" ht="15.6" x14ac:dyDescent="0.3">
      <c r="B1362" s="52"/>
      <c r="C1362" s="53"/>
      <c r="D1362" s="53"/>
      <c r="E1362" s="24"/>
      <c r="F1362" s="93"/>
      <c r="G1362" s="151"/>
      <c r="H1362" s="55"/>
    </row>
    <row r="1363" spans="2:8" s="1" customFormat="1" ht="15.6" x14ac:dyDescent="0.3">
      <c r="B1363" s="50"/>
      <c r="C1363" s="50"/>
      <c r="D1363" s="50"/>
      <c r="E1363" s="92"/>
      <c r="F1363" s="92"/>
      <c r="G1363" s="143"/>
      <c r="H1363" s="51"/>
    </row>
    <row r="1364" spans="2:8" s="1" customFormat="1" ht="15.6" x14ac:dyDescent="0.3">
      <c r="B1364" s="52"/>
      <c r="C1364" s="53"/>
      <c r="D1364" s="54"/>
      <c r="E1364" s="24"/>
      <c r="F1364" s="93"/>
      <c r="G1364" s="151"/>
      <c r="H1364" s="55"/>
    </row>
    <row r="1365" spans="2:8" s="35" customFormat="1" ht="13.8" x14ac:dyDescent="0.3">
      <c r="B1365" s="50"/>
      <c r="C1365" s="50"/>
      <c r="D1365" s="50"/>
      <c r="E1365" s="92"/>
      <c r="F1365" s="92"/>
      <c r="G1365" s="143"/>
      <c r="H1365" s="51"/>
    </row>
    <row r="1366" spans="2:8" s="35" customFormat="1" ht="13.8" x14ac:dyDescent="0.3">
      <c r="B1366" s="57"/>
      <c r="C1366" s="57"/>
      <c r="D1366" s="57"/>
      <c r="E1366" s="94"/>
      <c r="F1366" s="94"/>
      <c r="G1366" s="143"/>
      <c r="H1366" s="58"/>
    </row>
    <row r="1367" spans="2:8" s="35" customFormat="1" ht="13.8" x14ac:dyDescent="0.3">
      <c r="B1367" s="57"/>
      <c r="C1367" s="57"/>
      <c r="D1367" s="57"/>
      <c r="E1367" s="94"/>
      <c r="F1367" s="94"/>
      <c r="G1367" s="143"/>
      <c r="H1367" s="58"/>
    </row>
    <row r="1368" spans="2:8" s="35" customFormat="1" ht="13.8" x14ac:dyDescent="0.3">
      <c r="B1368" s="50"/>
      <c r="C1368" s="50"/>
      <c r="D1368" s="50"/>
      <c r="E1368" s="92"/>
      <c r="F1368" s="92"/>
      <c r="G1368" s="143"/>
      <c r="H1368" s="51"/>
    </row>
    <row r="1369" spans="2:8" s="35" customFormat="1" ht="13.8" x14ac:dyDescent="0.3">
      <c r="B1369" s="57"/>
      <c r="C1369" s="57"/>
      <c r="D1369" s="57"/>
      <c r="E1369" s="94"/>
      <c r="F1369" s="94"/>
      <c r="G1369" s="143"/>
      <c r="H1369" s="58"/>
    </row>
    <row r="1370" spans="2:8" s="35" customFormat="1" ht="13.8" x14ac:dyDescent="0.3">
      <c r="B1370" s="50"/>
      <c r="C1370" s="50"/>
      <c r="D1370" s="50"/>
      <c r="E1370" s="92"/>
      <c r="F1370" s="92"/>
      <c r="G1370" s="143"/>
      <c r="H1370" s="51"/>
    </row>
    <row r="1371" spans="2:8" s="35" customFormat="1" ht="13.8" x14ac:dyDescent="0.3">
      <c r="B1371" s="57"/>
      <c r="C1371" s="57"/>
      <c r="D1371" s="57"/>
      <c r="E1371" s="94"/>
      <c r="F1371" s="94"/>
      <c r="G1371" s="143"/>
      <c r="H1371" s="58"/>
    </row>
    <row r="1372" spans="2:8" s="35" customFormat="1" ht="13.8" x14ac:dyDescent="0.3">
      <c r="B1372" s="50"/>
      <c r="C1372" s="50"/>
      <c r="D1372" s="50"/>
      <c r="E1372" s="92"/>
      <c r="F1372" s="92"/>
      <c r="G1372" s="143"/>
      <c r="H1372" s="51"/>
    </row>
    <row r="1373" spans="2:8" s="35" customFormat="1" ht="13.8" x14ac:dyDescent="0.3">
      <c r="B1373" s="57"/>
      <c r="C1373" s="57"/>
      <c r="D1373" s="57"/>
      <c r="E1373" s="94"/>
      <c r="F1373" s="94"/>
      <c r="G1373" s="143"/>
      <c r="H1373" s="58"/>
    </row>
    <row r="1374" spans="2:8" s="35" customFormat="1" ht="13.8" x14ac:dyDescent="0.3">
      <c r="B1374" s="57"/>
      <c r="C1374" s="57"/>
      <c r="D1374" s="57"/>
      <c r="E1374" s="94"/>
      <c r="F1374" s="94"/>
      <c r="G1374" s="143"/>
      <c r="H1374" s="58"/>
    </row>
    <row r="1375" spans="2:8" s="35" customFormat="1" ht="13.8" x14ac:dyDescent="0.3">
      <c r="B1375" s="50"/>
      <c r="C1375" s="50"/>
      <c r="D1375" s="50"/>
      <c r="E1375" s="92"/>
      <c r="F1375" s="92"/>
      <c r="G1375" s="143"/>
      <c r="H1375" s="51"/>
    </row>
    <row r="1376" spans="2:8" s="35" customFormat="1" ht="13.8" x14ac:dyDescent="0.3">
      <c r="B1376" s="59" t="s">
        <v>60</v>
      </c>
      <c r="C1376" s="60"/>
      <c r="D1376" s="61"/>
      <c r="E1376" s="62"/>
      <c r="F1376" s="62"/>
      <c r="G1376" s="146"/>
      <c r="H1376" s="63">
        <f>SUM(H1328:H1375)</f>
        <v>0</v>
      </c>
    </row>
    <row r="1377" spans="2:8" s="35" customFormat="1" ht="13.8" x14ac:dyDescent="0.3">
      <c r="D1377" s="41">
        <v>18</v>
      </c>
      <c r="E1377" s="89"/>
      <c r="F1377" s="89"/>
      <c r="G1377" s="139"/>
      <c r="H1377" s="42"/>
    </row>
    <row r="1378" spans="2:8" s="35" customFormat="1" ht="15.6" x14ac:dyDescent="0.3">
      <c r="B1378" s="2"/>
      <c r="C1378" s="3"/>
      <c r="D1378" s="3"/>
      <c r="E1378" s="76"/>
      <c r="F1378" s="76"/>
      <c r="G1378" s="127"/>
      <c r="H1378" s="4"/>
    </row>
    <row r="1379" spans="2:8" s="35" customFormat="1" ht="15.6" x14ac:dyDescent="0.3">
      <c r="B1379" s="288" t="str">
        <f>B1212</f>
        <v xml:space="preserve">Contract: Appointment of a contactor for the Ramochana sewer upgrade and house connection </v>
      </c>
      <c r="C1379" s="3"/>
      <c r="D1379" s="3"/>
      <c r="E1379" s="76"/>
      <c r="F1379" s="76"/>
      <c r="G1379" s="127"/>
      <c r="H1379" s="4"/>
    </row>
    <row r="1380" spans="2:8" s="35" customFormat="1" ht="15.6" x14ac:dyDescent="0.3">
      <c r="B1380" s="288" t="str">
        <f>B1213</f>
        <v xml:space="preserve">Section C2.2: Schedule of Quantities </v>
      </c>
      <c r="C1380" s="3"/>
      <c r="D1380" s="3"/>
      <c r="E1380" s="76"/>
      <c r="F1380" s="76"/>
      <c r="G1380" s="127"/>
      <c r="H1380" s="4"/>
    </row>
    <row r="1381" spans="2:8" s="35" customFormat="1" ht="15.6" x14ac:dyDescent="0.3">
      <c r="B1381" s="2"/>
      <c r="C1381" s="3"/>
      <c r="D1381" s="3"/>
      <c r="E1381" s="76"/>
      <c r="F1381" s="76"/>
      <c r="G1381" s="127"/>
      <c r="H1381" s="4"/>
    </row>
    <row r="1382" spans="2:8" s="35" customFormat="1" ht="13.8" x14ac:dyDescent="0.3">
      <c r="B1382" s="5"/>
      <c r="C1382" s="5"/>
      <c r="D1382" s="5"/>
      <c r="E1382" s="90"/>
      <c r="F1382" s="90"/>
      <c r="G1382" s="140"/>
      <c r="H1382" s="43" t="s">
        <v>594</v>
      </c>
    </row>
    <row r="1383" spans="2:8" s="35" customFormat="1" ht="13.8" x14ac:dyDescent="0.3">
      <c r="B1383" s="44" t="s">
        <v>10</v>
      </c>
      <c r="C1383" s="44" t="s">
        <v>11</v>
      </c>
      <c r="D1383" s="44" t="s">
        <v>1</v>
      </c>
      <c r="E1383" s="44" t="s">
        <v>2</v>
      </c>
      <c r="F1383" s="44" t="s">
        <v>12</v>
      </c>
      <c r="G1383" s="141" t="s">
        <v>3</v>
      </c>
      <c r="H1383" s="45" t="s">
        <v>4</v>
      </c>
    </row>
    <row r="1384" spans="2:8" s="35" customFormat="1" ht="13.8" x14ac:dyDescent="0.3">
      <c r="B1384" s="46">
        <v>15</v>
      </c>
      <c r="C1384" s="67" t="s">
        <v>595</v>
      </c>
      <c r="D1384" s="47" t="s">
        <v>596</v>
      </c>
      <c r="E1384" s="48"/>
      <c r="F1384" s="91"/>
      <c r="G1384" s="142"/>
      <c r="H1384" s="49"/>
    </row>
    <row r="1385" spans="2:8" s="1" customFormat="1" ht="13.5" customHeight="1" x14ac:dyDescent="0.3">
      <c r="B1385" s="50"/>
      <c r="C1385" s="50"/>
      <c r="D1385" s="50"/>
      <c r="E1385" s="92"/>
      <c r="F1385" s="92"/>
      <c r="G1385" s="143"/>
      <c r="H1385" s="51"/>
    </row>
    <row r="1386" spans="2:8" s="1" customFormat="1" ht="24" x14ac:dyDescent="0.3">
      <c r="B1386" s="52">
        <v>15.1</v>
      </c>
      <c r="C1386" s="53" t="s">
        <v>597</v>
      </c>
      <c r="D1386" s="54" t="s">
        <v>598</v>
      </c>
      <c r="E1386" s="24"/>
      <c r="F1386" s="93"/>
      <c r="G1386" s="148"/>
      <c r="H1386" s="55"/>
    </row>
    <row r="1387" spans="2:8" s="35" customFormat="1" ht="13.8" x14ac:dyDescent="0.3">
      <c r="B1387" s="50"/>
      <c r="C1387" s="50"/>
      <c r="D1387" s="50"/>
      <c r="E1387" s="92"/>
      <c r="F1387" s="92"/>
      <c r="G1387" s="143"/>
      <c r="H1387" s="51"/>
    </row>
    <row r="1388" spans="2:8" s="1" customFormat="1" ht="15.6" x14ac:dyDescent="0.3">
      <c r="B1388" s="52" t="s">
        <v>599</v>
      </c>
      <c r="C1388" s="53" t="s">
        <v>600</v>
      </c>
      <c r="D1388" s="53" t="s">
        <v>471</v>
      </c>
      <c r="E1388" s="24" t="s">
        <v>59</v>
      </c>
      <c r="F1388" s="93">
        <v>300</v>
      </c>
      <c r="G1388" s="145"/>
      <c r="H1388" s="55"/>
    </row>
    <row r="1389" spans="2:8" s="1" customFormat="1" ht="15.6" x14ac:dyDescent="0.3">
      <c r="B1389" s="50"/>
      <c r="C1389" s="50"/>
      <c r="D1389" s="50"/>
      <c r="E1389" s="92"/>
      <c r="F1389" s="92"/>
      <c r="G1389" s="143"/>
      <c r="H1389" s="51"/>
    </row>
    <row r="1390" spans="2:8" s="35" customFormat="1" ht="24" x14ac:dyDescent="0.3">
      <c r="B1390" s="52">
        <v>15.2</v>
      </c>
      <c r="C1390" s="53" t="s">
        <v>601</v>
      </c>
      <c r="D1390" s="54" t="s">
        <v>602</v>
      </c>
      <c r="E1390" s="24"/>
      <c r="F1390" s="93"/>
      <c r="G1390" s="148"/>
      <c r="H1390" s="55"/>
    </row>
    <row r="1391" spans="2:8" s="35" customFormat="1" ht="13.8" x14ac:dyDescent="0.3">
      <c r="B1391" s="50"/>
      <c r="C1391" s="50"/>
      <c r="D1391" s="50"/>
      <c r="E1391" s="92"/>
      <c r="F1391" s="92"/>
      <c r="G1391" s="143"/>
      <c r="H1391" s="51"/>
    </row>
    <row r="1392" spans="2:8" s="8" customFormat="1" ht="11.4" x14ac:dyDescent="0.3">
      <c r="B1392" s="52" t="s">
        <v>603</v>
      </c>
      <c r="C1392" s="53" t="s">
        <v>604</v>
      </c>
      <c r="D1392" s="53" t="s">
        <v>605</v>
      </c>
      <c r="E1392" s="24"/>
      <c r="F1392" s="98"/>
      <c r="G1392" s="144"/>
      <c r="H1392" s="68"/>
    </row>
    <row r="1393" spans="2:8" s="35" customFormat="1" ht="13.8" x14ac:dyDescent="0.3">
      <c r="B1393" s="50"/>
      <c r="C1393" s="50"/>
      <c r="D1393" s="50"/>
      <c r="E1393" s="92"/>
      <c r="F1393" s="92"/>
      <c r="G1393" s="143"/>
      <c r="H1393" s="51"/>
    </row>
    <row r="1394" spans="2:8" s="8" customFormat="1" ht="11.4" x14ac:dyDescent="0.3">
      <c r="B1394" s="52" t="s">
        <v>606</v>
      </c>
      <c r="C1394" s="53" t="s">
        <v>607</v>
      </c>
      <c r="D1394" s="53" t="s">
        <v>724</v>
      </c>
      <c r="E1394" s="24" t="s">
        <v>59</v>
      </c>
      <c r="F1394" s="93">
        <f>F1388</f>
        <v>300</v>
      </c>
      <c r="G1394" s="145"/>
      <c r="H1394" s="55"/>
    </row>
    <row r="1395" spans="2:8" s="35" customFormat="1" ht="13.5" customHeight="1" x14ac:dyDescent="0.3">
      <c r="B1395" s="50"/>
      <c r="C1395" s="50"/>
      <c r="D1395" s="50"/>
      <c r="E1395" s="92"/>
      <c r="F1395" s="92"/>
      <c r="G1395" s="143"/>
      <c r="H1395" s="51"/>
    </row>
    <row r="1396" spans="2:8" s="8" customFormat="1" ht="11.4" x14ac:dyDescent="0.3">
      <c r="B1396" s="52" t="s">
        <v>606</v>
      </c>
      <c r="C1396" s="53" t="s">
        <v>607</v>
      </c>
      <c r="D1396" s="53" t="s">
        <v>725</v>
      </c>
      <c r="E1396" s="24" t="s">
        <v>59</v>
      </c>
      <c r="F1396" s="93">
        <f>F1394</f>
        <v>300</v>
      </c>
      <c r="G1396" s="145"/>
      <c r="H1396" s="55"/>
    </row>
    <row r="1397" spans="2:8" s="8" customFormat="1" ht="9.4499999999999993" customHeight="1" x14ac:dyDescent="0.3">
      <c r="B1397" s="50"/>
      <c r="C1397" s="50"/>
      <c r="D1397" s="50"/>
      <c r="E1397" s="92"/>
      <c r="F1397" s="92"/>
      <c r="G1397" s="143"/>
      <c r="H1397" s="51"/>
    </row>
    <row r="1398" spans="2:8" s="8" customFormat="1" ht="22.8" x14ac:dyDescent="0.3">
      <c r="B1398" s="52" t="s">
        <v>606</v>
      </c>
      <c r="C1398" s="53" t="s">
        <v>607</v>
      </c>
      <c r="D1398" s="53" t="s">
        <v>608</v>
      </c>
      <c r="E1398" s="24" t="s">
        <v>59</v>
      </c>
      <c r="F1398" s="93">
        <f>F1396</f>
        <v>300</v>
      </c>
      <c r="G1398" s="145"/>
      <c r="H1398" s="55"/>
    </row>
    <row r="1399" spans="2:8" s="8" customFormat="1" ht="9.4499999999999993" customHeight="1" x14ac:dyDescent="0.3">
      <c r="B1399" s="50"/>
      <c r="C1399" s="50"/>
      <c r="D1399" s="50"/>
      <c r="E1399" s="92"/>
      <c r="F1399" s="92"/>
      <c r="G1399" s="143"/>
      <c r="H1399" s="51"/>
    </row>
    <row r="1400" spans="2:8" s="8" customFormat="1" ht="11.4" x14ac:dyDescent="0.3">
      <c r="B1400" s="52" t="s">
        <v>609</v>
      </c>
      <c r="C1400" s="53" t="s">
        <v>610</v>
      </c>
      <c r="D1400" s="53" t="s">
        <v>611</v>
      </c>
      <c r="E1400" s="24"/>
      <c r="F1400" s="93"/>
      <c r="G1400" s="144"/>
      <c r="H1400" s="55"/>
    </row>
    <row r="1401" spans="2:8" s="8" customFormat="1" ht="9.4499999999999993" customHeight="1" x14ac:dyDescent="0.3">
      <c r="B1401" s="50"/>
      <c r="C1401" s="50"/>
      <c r="D1401" s="50"/>
      <c r="E1401" s="92"/>
      <c r="F1401" s="92"/>
      <c r="G1401" s="143"/>
      <c r="H1401" s="51"/>
    </row>
    <row r="1402" spans="2:8" s="8" customFormat="1" ht="22.8" x14ac:dyDescent="0.3">
      <c r="B1402" s="52" t="s">
        <v>612</v>
      </c>
      <c r="C1402" s="53" t="s">
        <v>607</v>
      </c>
      <c r="D1402" s="53" t="s">
        <v>613</v>
      </c>
      <c r="E1402" s="24" t="s">
        <v>59</v>
      </c>
      <c r="F1402" s="93">
        <f>F1398</f>
        <v>300</v>
      </c>
      <c r="G1402" s="145"/>
      <c r="H1402" s="55"/>
    </row>
    <row r="1403" spans="2:8" s="8" customFormat="1" ht="9.4499999999999993" customHeight="1" x14ac:dyDescent="0.3">
      <c r="B1403" s="50"/>
      <c r="C1403" s="50"/>
      <c r="D1403" s="50"/>
      <c r="E1403" s="92"/>
      <c r="F1403" s="92"/>
      <c r="G1403" s="143"/>
      <c r="H1403" s="51"/>
    </row>
    <row r="1404" spans="2:8" s="8" customFormat="1" ht="22.8" x14ac:dyDescent="0.3">
      <c r="B1404" s="52" t="s">
        <v>612</v>
      </c>
      <c r="C1404" s="53" t="s">
        <v>607</v>
      </c>
      <c r="D1404" s="53" t="s">
        <v>726</v>
      </c>
      <c r="E1404" s="24" t="s">
        <v>59</v>
      </c>
      <c r="F1404" s="93">
        <f>F1402</f>
        <v>300</v>
      </c>
      <c r="G1404" s="145"/>
      <c r="H1404" s="55"/>
    </row>
    <row r="1405" spans="2:8" s="8" customFormat="1" ht="9.4499999999999993" customHeight="1" x14ac:dyDescent="0.3">
      <c r="B1405" s="50"/>
      <c r="C1405" s="50"/>
      <c r="D1405" s="50"/>
      <c r="E1405" s="92"/>
      <c r="F1405" s="92"/>
      <c r="G1405" s="143"/>
      <c r="H1405" s="51"/>
    </row>
    <row r="1406" spans="2:8" s="8" customFormat="1" ht="11.4" x14ac:dyDescent="0.3">
      <c r="B1406" s="52"/>
      <c r="C1406" s="53"/>
      <c r="D1406" s="53"/>
      <c r="E1406" s="24"/>
      <c r="F1406" s="93"/>
      <c r="G1406" s="144"/>
      <c r="H1406" s="55"/>
    </row>
    <row r="1407" spans="2:8" s="8" customFormat="1" ht="9.4499999999999993" customHeight="1" x14ac:dyDescent="0.3">
      <c r="B1407" s="50"/>
      <c r="C1407" s="50"/>
      <c r="D1407" s="50"/>
      <c r="E1407" s="92"/>
      <c r="F1407" s="92"/>
      <c r="G1407" s="143"/>
      <c r="H1407" s="51"/>
    </row>
    <row r="1408" spans="2:8" s="8" customFormat="1" ht="11.4" x14ac:dyDescent="0.3">
      <c r="B1408" s="52"/>
      <c r="C1408" s="53"/>
      <c r="D1408" s="53"/>
      <c r="E1408" s="24"/>
      <c r="F1408" s="93"/>
      <c r="G1408" s="144"/>
      <c r="H1408" s="55"/>
    </row>
    <row r="1409" spans="2:8" s="8" customFormat="1" ht="9.4499999999999993" customHeight="1" x14ac:dyDescent="0.3">
      <c r="B1409" s="50"/>
      <c r="C1409" s="50"/>
      <c r="D1409" s="50"/>
      <c r="E1409" s="92"/>
      <c r="F1409" s="92"/>
      <c r="G1409" s="143"/>
      <c r="H1409" s="51"/>
    </row>
    <row r="1410" spans="2:8" s="8" customFormat="1" ht="11.4" x14ac:dyDescent="0.3">
      <c r="B1410" s="52"/>
      <c r="C1410" s="53"/>
      <c r="D1410" s="53"/>
      <c r="E1410" s="24"/>
      <c r="F1410" s="93"/>
      <c r="G1410" s="144"/>
      <c r="H1410" s="55"/>
    </row>
    <row r="1411" spans="2:8" s="8" customFormat="1" ht="9.4499999999999993" customHeight="1" x14ac:dyDescent="0.3">
      <c r="B1411" s="50"/>
      <c r="C1411" s="50"/>
      <c r="D1411" s="50"/>
      <c r="E1411" s="92"/>
      <c r="F1411" s="92"/>
      <c r="G1411" s="143"/>
      <c r="H1411" s="51"/>
    </row>
    <row r="1412" spans="2:8" s="8" customFormat="1" ht="12" x14ac:dyDescent="0.3">
      <c r="B1412" s="52"/>
      <c r="C1412" s="53"/>
      <c r="D1412" s="54"/>
      <c r="E1412" s="24"/>
      <c r="F1412" s="93"/>
      <c r="G1412" s="144"/>
      <c r="H1412" s="55"/>
    </row>
    <row r="1413" spans="2:8" s="8" customFormat="1" ht="11.4" x14ac:dyDescent="0.3">
      <c r="B1413" s="50"/>
      <c r="C1413" s="50"/>
      <c r="D1413" s="50"/>
      <c r="E1413" s="92"/>
      <c r="F1413" s="92"/>
      <c r="G1413" s="143"/>
      <c r="H1413" s="51"/>
    </row>
    <row r="1414" spans="2:8" s="8" customFormat="1" ht="9.4499999999999993" customHeight="1" x14ac:dyDescent="0.3">
      <c r="B1414" s="52"/>
      <c r="C1414" s="53"/>
      <c r="D1414" s="54"/>
      <c r="E1414" s="24"/>
      <c r="F1414" s="93"/>
      <c r="G1414" s="144"/>
      <c r="H1414" s="55"/>
    </row>
    <row r="1415" spans="2:8" s="8" customFormat="1" ht="11.4" x14ac:dyDescent="0.3">
      <c r="B1415" s="50"/>
      <c r="C1415" s="50"/>
      <c r="D1415" s="50"/>
      <c r="E1415" s="92"/>
      <c r="F1415" s="92"/>
      <c r="G1415" s="143"/>
      <c r="H1415" s="51"/>
    </row>
    <row r="1416" spans="2:8" s="8" customFormat="1" ht="9.4499999999999993" customHeight="1" x14ac:dyDescent="0.3">
      <c r="B1416" s="52"/>
      <c r="C1416" s="53"/>
      <c r="D1416" s="53"/>
      <c r="E1416" s="24"/>
      <c r="F1416" s="93"/>
      <c r="G1416" s="144"/>
      <c r="H1416" s="55"/>
    </row>
    <row r="1417" spans="2:8" s="8" customFormat="1" ht="11.4" x14ac:dyDescent="0.3">
      <c r="B1417" s="50"/>
      <c r="C1417" s="50"/>
      <c r="D1417" s="50"/>
      <c r="E1417" s="92"/>
      <c r="F1417" s="92"/>
      <c r="G1417" s="143"/>
      <c r="H1417" s="51"/>
    </row>
    <row r="1418" spans="2:8" s="8" customFormat="1" ht="9.4499999999999993" customHeight="1" x14ac:dyDescent="0.3">
      <c r="B1418" s="52"/>
      <c r="C1418" s="53"/>
      <c r="D1418" s="53"/>
      <c r="E1418" s="24"/>
      <c r="F1418" s="93"/>
      <c r="G1418" s="144"/>
      <c r="H1418" s="55"/>
    </row>
    <row r="1419" spans="2:8" s="8" customFormat="1" ht="11.4" x14ac:dyDescent="0.3">
      <c r="B1419" s="50"/>
      <c r="C1419" s="50"/>
      <c r="D1419" s="50"/>
      <c r="E1419" s="92"/>
      <c r="F1419" s="92"/>
      <c r="G1419" s="143"/>
      <c r="H1419" s="51"/>
    </row>
    <row r="1420" spans="2:8" s="8" customFormat="1" ht="12" x14ac:dyDescent="0.3">
      <c r="B1420" s="52"/>
      <c r="C1420" s="53"/>
      <c r="D1420" s="54"/>
      <c r="E1420" s="24"/>
      <c r="F1420" s="93"/>
      <c r="G1420" s="144"/>
      <c r="H1420" s="55"/>
    </row>
    <row r="1421" spans="2:8" s="8" customFormat="1" ht="11.25" customHeight="1" x14ac:dyDescent="0.3">
      <c r="B1421" s="50"/>
      <c r="C1421" s="50"/>
      <c r="D1421" s="50"/>
      <c r="E1421" s="92"/>
      <c r="F1421" s="92"/>
      <c r="G1421" s="143"/>
      <c r="H1421" s="51"/>
    </row>
    <row r="1422" spans="2:8" s="1" customFormat="1" ht="15.6" x14ac:dyDescent="0.3">
      <c r="B1422" s="57"/>
      <c r="C1422" s="57"/>
      <c r="D1422" s="57"/>
      <c r="E1422" s="94"/>
      <c r="F1422" s="94"/>
      <c r="G1422" s="143"/>
      <c r="H1422" s="58"/>
    </row>
    <row r="1423" spans="2:8" s="1" customFormat="1" ht="15.6" x14ac:dyDescent="0.3">
      <c r="B1423" s="50"/>
      <c r="C1423" s="50"/>
      <c r="D1423" s="50"/>
      <c r="E1423" s="92"/>
      <c r="F1423" s="92"/>
      <c r="G1423" s="143"/>
      <c r="H1423" s="51"/>
    </row>
    <row r="1424" spans="2:8" s="1" customFormat="1" ht="15.6" x14ac:dyDescent="0.3">
      <c r="B1424" s="57"/>
      <c r="C1424" s="57"/>
      <c r="D1424" s="57"/>
      <c r="E1424" s="94"/>
      <c r="F1424" s="94"/>
      <c r="G1424" s="143"/>
      <c r="H1424" s="58"/>
    </row>
    <row r="1425" spans="2:8" s="1" customFormat="1" ht="15.6" x14ac:dyDescent="0.3">
      <c r="B1425" s="50"/>
      <c r="C1425" s="50"/>
      <c r="D1425" s="50"/>
      <c r="E1425" s="92"/>
      <c r="F1425" s="92"/>
      <c r="G1425" s="143"/>
      <c r="H1425" s="51"/>
    </row>
    <row r="1426" spans="2:8" s="35" customFormat="1" ht="13.8" x14ac:dyDescent="0.3">
      <c r="B1426" s="57"/>
      <c r="C1426" s="57"/>
      <c r="D1426" s="57"/>
      <c r="E1426" s="94"/>
      <c r="F1426" s="94"/>
      <c r="G1426" s="143"/>
      <c r="H1426" s="58"/>
    </row>
    <row r="1427" spans="2:8" s="35" customFormat="1" ht="13.8" x14ac:dyDescent="0.3">
      <c r="B1427" s="50"/>
      <c r="C1427" s="50"/>
      <c r="D1427" s="50"/>
      <c r="E1427" s="92"/>
      <c r="F1427" s="92"/>
      <c r="G1427" s="143"/>
      <c r="H1427" s="51"/>
    </row>
    <row r="1428" spans="2:8" s="35" customFormat="1" ht="13.8" x14ac:dyDescent="0.3">
      <c r="B1428" s="57"/>
      <c r="C1428" s="57"/>
      <c r="D1428" s="57"/>
      <c r="E1428" s="94"/>
      <c r="F1428" s="94"/>
      <c r="G1428" s="143"/>
      <c r="H1428" s="58"/>
    </row>
    <row r="1429" spans="2:8" s="35" customFormat="1" ht="13.8" x14ac:dyDescent="0.3">
      <c r="B1429" s="50"/>
      <c r="C1429" s="50"/>
      <c r="D1429" s="50"/>
      <c r="E1429" s="92"/>
      <c r="F1429" s="92"/>
      <c r="G1429" s="143"/>
      <c r="H1429" s="51"/>
    </row>
    <row r="1430" spans="2:8" s="35" customFormat="1" ht="13.8" x14ac:dyDescent="0.3">
      <c r="B1430" s="59" t="s">
        <v>60</v>
      </c>
      <c r="C1430" s="60"/>
      <c r="D1430" s="61"/>
      <c r="E1430" s="62"/>
      <c r="F1430" s="62"/>
      <c r="G1430" s="146"/>
      <c r="H1430" s="63"/>
    </row>
    <row r="1431" spans="2:8" s="35" customFormat="1" ht="13.8" x14ac:dyDescent="0.3">
      <c r="D1431" s="41">
        <v>19</v>
      </c>
      <c r="E1431" s="89"/>
      <c r="F1431" s="89"/>
      <c r="G1431" s="139"/>
      <c r="H1431" s="42"/>
    </row>
    <row r="1432" spans="2:8" s="35" customFormat="1" ht="15.6" x14ac:dyDescent="0.3">
      <c r="B1432" s="2"/>
      <c r="C1432" s="3"/>
      <c r="D1432" s="3"/>
      <c r="E1432" s="76"/>
      <c r="F1432" s="76"/>
      <c r="G1432" s="127"/>
      <c r="H1432" s="4"/>
    </row>
    <row r="1433" spans="2:8" s="35" customFormat="1" ht="15.6" x14ac:dyDescent="0.3">
      <c r="B1433" s="288" t="str">
        <f>B1212</f>
        <v xml:space="preserve">Contract: Appointment of a contactor for the Ramochana sewer upgrade and house connection </v>
      </c>
      <c r="C1433" s="3"/>
      <c r="D1433" s="3"/>
      <c r="E1433" s="76"/>
      <c r="F1433" s="76"/>
      <c r="G1433" s="127"/>
      <c r="H1433" s="4"/>
    </row>
    <row r="1434" spans="2:8" s="35" customFormat="1" ht="15.6" x14ac:dyDescent="0.3">
      <c r="B1434" s="288" t="str">
        <f>B1213</f>
        <v xml:space="preserve">Section C2.2: Schedule of Quantities </v>
      </c>
      <c r="C1434" s="3"/>
      <c r="D1434" s="3"/>
      <c r="E1434" s="76"/>
      <c r="F1434" s="76"/>
      <c r="G1434" s="127"/>
      <c r="H1434" s="4"/>
    </row>
    <row r="1435" spans="2:8" s="35" customFormat="1" ht="15.6" x14ac:dyDescent="0.3">
      <c r="B1435" s="2"/>
      <c r="C1435" s="3"/>
      <c r="D1435" s="3"/>
      <c r="E1435" s="76"/>
      <c r="F1435" s="76"/>
      <c r="G1435" s="127"/>
      <c r="H1435" s="4"/>
    </row>
    <row r="1436" spans="2:8" s="35" customFormat="1" ht="13.8" x14ac:dyDescent="0.3">
      <c r="B1436" s="5"/>
      <c r="C1436" s="5"/>
      <c r="D1436" s="5"/>
      <c r="E1436" s="90"/>
      <c r="F1436" s="90"/>
      <c r="G1436" s="140"/>
      <c r="H1436" s="43" t="s">
        <v>614</v>
      </c>
    </row>
    <row r="1437" spans="2:8" s="35" customFormat="1" ht="13.8" x14ac:dyDescent="0.3">
      <c r="B1437" s="44" t="s">
        <v>10</v>
      </c>
      <c r="C1437" s="44" t="s">
        <v>11</v>
      </c>
      <c r="D1437" s="44" t="s">
        <v>1</v>
      </c>
      <c r="E1437" s="44" t="s">
        <v>2</v>
      </c>
      <c r="F1437" s="44" t="s">
        <v>12</v>
      </c>
      <c r="G1437" s="141" t="s">
        <v>3</v>
      </c>
      <c r="H1437" s="45" t="s">
        <v>4</v>
      </c>
    </row>
    <row r="1438" spans="2:8" s="35" customFormat="1" ht="13.8" x14ac:dyDescent="0.3">
      <c r="B1438" s="46">
        <v>16</v>
      </c>
      <c r="C1438" s="67" t="s">
        <v>615</v>
      </c>
      <c r="D1438" s="47" t="s">
        <v>616</v>
      </c>
      <c r="E1438" s="48"/>
      <c r="F1438" s="91"/>
      <c r="G1438" s="142"/>
      <c r="H1438" s="49"/>
    </row>
    <row r="1439" spans="2:8" s="35" customFormat="1" ht="13.8" x14ac:dyDescent="0.3">
      <c r="B1439" s="50"/>
      <c r="C1439" s="50"/>
      <c r="D1439" s="50"/>
      <c r="E1439" s="92"/>
      <c r="F1439" s="92"/>
      <c r="G1439" s="143"/>
      <c r="H1439" s="51"/>
    </row>
    <row r="1440" spans="2:8" s="35" customFormat="1" ht="24" x14ac:dyDescent="0.3">
      <c r="B1440" s="52">
        <v>16.100000000000001</v>
      </c>
      <c r="C1440" s="53" t="s">
        <v>617</v>
      </c>
      <c r="D1440" s="54" t="s">
        <v>618</v>
      </c>
      <c r="E1440" s="24" t="s">
        <v>59</v>
      </c>
      <c r="F1440" s="93">
        <f>F1402+F1404</f>
        <v>600</v>
      </c>
      <c r="G1440" s="145"/>
      <c r="H1440" s="55"/>
    </row>
    <row r="1441" spans="2:8" s="35" customFormat="1" ht="13.8" x14ac:dyDescent="0.3">
      <c r="B1441" s="50"/>
      <c r="C1441" s="50"/>
      <c r="D1441" s="50"/>
      <c r="E1441" s="92"/>
      <c r="F1441" s="92"/>
      <c r="G1441" s="143"/>
      <c r="H1441" s="51"/>
    </row>
    <row r="1442" spans="2:8" s="35" customFormat="1" ht="13.8" x14ac:dyDescent="0.3">
      <c r="B1442" s="52">
        <v>16.2</v>
      </c>
      <c r="C1442" s="53" t="s">
        <v>601</v>
      </c>
      <c r="D1442" s="54" t="s">
        <v>619</v>
      </c>
      <c r="E1442" s="24"/>
      <c r="F1442" s="93"/>
      <c r="G1442" s="148"/>
      <c r="H1442" s="55"/>
    </row>
    <row r="1443" spans="2:8" s="35" customFormat="1" ht="13.8" x14ac:dyDescent="0.3">
      <c r="B1443" s="50"/>
      <c r="C1443" s="50"/>
      <c r="D1443" s="50"/>
      <c r="E1443" s="92"/>
      <c r="F1443" s="92"/>
      <c r="G1443" s="143"/>
      <c r="H1443" s="51"/>
    </row>
    <row r="1444" spans="2:8" s="35" customFormat="1" ht="13.8" x14ac:dyDescent="0.3">
      <c r="B1444" s="52" t="s">
        <v>620</v>
      </c>
      <c r="C1444" s="53" t="s">
        <v>621</v>
      </c>
      <c r="D1444" s="53" t="s">
        <v>622</v>
      </c>
      <c r="E1444" s="24" t="s">
        <v>8</v>
      </c>
      <c r="F1444" s="93">
        <f>F1440*0.003*2.4</f>
        <v>4.32</v>
      </c>
      <c r="G1444" s="145"/>
      <c r="H1444" s="55"/>
    </row>
    <row r="1445" spans="2:8" s="35" customFormat="1" ht="13.8" x14ac:dyDescent="0.3">
      <c r="B1445" s="50"/>
      <c r="C1445" s="50"/>
      <c r="D1445" s="50"/>
      <c r="E1445" s="92"/>
      <c r="F1445" s="92"/>
      <c r="G1445" s="143"/>
      <c r="H1445" s="51"/>
    </row>
    <row r="1446" spans="2:8" s="35" customFormat="1" ht="13.8" x14ac:dyDescent="0.3">
      <c r="B1446" s="46" t="s">
        <v>731</v>
      </c>
      <c r="C1446" s="67" t="s">
        <v>729</v>
      </c>
      <c r="D1446" s="47" t="s">
        <v>730</v>
      </c>
      <c r="E1446" s="48"/>
      <c r="F1446" s="91"/>
      <c r="G1446" s="142"/>
      <c r="H1446" s="49"/>
    </row>
    <row r="1447" spans="2:8" s="35" customFormat="1" ht="13.8" x14ac:dyDescent="0.3">
      <c r="B1447" s="50"/>
      <c r="C1447" s="50"/>
      <c r="D1447" s="50"/>
      <c r="E1447" s="92"/>
      <c r="F1447" s="92"/>
      <c r="G1447" s="143"/>
      <c r="H1447" s="51"/>
    </row>
    <row r="1448" spans="2:8" s="35" customFormat="1" ht="22.8" x14ac:dyDescent="0.3">
      <c r="B1448" s="52" t="s">
        <v>732</v>
      </c>
      <c r="C1448" s="53" t="s">
        <v>733</v>
      </c>
      <c r="D1448" s="53" t="s">
        <v>734</v>
      </c>
      <c r="E1448" s="24" t="s">
        <v>699</v>
      </c>
      <c r="F1448" s="93">
        <f>F1450*0.8</f>
        <v>24</v>
      </c>
      <c r="G1448" s="144"/>
      <c r="H1448" s="55"/>
    </row>
    <row r="1449" spans="2:8" s="1" customFormat="1" ht="15.6" x14ac:dyDescent="0.3">
      <c r="B1449" s="50"/>
      <c r="C1449" s="50"/>
      <c r="D1449" s="50"/>
      <c r="E1449" s="92"/>
      <c r="F1449" s="92"/>
      <c r="G1449" s="143"/>
      <c r="H1449" s="51"/>
    </row>
    <row r="1450" spans="2:8" s="35" customFormat="1" ht="13.8" x14ac:dyDescent="0.3">
      <c r="B1450" s="52" t="s">
        <v>732</v>
      </c>
      <c r="C1450" s="53" t="s">
        <v>735</v>
      </c>
      <c r="D1450" s="53" t="s">
        <v>736</v>
      </c>
      <c r="E1450" s="24" t="s">
        <v>737</v>
      </c>
      <c r="F1450" s="93">
        <f>1.5*20</f>
        <v>30</v>
      </c>
      <c r="G1450" s="144"/>
      <c r="H1450" s="55"/>
    </row>
    <row r="1451" spans="2:8" s="8" customFormat="1" ht="11.4" x14ac:dyDescent="0.3">
      <c r="B1451" s="50"/>
      <c r="C1451" s="50"/>
      <c r="D1451" s="50"/>
      <c r="E1451" s="92"/>
      <c r="F1451" s="92"/>
      <c r="G1451" s="143"/>
      <c r="H1451" s="51"/>
    </row>
    <row r="1452" spans="2:8" s="35" customFormat="1" ht="13.8" x14ac:dyDescent="0.3">
      <c r="B1452" s="52" t="s">
        <v>738</v>
      </c>
      <c r="C1452" s="53" t="s">
        <v>739</v>
      </c>
      <c r="D1452" s="54" t="s">
        <v>892</v>
      </c>
      <c r="E1452" s="24"/>
      <c r="F1452" s="93"/>
      <c r="G1452" s="144"/>
      <c r="H1452" s="55"/>
    </row>
    <row r="1453" spans="2:8" s="8" customFormat="1" ht="11.4" x14ac:dyDescent="0.3">
      <c r="B1453" s="50"/>
      <c r="C1453" s="50"/>
      <c r="D1453" s="50"/>
      <c r="E1453" s="92"/>
      <c r="F1453" s="92"/>
      <c r="G1453" s="143"/>
      <c r="H1453" s="51"/>
    </row>
    <row r="1454" spans="2:8" s="35" customFormat="1" ht="22.8" x14ac:dyDescent="0.3">
      <c r="B1454" s="52" t="s">
        <v>742</v>
      </c>
      <c r="C1454" s="53" t="s">
        <v>740</v>
      </c>
      <c r="D1454" s="53" t="s">
        <v>741</v>
      </c>
      <c r="E1454" s="24" t="s">
        <v>737</v>
      </c>
      <c r="F1454" s="96">
        <v>1000</v>
      </c>
      <c r="G1454" s="144"/>
      <c r="H1454" s="55"/>
    </row>
    <row r="1455" spans="2:8" s="8" customFormat="1" ht="11.4" x14ac:dyDescent="0.3">
      <c r="B1455" s="50"/>
      <c r="C1455" s="50"/>
      <c r="D1455" s="50"/>
      <c r="E1455" s="92"/>
      <c r="F1455" s="92"/>
      <c r="G1455" s="143"/>
      <c r="H1455" s="51"/>
    </row>
    <row r="1456" spans="2:8" s="8" customFormat="1" ht="22.8" x14ac:dyDescent="0.3">
      <c r="B1456" s="52" t="s">
        <v>743</v>
      </c>
      <c r="C1456" s="53" t="s">
        <v>746</v>
      </c>
      <c r="D1456" s="53" t="s">
        <v>744</v>
      </c>
      <c r="E1456" s="24" t="s">
        <v>699</v>
      </c>
      <c r="F1456" s="96">
        <f>F1448</f>
        <v>24</v>
      </c>
      <c r="G1456" s="144"/>
      <c r="H1456" s="55"/>
    </row>
    <row r="1457" spans="2:8" s="8" customFormat="1" ht="11.4" x14ac:dyDescent="0.3">
      <c r="B1457" s="50"/>
      <c r="C1457" s="50"/>
      <c r="D1457" s="50"/>
      <c r="E1457" s="92"/>
      <c r="F1457" s="92"/>
      <c r="G1457" s="143"/>
      <c r="H1457" s="51"/>
    </row>
    <row r="1458" spans="2:8" s="8" customFormat="1" ht="11.4" x14ac:dyDescent="0.3">
      <c r="B1458" s="52" t="s">
        <v>745</v>
      </c>
      <c r="C1458" s="53" t="s">
        <v>747</v>
      </c>
      <c r="D1458" s="53" t="s">
        <v>748</v>
      </c>
      <c r="E1458" s="24" t="s">
        <v>6</v>
      </c>
      <c r="F1458" s="93">
        <v>2</v>
      </c>
      <c r="G1458" s="144"/>
      <c r="H1458" s="55"/>
    </row>
    <row r="1459" spans="2:8" s="8" customFormat="1" ht="11.4" x14ac:dyDescent="0.3">
      <c r="B1459" s="50"/>
      <c r="C1459" s="50"/>
      <c r="D1459" s="50"/>
      <c r="E1459" s="92"/>
      <c r="F1459" s="92"/>
      <c r="G1459" s="143"/>
      <c r="H1459" s="51"/>
    </row>
    <row r="1460" spans="2:8" s="8" customFormat="1" ht="9.4499999999999993" customHeight="1" x14ac:dyDescent="0.3">
      <c r="B1460" s="52"/>
      <c r="C1460" s="53"/>
      <c r="D1460" s="53"/>
      <c r="E1460" s="24"/>
      <c r="F1460" s="93"/>
      <c r="G1460" s="144"/>
      <c r="H1460" s="55"/>
    </row>
    <row r="1461" spans="2:8" s="8" customFormat="1" ht="11.4" x14ac:dyDescent="0.3">
      <c r="B1461" s="50"/>
      <c r="C1461" s="50"/>
      <c r="D1461" s="50"/>
      <c r="E1461" s="92"/>
      <c r="F1461" s="92"/>
      <c r="G1461" s="143"/>
      <c r="H1461" s="51"/>
    </row>
    <row r="1462" spans="2:8" s="8" customFormat="1" ht="9.4499999999999993" customHeight="1" x14ac:dyDescent="0.3">
      <c r="B1462" s="52"/>
      <c r="C1462" s="53"/>
      <c r="D1462" s="53"/>
      <c r="E1462" s="24"/>
      <c r="F1462" s="93"/>
      <c r="G1462" s="144"/>
      <c r="H1462" s="55"/>
    </row>
    <row r="1463" spans="2:8" s="8" customFormat="1" ht="11.4" x14ac:dyDescent="0.3">
      <c r="B1463" s="50"/>
      <c r="C1463" s="50"/>
      <c r="D1463" s="50"/>
      <c r="E1463" s="92"/>
      <c r="F1463" s="92"/>
      <c r="G1463" s="143"/>
      <c r="H1463" s="51"/>
    </row>
    <row r="1464" spans="2:8" s="8" customFormat="1" ht="9.4499999999999993" customHeight="1" x14ac:dyDescent="0.3">
      <c r="B1464" s="52"/>
      <c r="C1464" s="53"/>
      <c r="D1464" s="54"/>
      <c r="E1464" s="24"/>
      <c r="F1464" s="93"/>
      <c r="G1464" s="144"/>
      <c r="H1464" s="55"/>
    </row>
    <row r="1465" spans="2:8" s="8" customFormat="1" ht="11.4" x14ac:dyDescent="0.3">
      <c r="B1465" s="50"/>
      <c r="C1465" s="50"/>
      <c r="D1465" s="50"/>
      <c r="E1465" s="92"/>
      <c r="F1465" s="92"/>
      <c r="G1465" s="143"/>
      <c r="H1465" s="51"/>
    </row>
    <row r="1466" spans="2:8" s="8" customFormat="1" ht="9.4499999999999993" customHeight="1" x14ac:dyDescent="0.3">
      <c r="B1466" s="52"/>
      <c r="C1466" s="53"/>
      <c r="D1466" s="54"/>
      <c r="E1466" s="24"/>
      <c r="F1466" s="93"/>
      <c r="G1466" s="144"/>
      <c r="H1466" s="55"/>
    </row>
    <row r="1467" spans="2:8" s="8" customFormat="1" ht="11.4" x14ac:dyDescent="0.3">
      <c r="B1467" s="50"/>
      <c r="C1467" s="50"/>
      <c r="D1467" s="50"/>
      <c r="E1467" s="92"/>
      <c r="F1467" s="92"/>
      <c r="G1467" s="143"/>
      <c r="H1467" s="51"/>
    </row>
    <row r="1468" spans="2:8" s="8" customFormat="1" ht="9.4499999999999993" customHeight="1" x14ac:dyDescent="0.3">
      <c r="B1468" s="52"/>
      <c r="C1468" s="53"/>
      <c r="D1468" s="53"/>
      <c r="E1468" s="24"/>
      <c r="F1468" s="93"/>
      <c r="G1468" s="144"/>
      <c r="H1468" s="55"/>
    </row>
    <row r="1469" spans="2:8" s="8" customFormat="1" ht="11.4" x14ac:dyDescent="0.3">
      <c r="B1469" s="50"/>
      <c r="C1469" s="50"/>
      <c r="D1469" s="50"/>
      <c r="E1469" s="92"/>
      <c r="F1469" s="92"/>
      <c r="G1469" s="143"/>
      <c r="H1469" s="51"/>
    </row>
    <row r="1470" spans="2:8" s="8" customFormat="1" ht="9.4499999999999993" customHeight="1" x14ac:dyDescent="0.3">
      <c r="B1470" s="52"/>
      <c r="C1470" s="53"/>
      <c r="D1470" s="53"/>
      <c r="E1470" s="24"/>
      <c r="F1470" s="93"/>
      <c r="G1470" s="144"/>
      <c r="H1470" s="55"/>
    </row>
    <row r="1471" spans="2:8" s="8" customFormat="1" ht="11.4" x14ac:dyDescent="0.3">
      <c r="B1471" s="50"/>
      <c r="C1471" s="50"/>
      <c r="D1471" s="50"/>
      <c r="E1471" s="92"/>
      <c r="F1471" s="92"/>
      <c r="G1471" s="143"/>
      <c r="H1471" s="51"/>
    </row>
    <row r="1472" spans="2:8" s="8" customFormat="1" ht="9.4499999999999993" customHeight="1" x14ac:dyDescent="0.3">
      <c r="B1472" s="52"/>
      <c r="C1472" s="53"/>
      <c r="D1472" s="54"/>
      <c r="E1472" s="24"/>
      <c r="F1472" s="93"/>
      <c r="G1472" s="144"/>
      <c r="H1472" s="55"/>
    </row>
    <row r="1473" spans="2:8" s="8" customFormat="1" ht="11.4" x14ac:dyDescent="0.3">
      <c r="B1473" s="50"/>
      <c r="C1473" s="50"/>
      <c r="D1473" s="50"/>
      <c r="E1473" s="92"/>
      <c r="F1473" s="92"/>
      <c r="G1473" s="143"/>
      <c r="H1473" s="51"/>
    </row>
    <row r="1474" spans="2:8" s="8" customFormat="1" ht="9.4499999999999993" customHeight="1" x14ac:dyDescent="0.3">
      <c r="B1474" s="57"/>
      <c r="C1474" s="57"/>
      <c r="D1474" s="57"/>
      <c r="E1474" s="94"/>
      <c r="F1474" s="94"/>
      <c r="G1474" s="143"/>
      <c r="H1474" s="58"/>
    </row>
    <row r="1475" spans="2:8" s="8" customFormat="1" ht="11.4" x14ac:dyDescent="0.3">
      <c r="B1475" s="50"/>
      <c r="C1475" s="50"/>
      <c r="D1475" s="50"/>
      <c r="E1475" s="92"/>
      <c r="F1475" s="92"/>
      <c r="G1475" s="143"/>
      <c r="H1475" s="51"/>
    </row>
    <row r="1476" spans="2:8" s="8" customFormat="1" ht="9.4499999999999993" customHeight="1" x14ac:dyDescent="0.3">
      <c r="B1476" s="57"/>
      <c r="C1476" s="57"/>
      <c r="D1476" s="57"/>
      <c r="E1476" s="94"/>
      <c r="F1476" s="94"/>
      <c r="G1476" s="143"/>
      <c r="H1476" s="58"/>
    </row>
    <row r="1477" spans="2:8" s="8" customFormat="1" ht="11.4" x14ac:dyDescent="0.3">
      <c r="B1477" s="50"/>
      <c r="C1477" s="50"/>
      <c r="D1477" s="50"/>
      <c r="E1477" s="92"/>
      <c r="F1477" s="92"/>
      <c r="G1477" s="143"/>
      <c r="H1477" s="51"/>
    </row>
    <row r="1478" spans="2:8" s="8" customFormat="1" ht="9.4499999999999993" customHeight="1" x14ac:dyDescent="0.3">
      <c r="B1478" s="57"/>
      <c r="C1478" s="57"/>
      <c r="D1478" s="57"/>
      <c r="E1478" s="94"/>
      <c r="F1478" s="94"/>
      <c r="G1478" s="143"/>
      <c r="H1478" s="58"/>
    </row>
    <row r="1479" spans="2:8" s="8" customFormat="1" ht="11.4" x14ac:dyDescent="0.3">
      <c r="B1479" s="50"/>
      <c r="C1479" s="50"/>
      <c r="D1479" s="50"/>
      <c r="E1479" s="92"/>
      <c r="F1479" s="92"/>
      <c r="G1479" s="143"/>
      <c r="H1479" s="51"/>
    </row>
    <row r="1480" spans="2:8" s="8" customFormat="1" ht="11.4" x14ac:dyDescent="0.3">
      <c r="B1480" s="57"/>
      <c r="C1480" s="57"/>
      <c r="D1480" s="57"/>
      <c r="E1480" s="94"/>
      <c r="F1480" s="94"/>
      <c r="G1480" s="143"/>
      <c r="H1480" s="58"/>
    </row>
    <row r="1481" spans="2:8" s="8" customFormat="1" ht="9.4499999999999993" customHeight="1" x14ac:dyDescent="0.3">
      <c r="B1481" s="50"/>
      <c r="C1481" s="50"/>
      <c r="D1481" s="50"/>
      <c r="E1481" s="92"/>
      <c r="F1481" s="92"/>
      <c r="G1481" s="143"/>
      <c r="H1481" s="51"/>
    </row>
    <row r="1482" spans="2:8" s="8" customFormat="1" ht="11.4" x14ac:dyDescent="0.3">
      <c r="B1482" s="57"/>
      <c r="C1482" s="57"/>
      <c r="D1482" s="57"/>
      <c r="E1482" s="94"/>
      <c r="F1482" s="94"/>
      <c r="G1482" s="143"/>
      <c r="H1482" s="58"/>
    </row>
    <row r="1483" spans="2:8" s="8" customFormat="1" ht="11.4" x14ac:dyDescent="0.3">
      <c r="B1483" s="50"/>
      <c r="C1483" s="50"/>
      <c r="D1483" s="50"/>
      <c r="E1483" s="92"/>
      <c r="F1483" s="92"/>
      <c r="G1483" s="143"/>
      <c r="H1483" s="51"/>
    </row>
    <row r="1484" spans="2:8" s="8" customFormat="1" ht="11.4" x14ac:dyDescent="0.3">
      <c r="B1484" s="57"/>
      <c r="C1484" s="57"/>
      <c r="D1484" s="57"/>
      <c r="E1484" s="94"/>
      <c r="F1484" s="94"/>
      <c r="G1484" s="143"/>
      <c r="H1484" s="58"/>
    </row>
    <row r="1485" spans="2:8" s="8" customFormat="1" ht="11.25" customHeight="1" x14ac:dyDescent="0.3">
      <c r="B1485" s="50"/>
      <c r="C1485" s="50"/>
      <c r="D1485" s="50"/>
      <c r="E1485" s="92"/>
      <c r="F1485" s="92"/>
      <c r="G1485" s="143"/>
      <c r="H1485" s="51"/>
    </row>
    <row r="1486" spans="2:8" s="1" customFormat="1" ht="15.6" x14ac:dyDescent="0.3">
      <c r="B1486" s="57"/>
      <c r="C1486" s="57"/>
      <c r="D1486" s="57"/>
      <c r="E1486" s="94"/>
      <c r="F1486" s="94"/>
      <c r="G1486" s="143"/>
      <c r="H1486" s="58"/>
    </row>
    <row r="1487" spans="2:8" s="1" customFormat="1" ht="15.6" x14ac:dyDescent="0.3">
      <c r="B1487" s="50"/>
      <c r="C1487" s="50"/>
      <c r="D1487" s="50"/>
      <c r="E1487" s="92"/>
      <c r="F1487" s="92"/>
      <c r="G1487" s="143"/>
      <c r="H1487" s="51"/>
    </row>
    <row r="1488" spans="2:8" s="1" customFormat="1" ht="15.6" x14ac:dyDescent="0.3">
      <c r="B1488" s="57"/>
      <c r="C1488" s="57"/>
      <c r="D1488" s="57"/>
      <c r="E1488" s="94"/>
      <c r="F1488" s="94"/>
      <c r="G1488" s="143"/>
      <c r="H1488" s="58"/>
    </row>
    <row r="1489" spans="2:8" s="1" customFormat="1" ht="15.6" x14ac:dyDescent="0.3">
      <c r="B1489" s="50"/>
      <c r="C1489" s="50"/>
      <c r="D1489" s="50"/>
      <c r="E1489" s="92"/>
      <c r="F1489" s="92"/>
      <c r="G1489" s="143"/>
      <c r="H1489" s="51"/>
    </row>
    <row r="1490" spans="2:8" s="35" customFormat="1" ht="13.8" x14ac:dyDescent="0.3">
      <c r="B1490" s="50"/>
      <c r="C1490" s="50"/>
      <c r="D1490" s="50"/>
      <c r="E1490" s="92"/>
      <c r="F1490" s="92"/>
      <c r="G1490" s="143"/>
      <c r="H1490" s="51"/>
    </row>
    <row r="1491" spans="2:8" s="35" customFormat="1" ht="13.8" x14ac:dyDescent="0.3">
      <c r="B1491" s="59" t="s">
        <v>60</v>
      </c>
      <c r="C1491" s="60"/>
      <c r="D1491" s="61"/>
      <c r="E1491" s="62"/>
      <c r="F1491" s="62"/>
      <c r="G1491" s="146"/>
      <c r="H1491" s="63"/>
    </row>
    <row r="1492" spans="2:8" s="35" customFormat="1" ht="13.8" x14ac:dyDescent="0.3">
      <c r="D1492" s="41">
        <v>20</v>
      </c>
      <c r="E1492" s="89"/>
      <c r="F1492" s="89"/>
      <c r="G1492" s="139"/>
      <c r="H1492" s="42"/>
    </row>
    <row r="1493" spans="2:8" s="35" customFormat="1" ht="15.6" x14ac:dyDescent="0.3">
      <c r="B1493" s="2"/>
      <c r="C1493" s="3"/>
      <c r="D1493" s="3"/>
      <c r="E1493" s="76"/>
      <c r="F1493" s="76"/>
      <c r="G1493" s="127"/>
      <c r="H1493" s="4"/>
    </row>
    <row r="1494" spans="2:8" s="35" customFormat="1" ht="15.6" x14ac:dyDescent="0.3">
      <c r="B1494" s="288" t="str">
        <f>B1212</f>
        <v xml:space="preserve">Contract: Appointment of a contactor for the Ramochana sewer upgrade and house connection </v>
      </c>
      <c r="C1494" s="3"/>
      <c r="D1494" s="3"/>
      <c r="E1494" s="76"/>
      <c r="F1494" s="76"/>
      <c r="G1494" s="127"/>
      <c r="H1494" s="4"/>
    </row>
    <row r="1495" spans="2:8" s="35" customFormat="1" ht="15.6" x14ac:dyDescent="0.3">
      <c r="B1495" s="288" t="str">
        <f>B1213</f>
        <v xml:space="preserve">Section C2.2: Schedule of Quantities </v>
      </c>
      <c r="C1495" s="3"/>
      <c r="D1495" s="3"/>
      <c r="E1495" s="76"/>
      <c r="F1495" s="76"/>
      <c r="G1495" s="127"/>
      <c r="H1495" s="4"/>
    </row>
    <row r="1496" spans="2:8" s="35" customFormat="1" ht="15.6" x14ac:dyDescent="0.3">
      <c r="B1496" s="2"/>
      <c r="C1496" s="3"/>
      <c r="D1496" s="3"/>
      <c r="E1496" s="76"/>
      <c r="F1496" s="76"/>
      <c r="G1496" s="127"/>
      <c r="H1496" s="4"/>
    </row>
    <row r="1497" spans="2:8" s="35" customFormat="1" ht="13.8" x14ac:dyDescent="0.3">
      <c r="B1497" s="5"/>
      <c r="C1497" s="5"/>
      <c r="D1497" s="5"/>
      <c r="E1497" s="90"/>
      <c r="F1497" s="90"/>
      <c r="G1497" s="140"/>
      <c r="H1497" s="43" t="s">
        <v>623</v>
      </c>
    </row>
    <row r="1498" spans="2:8" s="35" customFormat="1" ht="13.8" x14ac:dyDescent="0.3">
      <c r="B1498" s="44" t="s">
        <v>10</v>
      </c>
      <c r="C1498" s="44" t="s">
        <v>11</v>
      </c>
      <c r="D1498" s="44" t="s">
        <v>1</v>
      </c>
      <c r="E1498" s="44" t="s">
        <v>2</v>
      </c>
      <c r="F1498" s="44" t="s">
        <v>12</v>
      </c>
      <c r="G1498" s="141" t="s">
        <v>3</v>
      </c>
      <c r="H1498" s="45" t="s">
        <v>4</v>
      </c>
    </row>
    <row r="1499" spans="2:8" s="35" customFormat="1" ht="13.8" x14ac:dyDescent="0.3">
      <c r="B1499" s="46">
        <v>17</v>
      </c>
      <c r="C1499" s="67" t="s">
        <v>624</v>
      </c>
      <c r="D1499" s="47" t="s">
        <v>625</v>
      </c>
      <c r="E1499" s="48"/>
      <c r="F1499" s="91"/>
      <c r="G1499" s="142"/>
      <c r="H1499" s="49"/>
    </row>
    <row r="1500" spans="2:8" s="35" customFormat="1" ht="13.8" x14ac:dyDescent="0.3">
      <c r="B1500" s="50"/>
      <c r="C1500" s="50"/>
      <c r="D1500" s="50"/>
      <c r="E1500" s="92"/>
      <c r="F1500" s="92"/>
      <c r="G1500" s="143"/>
      <c r="H1500" s="51"/>
    </row>
    <row r="1501" spans="2:8" s="35" customFormat="1" ht="24" x14ac:dyDescent="0.3">
      <c r="B1501" s="52">
        <v>17.100000000000001</v>
      </c>
      <c r="C1501" s="53" t="s">
        <v>626</v>
      </c>
      <c r="D1501" s="54" t="s">
        <v>627</v>
      </c>
      <c r="E1501" s="24"/>
      <c r="F1501" s="93"/>
      <c r="G1501" s="144"/>
      <c r="H1501" s="55"/>
    </row>
    <row r="1502" spans="2:8" s="35" customFormat="1" ht="13.8" x14ac:dyDescent="0.3">
      <c r="B1502" s="50"/>
      <c r="C1502" s="50"/>
      <c r="D1502" s="50"/>
      <c r="E1502" s="92"/>
      <c r="F1502" s="92"/>
      <c r="G1502" s="143"/>
      <c r="H1502" s="51"/>
    </row>
    <row r="1503" spans="2:8" s="35" customFormat="1" ht="34.200000000000003" x14ac:dyDescent="0.3">
      <c r="B1503" s="52" t="s">
        <v>628</v>
      </c>
      <c r="C1503" s="53" t="s">
        <v>629</v>
      </c>
      <c r="D1503" s="53" t="s">
        <v>630</v>
      </c>
      <c r="E1503" s="24" t="s">
        <v>243</v>
      </c>
      <c r="F1503" s="93">
        <v>200</v>
      </c>
      <c r="G1503" s="145"/>
      <c r="H1503" s="55"/>
    </row>
    <row r="1504" spans="2:8" s="35" customFormat="1" ht="13.8" x14ac:dyDescent="0.3">
      <c r="B1504" s="52"/>
      <c r="C1504" s="53"/>
      <c r="D1504" s="53"/>
      <c r="E1504" s="24"/>
      <c r="F1504" s="93"/>
      <c r="G1504" s="145"/>
      <c r="H1504" s="55"/>
    </row>
    <row r="1505" spans="2:8" s="35" customFormat="1" ht="34.200000000000003" x14ac:dyDescent="0.3">
      <c r="B1505" s="52" t="s">
        <v>628</v>
      </c>
      <c r="C1505" s="53" t="s">
        <v>629</v>
      </c>
      <c r="D1505" s="53" t="s">
        <v>727</v>
      </c>
      <c r="E1505" s="24" t="s">
        <v>243</v>
      </c>
      <c r="F1505" s="93">
        <v>200</v>
      </c>
      <c r="G1505" s="145"/>
      <c r="H1505" s="55"/>
    </row>
    <row r="1506" spans="2:8" s="35" customFormat="1" ht="13.8" x14ac:dyDescent="0.3">
      <c r="B1506" s="50"/>
      <c r="C1506" s="50"/>
      <c r="D1506" s="50"/>
      <c r="E1506" s="92"/>
      <c r="F1506" s="92"/>
      <c r="G1506" s="143"/>
      <c r="H1506" s="51"/>
    </row>
    <row r="1507" spans="2:8" s="35" customFormat="1" ht="22.8" x14ac:dyDescent="0.3">
      <c r="B1507" s="52">
        <v>17.2</v>
      </c>
      <c r="C1507" s="53" t="s">
        <v>631</v>
      </c>
      <c r="D1507" s="53" t="s">
        <v>904</v>
      </c>
      <c r="E1507" s="24" t="s">
        <v>243</v>
      </c>
      <c r="F1507" s="93">
        <v>200</v>
      </c>
      <c r="G1507" s="145"/>
      <c r="H1507" s="55"/>
    </row>
    <row r="1508" spans="2:8" s="35" customFormat="1" ht="13.8" x14ac:dyDescent="0.3">
      <c r="B1508" s="50"/>
      <c r="C1508" s="50"/>
      <c r="D1508" s="50"/>
      <c r="E1508" s="92"/>
      <c r="F1508" s="92"/>
      <c r="G1508" s="143"/>
      <c r="H1508" s="51"/>
    </row>
    <row r="1509" spans="2:8" s="35" customFormat="1" ht="22.8" x14ac:dyDescent="0.3">
      <c r="B1509" s="52" t="s">
        <v>899</v>
      </c>
      <c r="C1509" s="53" t="s">
        <v>900</v>
      </c>
      <c r="D1509" s="53" t="s">
        <v>901</v>
      </c>
      <c r="E1509" s="24" t="s">
        <v>243</v>
      </c>
      <c r="F1509" s="93">
        <f>10*100</f>
        <v>1000</v>
      </c>
      <c r="G1509" s="145"/>
      <c r="H1509" s="55"/>
    </row>
    <row r="1510" spans="2:8" s="35" customFormat="1" ht="13.8" x14ac:dyDescent="0.3">
      <c r="B1510" s="50"/>
      <c r="C1510" s="50"/>
      <c r="D1510" s="50"/>
      <c r="E1510" s="92"/>
      <c r="F1510" s="92"/>
      <c r="G1510" s="143"/>
      <c r="H1510" s="51"/>
    </row>
    <row r="1511" spans="2:8" s="1" customFormat="1" ht="15.6" x14ac:dyDescent="0.3">
      <c r="B1511" s="52" t="s">
        <v>905</v>
      </c>
      <c r="C1511" s="53" t="s">
        <v>900</v>
      </c>
      <c r="D1511" s="53" t="s">
        <v>902</v>
      </c>
      <c r="E1511" s="24" t="s">
        <v>903</v>
      </c>
      <c r="F1511" s="93">
        <v>100</v>
      </c>
      <c r="G1511" s="145"/>
      <c r="H1511" s="55"/>
    </row>
    <row r="1512" spans="2:8" s="35" customFormat="1" ht="13.8" x14ac:dyDescent="0.3">
      <c r="B1512" s="50"/>
      <c r="C1512" s="50"/>
      <c r="D1512" s="50"/>
      <c r="E1512" s="92"/>
      <c r="F1512" s="92"/>
      <c r="G1512" s="143"/>
      <c r="H1512" s="51"/>
    </row>
    <row r="1513" spans="2:8" s="1" customFormat="1" ht="15.6" x14ac:dyDescent="0.3">
      <c r="B1513" s="52" t="s">
        <v>906</v>
      </c>
      <c r="C1513" s="53" t="s">
        <v>900</v>
      </c>
      <c r="D1513" s="53" t="s">
        <v>907</v>
      </c>
      <c r="E1513" s="24" t="s">
        <v>903</v>
      </c>
      <c r="F1513" s="93">
        <v>100</v>
      </c>
      <c r="G1513" s="145"/>
      <c r="H1513" s="55"/>
    </row>
    <row r="1514" spans="2:8" s="1" customFormat="1" ht="15.6" x14ac:dyDescent="0.3">
      <c r="B1514" s="50"/>
      <c r="C1514" s="50"/>
      <c r="D1514" s="50"/>
      <c r="E1514" s="92"/>
      <c r="F1514" s="92"/>
      <c r="G1514" s="143"/>
      <c r="H1514" s="51"/>
    </row>
    <row r="1515" spans="2:8" s="35" customFormat="1" ht="13.8" x14ac:dyDescent="0.3">
      <c r="B1515" s="52"/>
      <c r="C1515" s="53"/>
      <c r="D1515" s="54"/>
      <c r="E1515" s="24"/>
      <c r="F1515" s="96"/>
      <c r="G1515" s="144"/>
      <c r="H1515" s="55"/>
    </row>
    <row r="1516" spans="2:8" s="35" customFormat="1" ht="13.8" x14ac:dyDescent="0.3">
      <c r="B1516" s="50"/>
      <c r="C1516" s="50"/>
      <c r="D1516" s="50"/>
      <c r="E1516" s="92"/>
      <c r="F1516" s="92"/>
      <c r="G1516" s="143"/>
      <c r="H1516" s="51"/>
    </row>
    <row r="1517" spans="2:8" s="8" customFormat="1" ht="12" x14ac:dyDescent="0.3">
      <c r="B1517" s="52"/>
      <c r="C1517" s="53"/>
      <c r="D1517" s="54"/>
      <c r="E1517" s="24"/>
      <c r="F1517" s="96"/>
      <c r="G1517" s="144"/>
      <c r="H1517" s="55"/>
    </row>
    <row r="1518" spans="2:8" s="35" customFormat="1" ht="13.8" x14ac:dyDescent="0.3">
      <c r="B1518" s="50"/>
      <c r="C1518" s="50"/>
      <c r="D1518" s="50"/>
      <c r="E1518" s="92"/>
      <c r="F1518" s="92"/>
      <c r="G1518" s="143"/>
      <c r="H1518" s="51"/>
    </row>
    <row r="1519" spans="2:8" s="8" customFormat="1" ht="11.4" x14ac:dyDescent="0.3">
      <c r="B1519" s="52"/>
      <c r="C1519" s="53"/>
      <c r="D1519" s="53"/>
      <c r="E1519" s="24"/>
      <c r="F1519" s="93"/>
      <c r="G1519" s="144"/>
      <c r="H1519" s="55"/>
    </row>
    <row r="1520" spans="2:8" s="35" customFormat="1" ht="13.8" x14ac:dyDescent="0.3">
      <c r="B1520" s="50"/>
      <c r="C1520" s="50"/>
      <c r="D1520" s="50"/>
      <c r="E1520" s="92"/>
      <c r="F1520" s="92"/>
      <c r="G1520" s="143"/>
      <c r="H1520" s="51"/>
    </row>
    <row r="1521" spans="2:8" s="8" customFormat="1" ht="11.4" x14ac:dyDescent="0.3">
      <c r="B1521" s="52"/>
      <c r="C1521" s="53"/>
      <c r="D1521" s="53"/>
      <c r="E1521" s="24"/>
      <c r="F1521" s="93"/>
      <c r="G1521" s="144"/>
      <c r="H1521" s="55"/>
    </row>
    <row r="1522" spans="2:8" s="8" customFormat="1" ht="9.4499999999999993" customHeight="1" x14ac:dyDescent="0.3">
      <c r="B1522" s="50"/>
      <c r="C1522" s="50"/>
      <c r="D1522" s="50"/>
      <c r="E1522" s="92"/>
      <c r="F1522" s="92"/>
      <c r="G1522" s="143"/>
      <c r="H1522" s="51"/>
    </row>
    <row r="1523" spans="2:8" s="8" customFormat="1" ht="11.4" x14ac:dyDescent="0.3">
      <c r="B1523" s="52"/>
      <c r="C1523" s="53"/>
      <c r="D1523" s="53"/>
      <c r="E1523" s="24"/>
      <c r="F1523" s="93"/>
      <c r="G1523" s="144"/>
      <c r="H1523" s="55"/>
    </row>
    <row r="1524" spans="2:8" s="8" customFormat="1" ht="9.4499999999999993" customHeight="1" x14ac:dyDescent="0.3">
      <c r="B1524" s="50"/>
      <c r="C1524" s="50"/>
      <c r="D1524" s="50"/>
      <c r="E1524" s="92"/>
      <c r="F1524" s="92"/>
      <c r="G1524" s="143"/>
      <c r="H1524" s="51"/>
    </row>
    <row r="1525" spans="2:8" s="8" customFormat="1" ht="12" x14ac:dyDescent="0.3">
      <c r="B1525" s="52"/>
      <c r="C1525" s="53"/>
      <c r="D1525" s="54"/>
      <c r="E1525" s="24"/>
      <c r="F1525" s="93"/>
      <c r="G1525" s="144"/>
      <c r="H1525" s="55"/>
    </row>
    <row r="1526" spans="2:8" s="8" customFormat="1" ht="9.4499999999999993" customHeight="1" x14ac:dyDescent="0.3">
      <c r="B1526" s="50"/>
      <c r="C1526" s="50"/>
      <c r="D1526" s="50"/>
      <c r="E1526" s="92"/>
      <c r="F1526" s="92"/>
      <c r="G1526" s="143"/>
      <c r="H1526" s="51"/>
    </row>
    <row r="1527" spans="2:8" s="8" customFormat="1" ht="12" x14ac:dyDescent="0.3">
      <c r="B1527" s="52"/>
      <c r="C1527" s="53"/>
      <c r="D1527" s="54"/>
      <c r="E1527" s="24"/>
      <c r="F1527" s="93"/>
      <c r="G1527" s="144"/>
      <c r="H1527" s="55"/>
    </row>
    <row r="1528" spans="2:8" s="8" customFormat="1" ht="9.4499999999999993" customHeight="1" x14ac:dyDescent="0.3">
      <c r="B1528" s="50"/>
      <c r="C1528" s="50"/>
      <c r="D1528" s="50"/>
      <c r="E1528" s="92"/>
      <c r="F1528" s="92"/>
      <c r="G1528" s="143"/>
      <c r="H1528" s="51"/>
    </row>
    <row r="1529" spans="2:8" s="8" customFormat="1" ht="11.4" x14ac:dyDescent="0.3">
      <c r="B1529" s="52"/>
      <c r="C1529" s="53"/>
      <c r="D1529" s="53"/>
      <c r="E1529" s="24"/>
      <c r="F1529" s="93"/>
      <c r="G1529" s="144"/>
      <c r="H1529" s="55"/>
    </row>
    <row r="1530" spans="2:8" s="8" customFormat="1" ht="9.4499999999999993" customHeight="1" x14ac:dyDescent="0.3">
      <c r="B1530" s="50"/>
      <c r="C1530" s="50"/>
      <c r="D1530" s="50"/>
      <c r="E1530" s="92"/>
      <c r="F1530" s="92"/>
      <c r="G1530" s="143"/>
      <c r="H1530" s="51"/>
    </row>
    <row r="1531" spans="2:8" s="8" customFormat="1" ht="11.4" x14ac:dyDescent="0.3">
      <c r="B1531" s="52"/>
      <c r="C1531" s="53"/>
      <c r="D1531" s="53"/>
      <c r="E1531" s="24"/>
      <c r="F1531" s="93"/>
      <c r="G1531" s="144"/>
      <c r="H1531" s="55"/>
    </row>
    <row r="1532" spans="2:8" s="8" customFormat="1" ht="9.4499999999999993" customHeight="1" x14ac:dyDescent="0.3">
      <c r="B1532" s="50"/>
      <c r="C1532" s="50"/>
      <c r="D1532" s="50"/>
      <c r="E1532" s="92"/>
      <c r="F1532" s="92"/>
      <c r="G1532" s="143"/>
      <c r="H1532" s="51"/>
    </row>
    <row r="1533" spans="2:8" s="8" customFormat="1" ht="12" x14ac:dyDescent="0.3">
      <c r="B1533" s="52"/>
      <c r="C1533" s="53"/>
      <c r="D1533" s="54"/>
      <c r="E1533" s="24"/>
      <c r="F1533" s="93"/>
      <c r="G1533" s="144"/>
      <c r="H1533" s="55"/>
    </row>
    <row r="1534" spans="2:8" s="8" customFormat="1" ht="9.4499999999999993" customHeight="1" x14ac:dyDescent="0.3">
      <c r="B1534" s="50"/>
      <c r="C1534" s="50"/>
      <c r="D1534" s="50"/>
      <c r="E1534" s="92"/>
      <c r="F1534" s="92"/>
      <c r="G1534" s="143"/>
      <c r="H1534" s="51"/>
    </row>
    <row r="1535" spans="2:8" s="8" customFormat="1" ht="11.4" x14ac:dyDescent="0.3">
      <c r="B1535" s="57"/>
      <c r="C1535" s="57"/>
      <c r="D1535" s="57"/>
      <c r="E1535" s="94"/>
      <c r="F1535" s="94"/>
      <c r="G1535" s="143"/>
      <c r="H1535" s="58"/>
    </row>
    <row r="1536" spans="2:8" s="8" customFormat="1" ht="9.4499999999999993" customHeight="1" x14ac:dyDescent="0.3">
      <c r="B1536" s="50"/>
      <c r="C1536" s="50"/>
      <c r="D1536" s="50"/>
      <c r="E1536" s="92"/>
      <c r="F1536" s="92"/>
      <c r="G1536" s="143"/>
      <c r="H1536" s="51"/>
    </row>
    <row r="1537" spans="2:8" s="8" customFormat="1" ht="11.4" x14ac:dyDescent="0.3">
      <c r="B1537" s="57"/>
      <c r="C1537" s="57"/>
      <c r="D1537" s="57"/>
      <c r="E1537" s="94"/>
      <c r="F1537" s="94"/>
      <c r="G1537" s="143"/>
      <c r="H1537" s="58"/>
    </row>
    <row r="1538" spans="2:8" s="8" customFormat="1" ht="9.4499999999999993" customHeight="1" x14ac:dyDescent="0.3">
      <c r="B1538" s="50"/>
      <c r="C1538" s="50"/>
      <c r="D1538" s="50"/>
      <c r="E1538" s="92"/>
      <c r="F1538" s="92"/>
      <c r="G1538" s="143"/>
      <c r="H1538" s="51"/>
    </row>
    <row r="1539" spans="2:8" s="8" customFormat="1" ht="11.4" x14ac:dyDescent="0.3">
      <c r="B1539" s="57"/>
      <c r="C1539" s="57"/>
      <c r="D1539" s="57"/>
      <c r="E1539" s="94"/>
      <c r="F1539" s="94"/>
      <c r="G1539" s="143"/>
      <c r="H1539" s="58"/>
    </row>
    <row r="1540" spans="2:8" s="8" customFormat="1" ht="9.4499999999999993" customHeight="1" x14ac:dyDescent="0.3">
      <c r="B1540" s="50"/>
      <c r="C1540" s="50"/>
      <c r="D1540" s="50"/>
      <c r="E1540" s="92"/>
      <c r="F1540" s="92"/>
      <c r="G1540" s="143"/>
      <c r="H1540" s="51"/>
    </row>
    <row r="1541" spans="2:8" s="8" customFormat="1" ht="11.4" x14ac:dyDescent="0.3">
      <c r="B1541" s="57"/>
      <c r="C1541" s="57"/>
      <c r="D1541" s="57"/>
      <c r="E1541" s="94"/>
      <c r="F1541" s="94"/>
      <c r="G1541" s="143"/>
      <c r="H1541" s="58"/>
    </row>
    <row r="1542" spans="2:8" s="8" customFormat="1" ht="11.4" x14ac:dyDescent="0.3">
      <c r="B1542" s="50"/>
      <c r="C1542" s="50"/>
      <c r="D1542" s="50"/>
      <c r="E1542" s="92"/>
      <c r="F1542" s="92"/>
      <c r="G1542" s="143"/>
      <c r="H1542" s="51"/>
    </row>
    <row r="1543" spans="2:8" s="8" customFormat="1" ht="9.4499999999999993" customHeight="1" x14ac:dyDescent="0.3">
      <c r="B1543" s="57"/>
      <c r="C1543" s="57"/>
      <c r="D1543" s="57"/>
      <c r="E1543" s="94"/>
      <c r="F1543" s="94"/>
      <c r="G1543" s="143"/>
      <c r="H1543" s="58"/>
    </row>
    <row r="1544" spans="2:8" s="8" customFormat="1" ht="11.4" x14ac:dyDescent="0.3">
      <c r="B1544" s="50"/>
      <c r="C1544" s="50"/>
      <c r="D1544" s="50"/>
      <c r="E1544" s="92"/>
      <c r="F1544" s="92"/>
      <c r="G1544" s="143"/>
      <c r="H1544" s="51"/>
    </row>
    <row r="1545" spans="2:8" s="8" customFormat="1" ht="11.4" x14ac:dyDescent="0.3">
      <c r="B1545" s="57"/>
      <c r="C1545" s="57"/>
      <c r="D1545" s="57"/>
      <c r="E1545" s="94"/>
      <c r="F1545" s="94"/>
      <c r="G1545" s="143"/>
      <c r="H1545" s="58"/>
    </row>
    <row r="1546" spans="2:8" s="8" customFormat="1" ht="11.4" x14ac:dyDescent="0.3">
      <c r="B1546" s="50"/>
      <c r="C1546" s="50"/>
      <c r="D1546" s="50"/>
      <c r="E1546" s="92"/>
      <c r="F1546" s="92"/>
      <c r="G1546" s="143"/>
      <c r="H1546" s="51"/>
    </row>
    <row r="1547" spans="2:8" s="8" customFormat="1" ht="9.4499999999999993" customHeight="1" x14ac:dyDescent="0.3">
      <c r="B1547" s="57"/>
      <c r="C1547" s="57"/>
      <c r="D1547" s="57"/>
      <c r="E1547" s="94"/>
      <c r="F1547" s="94"/>
      <c r="G1547" s="143"/>
      <c r="H1547" s="58"/>
    </row>
    <row r="1548" spans="2:8" s="8" customFormat="1" ht="11.4" x14ac:dyDescent="0.3">
      <c r="B1548" s="50"/>
      <c r="C1548" s="50"/>
      <c r="D1548" s="50"/>
      <c r="E1548" s="92"/>
      <c r="F1548" s="92"/>
      <c r="G1548" s="143"/>
      <c r="H1548" s="51"/>
    </row>
    <row r="1549" spans="2:8" s="8" customFormat="1" ht="11.25" customHeight="1" x14ac:dyDescent="0.3">
      <c r="B1549" s="59" t="s">
        <v>60</v>
      </c>
      <c r="C1549" s="60"/>
      <c r="D1549" s="61"/>
      <c r="E1549" s="62"/>
      <c r="F1549" s="62"/>
      <c r="G1549" s="146"/>
      <c r="H1549" s="63"/>
    </row>
    <row r="1550" spans="2:8" s="1" customFormat="1" ht="15.6" x14ac:dyDescent="0.3">
      <c r="B1550" s="35"/>
      <c r="C1550" s="35"/>
      <c r="D1550" s="41">
        <v>21</v>
      </c>
      <c r="E1550" s="89"/>
      <c r="F1550" s="89"/>
      <c r="G1550" s="139"/>
      <c r="H1550" s="42"/>
    </row>
    <row r="1551" spans="2:8" s="1" customFormat="1" ht="15.6" x14ac:dyDescent="0.3">
      <c r="B1551" s="2"/>
      <c r="C1551" s="3"/>
      <c r="D1551" s="3"/>
      <c r="E1551" s="76"/>
      <c r="F1551" s="76"/>
      <c r="G1551" s="127"/>
      <c r="H1551" s="4"/>
    </row>
    <row r="1552" spans="2:8" s="1" customFormat="1" ht="15.6" x14ac:dyDescent="0.3">
      <c r="B1552" s="288" t="str">
        <f>B1212</f>
        <v xml:space="preserve">Contract: Appointment of a contactor for the Ramochana sewer upgrade and house connection </v>
      </c>
      <c r="C1552" s="3"/>
      <c r="D1552" s="3"/>
      <c r="E1552" s="76"/>
      <c r="F1552" s="76"/>
      <c r="G1552" s="127"/>
      <c r="H1552" s="4"/>
    </row>
    <row r="1553" spans="2:8" s="35" customFormat="1" ht="15.6" x14ac:dyDescent="0.3">
      <c r="B1553" s="288" t="str">
        <f>B1213</f>
        <v xml:space="preserve">Section C2.2: Schedule of Quantities </v>
      </c>
      <c r="C1553" s="3"/>
      <c r="D1553" s="3"/>
      <c r="E1553" s="76"/>
      <c r="F1553" s="76"/>
      <c r="G1553" s="127"/>
      <c r="H1553" s="4"/>
    </row>
    <row r="1554" spans="2:8" s="8" customFormat="1" ht="15.6" x14ac:dyDescent="0.3">
      <c r="B1554" s="2"/>
      <c r="C1554" s="3"/>
      <c r="D1554" s="3"/>
      <c r="E1554" s="76"/>
      <c r="F1554" s="76"/>
      <c r="G1554" s="127"/>
      <c r="H1554" s="4"/>
    </row>
    <row r="1555" spans="2:8" s="8" customFormat="1" ht="12" x14ac:dyDescent="0.3">
      <c r="B1555" s="5"/>
      <c r="C1555" s="5"/>
      <c r="D1555" s="5"/>
      <c r="E1555" s="90"/>
      <c r="F1555" s="90"/>
      <c r="G1555" s="140"/>
      <c r="H1555" s="43" t="s">
        <v>632</v>
      </c>
    </row>
    <row r="1556" spans="2:8" s="8" customFormat="1" ht="12" x14ac:dyDescent="0.3">
      <c r="B1556" s="44" t="s">
        <v>10</v>
      </c>
      <c r="C1556" s="44" t="s">
        <v>11</v>
      </c>
      <c r="D1556" s="44" t="s">
        <v>1</v>
      </c>
      <c r="E1556" s="44" t="s">
        <v>2</v>
      </c>
      <c r="F1556" s="44" t="s">
        <v>12</v>
      </c>
      <c r="G1556" s="141" t="s">
        <v>3</v>
      </c>
      <c r="H1556" s="45" t="s">
        <v>4</v>
      </c>
    </row>
    <row r="1557" spans="2:8" s="8" customFormat="1" ht="12" x14ac:dyDescent="0.3">
      <c r="B1557" s="46">
        <v>18</v>
      </c>
      <c r="C1557" s="67" t="s">
        <v>633</v>
      </c>
      <c r="D1557" s="47" t="s">
        <v>634</v>
      </c>
      <c r="E1557" s="48"/>
      <c r="F1557" s="91"/>
      <c r="G1557" s="142"/>
      <c r="H1557" s="49"/>
    </row>
    <row r="1558" spans="2:8" s="8" customFormat="1" ht="11.4" x14ac:dyDescent="0.3">
      <c r="B1558" s="50"/>
      <c r="C1558" s="50"/>
      <c r="D1558" s="50"/>
      <c r="E1558" s="92"/>
      <c r="F1558" s="92"/>
      <c r="G1558" s="143"/>
      <c r="H1558" s="51"/>
    </row>
    <row r="1559" spans="2:8" s="8" customFormat="1" ht="48" x14ac:dyDescent="0.3">
      <c r="B1559" s="52">
        <v>18.100000000000001</v>
      </c>
      <c r="C1559" s="53" t="s">
        <v>635</v>
      </c>
      <c r="D1559" s="54" t="s">
        <v>636</v>
      </c>
      <c r="E1559" s="24"/>
      <c r="F1559" s="93"/>
      <c r="G1559" s="144"/>
      <c r="H1559" s="55"/>
    </row>
    <row r="1560" spans="2:8" s="8" customFormat="1" ht="11.4" x14ac:dyDescent="0.3">
      <c r="B1560" s="50"/>
      <c r="C1560" s="50"/>
      <c r="D1560" s="50"/>
      <c r="E1560" s="92"/>
      <c r="F1560" s="92"/>
      <c r="G1560" s="143"/>
      <c r="H1560" s="51"/>
    </row>
    <row r="1561" spans="2:8" s="8" customFormat="1" ht="11.4" x14ac:dyDescent="0.3">
      <c r="B1561" s="52" t="s">
        <v>637</v>
      </c>
      <c r="C1561" s="53" t="s">
        <v>638</v>
      </c>
      <c r="D1561" s="53" t="s">
        <v>639</v>
      </c>
      <c r="E1561" s="24"/>
      <c r="F1561" s="93"/>
      <c r="G1561" s="144"/>
      <c r="H1561" s="55"/>
    </row>
    <row r="1562" spans="2:8" s="8" customFormat="1" ht="11.4" x14ac:dyDescent="0.3">
      <c r="B1562" s="50"/>
      <c r="C1562" s="50"/>
      <c r="D1562" s="50"/>
      <c r="E1562" s="92"/>
      <c r="F1562" s="92"/>
      <c r="G1562" s="143"/>
      <c r="H1562" s="51"/>
    </row>
    <row r="1563" spans="2:8" s="8" customFormat="1" ht="13.2" x14ac:dyDescent="0.3">
      <c r="B1563" s="52" t="s">
        <v>640</v>
      </c>
      <c r="C1563" s="53" t="s">
        <v>641</v>
      </c>
      <c r="D1563" s="53" t="s">
        <v>642</v>
      </c>
      <c r="E1563" s="24" t="s">
        <v>243</v>
      </c>
      <c r="F1563" s="93">
        <v>2</v>
      </c>
      <c r="G1563" s="145"/>
      <c r="H1563" s="55"/>
    </row>
    <row r="1564" spans="2:8" s="8" customFormat="1" ht="11.4" x14ac:dyDescent="0.3">
      <c r="B1564" s="50"/>
      <c r="C1564" s="50"/>
      <c r="D1564" s="50"/>
      <c r="E1564" s="92"/>
      <c r="F1564" s="92"/>
      <c r="G1564" s="143"/>
      <c r="H1564" s="51"/>
    </row>
    <row r="1565" spans="2:8" s="8" customFormat="1" ht="12" x14ac:dyDescent="0.3">
      <c r="B1565" s="52">
        <v>18.2</v>
      </c>
      <c r="C1565" s="53" t="s">
        <v>643</v>
      </c>
      <c r="D1565" s="54" t="s">
        <v>644</v>
      </c>
      <c r="E1565" s="24"/>
      <c r="F1565" s="93"/>
      <c r="G1565" s="144"/>
      <c r="H1565" s="55"/>
    </row>
    <row r="1566" spans="2:8" s="8" customFormat="1" ht="11.4" x14ac:dyDescent="0.3">
      <c r="B1566" s="50"/>
      <c r="C1566" s="50"/>
      <c r="D1566" s="50"/>
      <c r="E1566" s="92"/>
      <c r="F1566" s="92"/>
      <c r="G1566" s="143"/>
      <c r="H1566" s="51"/>
    </row>
    <row r="1567" spans="2:8" s="8" customFormat="1" ht="11.4" x14ac:dyDescent="0.3">
      <c r="B1567" s="52" t="s">
        <v>645</v>
      </c>
      <c r="C1567" s="53" t="s">
        <v>646</v>
      </c>
      <c r="D1567" s="53" t="s">
        <v>647</v>
      </c>
      <c r="E1567" s="24"/>
      <c r="F1567" s="93"/>
      <c r="G1567" s="144"/>
      <c r="H1567" s="55"/>
    </row>
    <row r="1568" spans="2:8" s="8" customFormat="1" ht="11.4" x14ac:dyDescent="0.3">
      <c r="B1568" s="50"/>
      <c r="C1568" s="50"/>
      <c r="D1568" s="50"/>
      <c r="E1568" s="92"/>
      <c r="F1568" s="92"/>
      <c r="G1568" s="143"/>
      <c r="H1568" s="51"/>
    </row>
    <row r="1569" spans="2:8" s="8" customFormat="1" ht="13.2" x14ac:dyDescent="0.3">
      <c r="B1569" s="52" t="s">
        <v>648</v>
      </c>
      <c r="C1569" s="53" t="s">
        <v>649</v>
      </c>
      <c r="D1569" s="53" t="s">
        <v>650</v>
      </c>
      <c r="E1569" s="24" t="s">
        <v>243</v>
      </c>
      <c r="F1569" s="93">
        <f>F1563</f>
        <v>2</v>
      </c>
      <c r="G1569" s="145"/>
      <c r="H1569" s="55"/>
    </row>
    <row r="1570" spans="2:8" s="8" customFormat="1" ht="11.4" x14ac:dyDescent="0.3">
      <c r="B1570" s="50"/>
      <c r="C1570" s="50"/>
      <c r="D1570" s="50"/>
      <c r="E1570" s="92"/>
      <c r="F1570" s="92"/>
      <c r="G1570" s="143"/>
      <c r="H1570" s="51"/>
    </row>
    <row r="1571" spans="2:8" s="8" customFormat="1" ht="22.8" x14ac:dyDescent="0.3">
      <c r="B1571" s="52" t="s">
        <v>651</v>
      </c>
      <c r="C1571" s="53" t="s">
        <v>652</v>
      </c>
      <c r="D1571" s="53" t="s">
        <v>653</v>
      </c>
      <c r="E1571" s="24"/>
      <c r="F1571" s="93"/>
      <c r="G1571" s="144"/>
      <c r="H1571" s="55"/>
    </row>
    <row r="1572" spans="2:8" s="8" customFormat="1" ht="9.4499999999999993" customHeight="1" x14ac:dyDescent="0.3">
      <c r="B1572" s="50"/>
      <c r="C1572" s="50"/>
      <c r="D1572" s="50"/>
      <c r="E1572" s="92"/>
      <c r="F1572" s="92"/>
      <c r="G1572" s="143"/>
      <c r="H1572" s="51"/>
    </row>
    <row r="1573" spans="2:8" s="8" customFormat="1" ht="13.2" x14ac:dyDescent="0.3">
      <c r="B1573" s="52" t="s">
        <v>654</v>
      </c>
      <c r="C1573" s="53" t="s">
        <v>655</v>
      </c>
      <c r="D1573" s="53" t="s">
        <v>656</v>
      </c>
      <c r="E1573" s="24" t="s">
        <v>243</v>
      </c>
      <c r="F1573" s="93">
        <f>F1563</f>
        <v>2</v>
      </c>
      <c r="G1573" s="145"/>
      <c r="H1573" s="55"/>
    </row>
    <row r="1574" spans="2:8" s="8" customFormat="1" ht="9.4499999999999993" customHeight="1" x14ac:dyDescent="0.3">
      <c r="B1574" s="50"/>
      <c r="C1574" s="50"/>
      <c r="D1574" s="50"/>
      <c r="E1574" s="92"/>
      <c r="F1574" s="92"/>
      <c r="G1574" s="143"/>
      <c r="H1574" s="51"/>
    </row>
    <row r="1575" spans="2:8" s="8" customFormat="1" ht="12" x14ac:dyDescent="0.3">
      <c r="B1575" s="52">
        <v>18.3</v>
      </c>
      <c r="C1575" s="53" t="s">
        <v>657</v>
      </c>
      <c r="D1575" s="54" t="s">
        <v>658</v>
      </c>
      <c r="E1575" s="24"/>
      <c r="F1575" s="93"/>
      <c r="G1575" s="144"/>
      <c r="H1575" s="55"/>
    </row>
    <row r="1576" spans="2:8" s="8" customFormat="1" ht="9.4499999999999993" customHeight="1" x14ac:dyDescent="0.3">
      <c r="B1576" s="50"/>
      <c r="C1576" s="50"/>
      <c r="D1576" s="50"/>
      <c r="E1576" s="92"/>
      <c r="F1576" s="92"/>
      <c r="G1576" s="143"/>
      <c r="H1576" s="51"/>
    </row>
    <row r="1577" spans="2:8" s="8" customFormat="1" ht="11.4" x14ac:dyDescent="0.3">
      <c r="B1577" s="52" t="s">
        <v>659</v>
      </c>
      <c r="C1577" s="53" t="s">
        <v>660</v>
      </c>
      <c r="D1577" s="53" t="s">
        <v>661</v>
      </c>
      <c r="E1577" s="24" t="s">
        <v>8</v>
      </c>
      <c r="F1577" s="97">
        <v>3</v>
      </c>
      <c r="G1577" s="145"/>
      <c r="H1577" s="55"/>
    </row>
    <row r="1578" spans="2:8" s="8" customFormat="1" ht="9.4499999999999993" customHeight="1" x14ac:dyDescent="0.3">
      <c r="B1578" s="50"/>
      <c r="C1578" s="50"/>
      <c r="D1578" s="50"/>
      <c r="E1578" s="92"/>
      <c r="F1578" s="92"/>
      <c r="G1578" s="143"/>
      <c r="H1578" s="51"/>
    </row>
    <row r="1579" spans="2:8" s="8" customFormat="1" ht="12" x14ac:dyDescent="0.3">
      <c r="B1579" s="52">
        <v>18.399999999999999</v>
      </c>
      <c r="C1579" s="53" t="s">
        <v>662</v>
      </c>
      <c r="D1579" s="54" t="s">
        <v>663</v>
      </c>
      <c r="E1579" s="24"/>
      <c r="F1579" s="93"/>
      <c r="G1579" s="144"/>
      <c r="H1579" s="55"/>
    </row>
    <row r="1580" spans="2:8" s="8" customFormat="1" ht="9.4499999999999993" customHeight="1" x14ac:dyDescent="0.3">
      <c r="B1580" s="50"/>
      <c r="C1580" s="50"/>
      <c r="D1580" s="50"/>
      <c r="E1580" s="92"/>
      <c r="F1580" s="92"/>
      <c r="G1580" s="143"/>
      <c r="H1580" s="51"/>
    </row>
    <row r="1581" spans="2:8" s="8" customFormat="1" ht="11.4" x14ac:dyDescent="0.3">
      <c r="B1581" s="52" t="s">
        <v>664</v>
      </c>
      <c r="C1581" s="53" t="s">
        <v>665</v>
      </c>
      <c r="D1581" s="53" t="s">
        <v>666</v>
      </c>
      <c r="E1581" s="24" t="s">
        <v>8</v>
      </c>
      <c r="F1581" s="97">
        <v>2</v>
      </c>
      <c r="G1581" s="145"/>
      <c r="H1581" s="55"/>
    </row>
    <row r="1582" spans="2:8" s="8" customFormat="1" ht="9.4499999999999993" customHeight="1" x14ac:dyDescent="0.3">
      <c r="B1582" s="50"/>
      <c r="C1582" s="50"/>
      <c r="D1582" s="50"/>
      <c r="E1582" s="92"/>
      <c r="F1582" s="92"/>
      <c r="G1582" s="143"/>
      <c r="H1582" s="51"/>
    </row>
    <row r="1583" spans="2:8" s="8" customFormat="1" ht="11.4" x14ac:dyDescent="0.3">
      <c r="B1583" s="52" t="s">
        <v>667</v>
      </c>
      <c r="C1583" s="53" t="s">
        <v>668</v>
      </c>
      <c r="D1583" s="53" t="s">
        <v>666</v>
      </c>
      <c r="E1583" s="24" t="s">
        <v>8</v>
      </c>
      <c r="F1583" s="97">
        <v>2</v>
      </c>
      <c r="G1583" s="145"/>
      <c r="H1583" s="55"/>
    </row>
    <row r="1584" spans="2:8" s="8" customFormat="1" ht="9.4499999999999993" customHeight="1" x14ac:dyDescent="0.3">
      <c r="B1584" s="50"/>
      <c r="C1584" s="50"/>
      <c r="D1584" s="50"/>
      <c r="E1584" s="92"/>
      <c r="F1584" s="92"/>
      <c r="G1584" s="143"/>
      <c r="H1584" s="51"/>
    </row>
    <row r="1585" spans="2:12" s="8" customFormat="1" ht="12" x14ac:dyDescent="0.3">
      <c r="B1585" s="52">
        <v>18.5</v>
      </c>
      <c r="C1585" s="53" t="s">
        <v>669</v>
      </c>
      <c r="D1585" s="54" t="s">
        <v>670</v>
      </c>
      <c r="E1585" s="24" t="s">
        <v>59</v>
      </c>
      <c r="F1585" s="97">
        <v>1</v>
      </c>
      <c r="G1585" s="145"/>
      <c r="H1585" s="55"/>
    </row>
    <row r="1586" spans="2:12" s="8" customFormat="1" ht="9.4499999999999993" customHeight="1" x14ac:dyDescent="0.3">
      <c r="B1586" s="50"/>
      <c r="C1586" s="50"/>
      <c r="D1586" s="50"/>
      <c r="E1586" s="92"/>
      <c r="F1586" s="92"/>
      <c r="G1586" s="143"/>
      <c r="H1586" s="51"/>
    </row>
    <row r="1587" spans="2:12" s="8" customFormat="1" ht="12" x14ac:dyDescent="0.3">
      <c r="B1587" s="52"/>
      <c r="C1587" s="53"/>
      <c r="D1587" s="54"/>
      <c r="E1587" s="24"/>
      <c r="F1587" s="93"/>
      <c r="G1587" s="144"/>
      <c r="H1587" s="55"/>
    </row>
    <row r="1588" spans="2:12" s="8" customFormat="1" ht="9.4499999999999993" customHeight="1" x14ac:dyDescent="0.3">
      <c r="B1588" s="50"/>
      <c r="C1588" s="50"/>
      <c r="D1588" s="50"/>
      <c r="E1588" s="92"/>
      <c r="F1588" s="92"/>
      <c r="G1588" s="143"/>
      <c r="H1588" s="51"/>
    </row>
    <row r="1589" spans="2:12" s="8" customFormat="1" ht="11.4" x14ac:dyDescent="0.3">
      <c r="B1589" s="52"/>
      <c r="C1589" s="53"/>
      <c r="D1589" s="53"/>
      <c r="E1589" s="24"/>
      <c r="F1589" s="93"/>
      <c r="G1589" s="144"/>
      <c r="H1589" s="55"/>
    </row>
    <row r="1590" spans="2:12" s="8" customFormat="1" ht="9.4499999999999993" customHeight="1" x14ac:dyDescent="0.3">
      <c r="B1590" s="50"/>
      <c r="C1590" s="50"/>
      <c r="D1590" s="50"/>
      <c r="E1590" s="92"/>
      <c r="F1590" s="92"/>
      <c r="G1590" s="143"/>
      <c r="H1590" s="51"/>
    </row>
    <row r="1591" spans="2:12" s="8" customFormat="1" ht="11.4" x14ac:dyDescent="0.3">
      <c r="B1591" s="52"/>
      <c r="C1591" s="53"/>
      <c r="D1591" s="53"/>
      <c r="E1591" s="24"/>
      <c r="F1591" s="93"/>
      <c r="G1591" s="144"/>
      <c r="H1591" s="55"/>
    </row>
    <row r="1592" spans="2:12" s="8" customFormat="1" ht="9.4499999999999993" customHeight="1" x14ac:dyDescent="0.3">
      <c r="B1592" s="50"/>
      <c r="C1592" s="50"/>
      <c r="D1592" s="50"/>
      <c r="E1592" s="92"/>
      <c r="F1592" s="92"/>
      <c r="G1592" s="143"/>
      <c r="H1592" s="51"/>
    </row>
    <row r="1593" spans="2:12" s="8" customFormat="1" ht="11.4" x14ac:dyDescent="0.3">
      <c r="B1593" s="52"/>
      <c r="C1593" s="53"/>
      <c r="D1593" s="53"/>
      <c r="E1593" s="24"/>
      <c r="F1593" s="93"/>
      <c r="G1593" s="144"/>
      <c r="H1593" s="55"/>
    </row>
    <row r="1594" spans="2:12" s="8" customFormat="1" ht="9.4499999999999993" customHeight="1" x14ac:dyDescent="0.3">
      <c r="B1594" s="50"/>
      <c r="C1594" s="50"/>
      <c r="D1594" s="50"/>
      <c r="E1594" s="92"/>
      <c r="F1594" s="92"/>
      <c r="G1594" s="143"/>
      <c r="H1594" s="51"/>
    </row>
    <row r="1595" spans="2:12" s="8" customFormat="1" ht="11.4" x14ac:dyDescent="0.3">
      <c r="B1595" s="52"/>
      <c r="C1595" s="53"/>
      <c r="D1595" s="53"/>
      <c r="E1595" s="24"/>
      <c r="F1595" s="93"/>
      <c r="G1595" s="144"/>
      <c r="H1595" s="55"/>
    </row>
    <row r="1596" spans="2:12" s="8" customFormat="1" ht="9.4499999999999993" customHeight="1" x14ac:dyDescent="0.3">
      <c r="B1596" s="50"/>
      <c r="C1596" s="50"/>
      <c r="D1596" s="50"/>
      <c r="E1596" s="92"/>
      <c r="F1596" s="92"/>
      <c r="G1596" s="143"/>
      <c r="H1596" s="51"/>
      <c r="L1596" s="74"/>
    </row>
    <row r="1597" spans="2:12" s="8" customFormat="1" ht="11.4" x14ac:dyDescent="0.3">
      <c r="B1597" s="52"/>
      <c r="C1597" s="53"/>
      <c r="D1597" s="53"/>
      <c r="E1597" s="24"/>
      <c r="F1597" s="93"/>
      <c r="G1597" s="144"/>
      <c r="H1597" s="55"/>
      <c r="L1597" s="74"/>
    </row>
    <row r="1598" spans="2:12" s="8" customFormat="1" ht="11.4" x14ac:dyDescent="0.3">
      <c r="B1598" s="50"/>
      <c r="C1598" s="50"/>
      <c r="D1598" s="50"/>
      <c r="E1598" s="92"/>
      <c r="F1598" s="92"/>
      <c r="G1598" s="143"/>
      <c r="H1598" s="51"/>
    </row>
    <row r="1599" spans="2:12" s="8" customFormat="1" ht="11.4" x14ac:dyDescent="0.3">
      <c r="B1599" s="52"/>
      <c r="C1599" s="53"/>
      <c r="D1599" s="53"/>
      <c r="E1599" s="24"/>
      <c r="F1599" s="93"/>
      <c r="G1599" s="144"/>
      <c r="H1599" s="55"/>
    </row>
    <row r="1600" spans="2:12" s="29" customFormat="1" ht="16.05" customHeight="1" x14ac:dyDescent="0.3">
      <c r="B1600" s="50"/>
      <c r="C1600" s="50"/>
      <c r="D1600" s="50"/>
      <c r="E1600" s="92"/>
      <c r="F1600" s="92"/>
      <c r="G1600" s="143"/>
      <c r="H1600" s="51"/>
    </row>
    <row r="1601" spans="2:8" x14ac:dyDescent="0.3">
      <c r="B1601" s="52"/>
      <c r="C1601" s="53"/>
      <c r="D1601" s="53"/>
      <c r="E1601" s="24"/>
      <c r="F1601" s="93"/>
      <c r="G1601" s="144"/>
      <c r="H1601" s="55"/>
    </row>
    <row r="1602" spans="2:8" x14ac:dyDescent="0.3">
      <c r="B1602" s="50"/>
      <c r="C1602" s="50"/>
      <c r="D1602" s="50"/>
      <c r="E1602" s="92"/>
      <c r="F1602" s="92"/>
      <c r="G1602" s="143"/>
      <c r="H1602" s="51"/>
    </row>
    <row r="1603" spans="2:8" x14ac:dyDescent="0.3">
      <c r="B1603" s="57"/>
      <c r="C1603" s="57"/>
      <c r="D1603" s="57"/>
      <c r="E1603" s="94"/>
      <c r="F1603" s="94"/>
      <c r="G1603" s="143"/>
      <c r="H1603" s="58"/>
    </row>
    <row r="1604" spans="2:8" x14ac:dyDescent="0.3">
      <c r="B1604" s="50"/>
      <c r="C1604" s="50"/>
      <c r="D1604" s="50"/>
      <c r="E1604" s="92"/>
      <c r="F1604" s="92"/>
      <c r="G1604" s="143"/>
      <c r="H1604" s="51"/>
    </row>
    <row r="1605" spans="2:8" x14ac:dyDescent="0.3">
      <c r="B1605" s="57"/>
      <c r="C1605" s="57"/>
      <c r="D1605" s="57"/>
      <c r="E1605" s="94"/>
      <c r="F1605" s="94"/>
      <c r="G1605" s="143"/>
      <c r="H1605" s="58"/>
    </row>
    <row r="1606" spans="2:8" x14ac:dyDescent="0.3">
      <c r="B1606" s="50"/>
      <c r="C1606" s="50"/>
      <c r="D1606" s="50"/>
      <c r="E1606" s="92"/>
      <c r="F1606" s="92"/>
      <c r="G1606" s="143"/>
      <c r="H1606" s="51"/>
    </row>
    <row r="1607" spans="2:8" x14ac:dyDescent="0.3">
      <c r="B1607" s="57"/>
      <c r="C1607" s="57"/>
      <c r="D1607" s="57"/>
      <c r="E1607" s="94"/>
      <c r="F1607" s="94"/>
      <c r="G1607" s="143"/>
      <c r="H1607" s="58"/>
    </row>
    <row r="1608" spans="2:8" x14ac:dyDescent="0.3">
      <c r="B1608" s="50"/>
      <c r="C1608" s="50"/>
      <c r="D1608" s="50"/>
      <c r="E1608" s="92"/>
      <c r="F1608" s="92"/>
      <c r="G1608" s="143"/>
      <c r="H1608" s="51"/>
    </row>
    <row r="1609" spans="2:8" x14ac:dyDescent="0.3">
      <c r="B1609" s="57"/>
      <c r="C1609" s="57"/>
      <c r="D1609" s="57"/>
      <c r="E1609" s="94"/>
      <c r="F1609" s="94"/>
      <c r="G1609" s="143"/>
      <c r="H1609" s="58"/>
    </row>
    <row r="1610" spans="2:8" x14ac:dyDescent="0.3">
      <c r="B1610" s="59" t="s">
        <v>60</v>
      </c>
      <c r="C1610" s="60"/>
      <c r="D1610" s="61"/>
      <c r="E1610" s="62"/>
      <c r="F1610" s="62"/>
      <c r="G1610" s="146"/>
      <c r="H1610" s="63">
        <f>SUM(H1557:H1609)</f>
        <v>0</v>
      </c>
    </row>
    <row r="1611" spans="2:8" x14ac:dyDescent="0.3">
      <c r="B1611" s="35"/>
      <c r="C1611" s="35"/>
      <c r="D1611" s="41">
        <v>22</v>
      </c>
      <c r="E1611" s="89"/>
      <c r="F1611" s="89"/>
      <c r="G1611" s="139"/>
      <c r="H1611" s="42"/>
    </row>
    <row r="1612" spans="2:8" ht="15.6" x14ac:dyDescent="0.3">
      <c r="B1612" s="2"/>
      <c r="C1612" s="3"/>
      <c r="D1612" s="3"/>
      <c r="E1612" s="76"/>
      <c r="F1612" s="76"/>
      <c r="G1612" s="127"/>
      <c r="H1612" s="4"/>
    </row>
    <row r="1613" spans="2:8" ht="15.6" x14ac:dyDescent="0.3">
      <c r="B1613" s="2"/>
      <c r="C1613" s="3"/>
      <c r="D1613" s="3"/>
      <c r="E1613" s="76"/>
      <c r="F1613" s="76"/>
      <c r="G1613" s="127"/>
      <c r="H1613" s="4"/>
    </row>
    <row r="1614" spans="2:8" ht="15.6" x14ac:dyDescent="0.3">
      <c r="B1614" s="288" t="str">
        <f>B1212</f>
        <v xml:space="preserve">Contract: Appointment of a contactor for the Ramochana sewer upgrade and house connection </v>
      </c>
      <c r="C1614" s="3"/>
      <c r="D1614" s="3"/>
      <c r="E1614" s="76"/>
      <c r="F1614" s="76"/>
      <c r="G1614" s="127"/>
      <c r="H1614" s="4"/>
    </row>
    <row r="1615" spans="2:8" ht="15.6" x14ac:dyDescent="0.3">
      <c r="B1615" s="288" t="str">
        <f>B1213</f>
        <v xml:space="preserve">Section C2.2: Schedule of Quantities </v>
      </c>
      <c r="C1615" s="3"/>
      <c r="D1615" s="3"/>
      <c r="E1615" s="76"/>
      <c r="F1615" s="76"/>
      <c r="G1615" s="127"/>
      <c r="H1615" s="4"/>
    </row>
    <row r="1616" spans="2:8" x14ac:dyDescent="0.3">
      <c r="B1616" s="5"/>
      <c r="C1616" s="5"/>
      <c r="D1616" s="5"/>
      <c r="E1616" s="90"/>
      <c r="F1616" s="90"/>
      <c r="G1616" s="140"/>
      <c r="H1616" s="43" t="s">
        <v>671</v>
      </c>
    </row>
    <row r="1617" spans="2:8" x14ac:dyDescent="0.3">
      <c r="B1617" s="44" t="s">
        <v>10</v>
      </c>
      <c r="C1617" s="44" t="s">
        <v>11</v>
      </c>
      <c r="D1617" s="44" t="s">
        <v>1</v>
      </c>
      <c r="E1617" s="44" t="s">
        <v>2</v>
      </c>
      <c r="F1617" s="44" t="s">
        <v>12</v>
      </c>
      <c r="G1617" s="141" t="s">
        <v>3</v>
      </c>
      <c r="H1617" s="45" t="s">
        <v>4</v>
      </c>
    </row>
    <row r="1618" spans="2:8" x14ac:dyDescent="0.3">
      <c r="B1618" s="46">
        <v>19</v>
      </c>
      <c r="C1618" s="67" t="s">
        <v>672</v>
      </c>
      <c r="D1618" s="47" t="s">
        <v>673</v>
      </c>
      <c r="E1618" s="48"/>
      <c r="F1618" s="91"/>
      <c r="G1618" s="142"/>
      <c r="H1618" s="49"/>
    </row>
    <row r="1619" spans="2:8" x14ac:dyDescent="0.3">
      <c r="B1619" s="50"/>
      <c r="C1619" s="50"/>
      <c r="D1619" s="50"/>
      <c r="E1619" s="92"/>
      <c r="F1619" s="92"/>
      <c r="G1619" s="143"/>
      <c r="H1619" s="51"/>
    </row>
    <row r="1620" spans="2:8" x14ac:dyDescent="0.3">
      <c r="B1620" s="52">
        <v>19.100000000000001</v>
      </c>
      <c r="C1620" s="53" t="s">
        <v>674</v>
      </c>
      <c r="D1620" s="54" t="s">
        <v>675</v>
      </c>
      <c r="E1620" s="24"/>
      <c r="F1620" s="93"/>
      <c r="G1620" s="144"/>
      <c r="H1620" s="55"/>
    </row>
    <row r="1621" spans="2:8" x14ac:dyDescent="0.3">
      <c r="B1621" s="50"/>
      <c r="C1621" s="50"/>
      <c r="D1621" s="50"/>
      <c r="E1621" s="92"/>
      <c r="F1621" s="92"/>
      <c r="G1621" s="143"/>
      <c r="H1621" s="51"/>
    </row>
    <row r="1622" spans="2:8" x14ac:dyDescent="0.3">
      <c r="B1622" s="52" t="s">
        <v>676</v>
      </c>
      <c r="C1622" s="53" t="s">
        <v>677</v>
      </c>
      <c r="D1622" s="53" t="s">
        <v>678</v>
      </c>
      <c r="E1622" s="24"/>
      <c r="F1622" s="97"/>
      <c r="G1622" s="144"/>
      <c r="H1622" s="55"/>
    </row>
    <row r="1623" spans="2:8" x14ac:dyDescent="0.3">
      <c r="B1623" s="50"/>
      <c r="C1623" s="50"/>
      <c r="D1623" s="50"/>
      <c r="E1623" s="92"/>
      <c r="F1623" s="92"/>
      <c r="G1623" s="143"/>
      <c r="H1623" s="51"/>
    </row>
    <row r="1624" spans="2:8" x14ac:dyDescent="0.3">
      <c r="B1624" s="52" t="s">
        <v>679</v>
      </c>
      <c r="C1624" s="53" t="s">
        <v>680</v>
      </c>
      <c r="D1624" s="53" t="s">
        <v>681</v>
      </c>
      <c r="E1624" s="24" t="s">
        <v>682</v>
      </c>
      <c r="F1624" s="97">
        <v>2</v>
      </c>
      <c r="G1624" s="145"/>
      <c r="H1624" s="55"/>
    </row>
    <row r="1625" spans="2:8" x14ac:dyDescent="0.3">
      <c r="B1625" s="50"/>
      <c r="C1625" s="50"/>
      <c r="D1625" s="50"/>
      <c r="E1625" s="92"/>
      <c r="F1625" s="92"/>
      <c r="G1625" s="143"/>
      <c r="H1625" s="51"/>
    </row>
    <row r="1626" spans="2:8" x14ac:dyDescent="0.3">
      <c r="B1626" s="52" t="s">
        <v>679</v>
      </c>
      <c r="C1626" s="53" t="s">
        <v>683</v>
      </c>
      <c r="D1626" s="53" t="s">
        <v>684</v>
      </c>
      <c r="E1626" s="24" t="s">
        <v>682</v>
      </c>
      <c r="F1626" s="97">
        <v>2</v>
      </c>
      <c r="G1626" s="145"/>
      <c r="H1626" s="55"/>
    </row>
    <row r="1627" spans="2:8" x14ac:dyDescent="0.3">
      <c r="B1627" s="50"/>
      <c r="C1627" s="50"/>
      <c r="D1627" s="50"/>
      <c r="E1627" s="92"/>
      <c r="F1627" s="92"/>
      <c r="G1627" s="143"/>
      <c r="H1627" s="51"/>
    </row>
    <row r="1628" spans="2:8" x14ac:dyDescent="0.3">
      <c r="B1628" s="52" t="s">
        <v>685</v>
      </c>
      <c r="C1628" s="53" t="s">
        <v>686</v>
      </c>
      <c r="D1628" s="53" t="s">
        <v>687</v>
      </c>
      <c r="E1628" s="24" t="s">
        <v>243</v>
      </c>
      <c r="F1628" s="93">
        <v>30</v>
      </c>
      <c r="G1628" s="145"/>
      <c r="H1628" s="55"/>
    </row>
    <row r="1629" spans="2:8" x14ac:dyDescent="0.3">
      <c r="B1629" s="50"/>
      <c r="C1629" s="50"/>
      <c r="D1629" s="50"/>
      <c r="E1629" s="92"/>
      <c r="F1629" s="92"/>
      <c r="G1629" s="143"/>
      <c r="H1629" s="51"/>
    </row>
    <row r="1630" spans="2:8" x14ac:dyDescent="0.3">
      <c r="B1630" s="52" t="s">
        <v>688</v>
      </c>
      <c r="C1630" s="53" t="s">
        <v>689</v>
      </c>
      <c r="D1630" s="53" t="s">
        <v>690</v>
      </c>
      <c r="E1630" s="24" t="s">
        <v>243</v>
      </c>
      <c r="F1630" s="93">
        <v>30</v>
      </c>
      <c r="G1630" s="145"/>
      <c r="H1630" s="55"/>
    </row>
    <row r="1631" spans="2:8" x14ac:dyDescent="0.3">
      <c r="B1631" s="50"/>
      <c r="C1631" s="50"/>
      <c r="D1631" s="50"/>
      <c r="E1631" s="92"/>
      <c r="F1631" s="92"/>
      <c r="G1631" s="143"/>
      <c r="H1631" s="51"/>
    </row>
    <row r="1632" spans="2:8" x14ac:dyDescent="0.3">
      <c r="B1632" s="52" t="s">
        <v>691</v>
      </c>
      <c r="C1632" s="53" t="s">
        <v>692</v>
      </c>
      <c r="D1632" s="53" t="s">
        <v>693</v>
      </c>
      <c r="E1632" s="24" t="s">
        <v>243</v>
      </c>
      <c r="F1632" s="93">
        <v>40</v>
      </c>
      <c r="G1632" s="145"/>
      <c r="H1632" s="55"/>
    </row>
    <row r="1633" spans="2:8" x14ac:dyDescent="0.3">
      <c r="B1633" s="50"/>
      <c r="C1633" s="50"/>
      <c r="D1633" s="50"/>
      <c r="E1633" s="92"/>
      <c r="F1633" s="92"/>
      <c r="G1633" s="143"/>
      <c r="H1633" s="51"/>
    </row>
    <row r="1634" spans="2:8" x14ac:dyDescent="0.3">
      <c r="B1634" s="52">
        <v>19.2</v>
      </c>
      <c r="C1634" s="53" t="s">
        <v>694</v>
      </c>
      <c r="D1634" s="54" t="s">
        <v>695</v>
      </c>
      <c r="E1634" s="24"/>
      <c r="F1634" s="93"/>
      <c r="G1634" s="144"/>
      <c r="H1634" s="55"/>
    </row>
    <row r="1635" spans="2:8" x14ac:dyDescent="0.3">
      <c r="B1635" s="50"/>
      <c r="C1635" s="50"/>
      <c r="D1635" s="50"/>
      <c r="E1635" s="92"/>
      <c r="F1635" s="92"/>
      <c r="G1635" s="143"/>
      <c r="H1635" s="51"/>
    </row>
    <row r="1636" spans="2:8" x14ac:dyDescent="0.3">
      <c r="B1636" s="52" t="s">
        <v>696</v>
      </c>
      <c r="C1636" s="53" t="s">
        <v>697</v>
      </c>
      <c r="D1636" s="53" t="s">
        <v>698</v>
      </c>
      <c r="E1636" s="24" t="s">
        <v>699</v>
      </c>
      <c r="F1636" s="95">
        <v>40</v>
      </c>
      <c r="G1636" s="145"/>
      <c r="H1636" s="55"/>
    </row>
    <row r="1637" spans="2:8" x14ac:dyDescent="0.3">
      <c r="B1637" s="50"/>
      <c r="C1637" s="50"/>
      <c r="D1637" s="50"/>
      <c r="E1637" s="92"/>
      <c r="F1637" s="92"/>
      <c r="G1637" s="143"/>
      <c r="H1637" s="51"/>
    </row>
    <row r="1638" spans="2:8" x14ac:dyDescent="0.3">
      <c r="B1638" s="52" t="s">
        <v>700</v>
      </c>
      <c r="C1638" s="53" t="s">
        <v>701</v>
      </c>
      <c r="D1638" s="53" t="s">
        <v>702</v>
      </c>
      <c r="E1638" s="24" t="s">
        <v>699</v>
      </c>
      <c r="F1638" s="95">
        <v>40</v>
      </c>
      <c r="G1638" s="145"/>
      <c r="H1638" s="55"/>
    </row>
    <row r="1639" spans="2:8" x14ac:dyDescent="0.3">
      <c r="B1639" s="50"/>
      <c r="C1639" s="50"/>
      <c r="D1639" s="50"/>
      <c r="E1639" s="92"/>
      <c r="F1639" s="92"/>
      <c r="G1639" s="143"/>
      <c r="H1639" s="51"/>
    </row>
    <row r="1640" spans="2:8" ht="36" x14ac:dyDescent="0.3">
      <c r="B1640" s="52">
        <v>19.3</v>
      </c>
      <c r="C1640" s="53" t="s">
        <v>703</v>
      </c>
      <c r="D1640" s="54" t="s">
        <v>704</v>
      </c>
      <c r="E1640" s="24" t="s">
        <v>682</v>
      </c>
      <c r="F1640" s="97">
        <f>F1624+F1626</f>
        <v>4</v>
      </c>
      <c r="G1640" s="145"/>
      <c r="H1640" s="55"/>
    </row>
    <row r="1641" spans="2:8" x14ac:dyDescent="0.3">
      <c r="B1641" s="50"/>
      <c r="C1641" s="50"/>
      <c r="D1641" s="50"/>
      <c r="E1641" s="92"/>
      <c r="F1641" s="92"/>
      <c r="G1641" s="143"/>
      <c r="H1641" s="51"/>
    </row>
    <row r="1642" spans="2:8" x14ac:dyDescent="0.3">
      <c r="B1642" s="52"/>
      <c r="C1642" s="53"/>
      <c r="D1642" s="53"/>
      <c r="E1642" s="24"/>
      <c r="F1642" s="97"/>
      <c r="G1642" s="144"/>
      <c r="H1642" s="55"/>
    </row>
    <row r="1643" spans="2:8" x14ac:dyDescent="0.3">
      <c r="B1643" s="50"/>
      <c r="C1643" s="50"/>
      <c r="D1643" s="50"/>
      <c r="E1643" s="92"/>
      <c r="F1643" s="92"/>
      <c r="G1643" s="143"/>
      <c r="H1643" s="51"/>
    </row>
    <row r="1644" spans="2:8" x14ac:dyDescent="0.3">
      <c r="B1644" s="52"/>
      <c r="C1644" s="53"/>
      <c r="D1644" s="54"/>
      <c r="E1644" s="24"/>
      <c r="F1644" s="97"/>
      <c r="G1644" s="144"/>
      <c r="H1644" s="55"/>
    </row>
    <row r="1645" spans="2:8" x14ac:dyDescent="0.3">
      <c r="B1645" s="50"/>
      <c r="C1645" s="50"/>
      <c r="D1645" s="50"/>
      <c r="E1645" s="92"/>
      <c r="F1645" s="92"/>
      <c r="G1645" s="143"/>
      <c r="H1645" s="51"/>
    </row>
    <row r="1646" spans="2:8" x14ac:dyDescent="0.3">
      <c r="B1646" s="52"/>
      <c r="C1646" s="53"/>
      <c r="D1646" s="54"/>
      <c r="E1646" s="24"/>
      <c r="F1646" s="93"/>
      <c r="G1646" s="144"/>
      <c r="H1646" s="55"/>
    </row>
    <row r="1647" spans="2:8" x14ac:dyDescent="0.3">
      <c r="B1647" s="50"/>
      <c r="C1647" s="50"/>
      <c r="D1647" s="50"/>
      <c r="E1647" s="92"/>
      <c r="F1647" s="92"/>
      <c r="G1647" s="143"/>
      <c r="H1647" s="51"/>
    </row>
    <row r="1648" spans="2:8" x14ac:dyDescent="0.3">
      <c r="B1648" s="52"/>
      <c r="C1648" s="53"/>
      <c r="D1648" s="53"/>
      <c r="E1648" s="24"/>
      <c r="F1648" s="93"/>
      <c r="G1648" s="144"/>
      <c r="H1648" s="55"/>
    </row>
    <row r="1649" spans="2:10" x14ac:dyDescent="0.3">
      <c r="B1649" s="50"/>
      <c r="C1649" s="50"/>
      <c r="D1649" s="50"/>
      <c r="E1649" s="92"/>
      <c r="F1649" s="92"/>
      <c r="G1649" s="143"/>
      <c r="H1649" s="51"/>
    </row>
    <row r="1650" spans="2:10" x14ac:dyDescent="0.3">
      <c r="B1650" s="52"/>
      <c r="C1650" s="53"/>
      <c r="D1650" s="53"/>
      <c r="E1650" s="24"/>
      <c r="F1650" s="93"/>
      <c r="G1650" s="144"/>
      <c r="H1650" s="55"/>
    </row>
    <row r="1651" spans="2:10" x14ac:dyDescent="0.3">
      <c r="B1651" s="50"/>
      <c r="C1651" s="50"/>
      <c r="D1651" s="50"/>
      <c r="E1651" s="92"/>
      <c r="F1651" s="92"/>
      <c r="G1651" s="143"/>
      <c r="H1651" s="51"/>
    </row>
    <row r="1652" spans="2:10" x14ac:dyDescent="0.3">
      <c r="B1652" s="52"/>
      <c r="C1652" s="53"/>
      <c r="D1652" s="54"/>
      <c r="E1652" s="24"/>
      <c r="F1652" s="93"/>
      <c r="G1652" s="144"/>
      <c r="H1652" s="55"/>
    </row>
    <row r="1653" spans="2:10" x14ac:dyDescent="0.3">
      <c r="B1653" s="50"/>
      <c r="C1653" s="50"/>
      <c r="D1653" s="50"/>
      <c r="E1653" s="92"/>
      <c r="F1653" s="92"/>
      <c r="G1653" s="143"/>
      <c r="H1653" s="51"/>
      <c r="I1653" s="114"/>
      <c r="J1653" s="114"/>
    </row>
    <row r="1654" spans="2:10" x14ac:dyDescent="0.3">
      <c r="B1654" s="57"/>
      <c r="C1654" s="57"/>
      <c r="D1654" s="57"/>
      <c r="E1654" s="94"/>
      <c r="F1654" s="94"/>
      <c r="G1654" s="143"/>
      <c r="H1654" s="58"/>
    </row>
    <row r="1655" spans="2:10" x14ac:dyDescent="0.3">
      <c r="B1655" s="50"/>
      <c r="C1655" s="50"/>
      <c r="D1655" s="50"/>
      <c r="E1655" s="92"/>
      <c r="F1655" s="92"/>
      <c r="G1655" s="143"/>
      <c r="H1655" s="51"/>
    </row>
    <row r="1656" spans="2:10" x14ac:dyDescent="0.3">
      <c r="B1656" s="57"/>
      <c r="C1656" s="57"/>
      <c r="D1656" s="57"/>
      <c r="E1656" s="94"/>
      <c r="F1656" s="94"/>
      <c r="G1656" s="143"/>
      <c r="H1656" s="58"/>
    </row>
    <row r="1657" spans="2:10" x14ac:dyDescent="0.3">
      <c r="B1657" s="50"/>
      <c r="C1657" s="50"/>
      <c r="D1657" s="50"/>
      <c r="E1657" s="92"/>
      <c r="F1657" s="92"/>
      <c r="G1657" s="143"/>
      <c r="H1657" s="51"/>
    </row>
    <row r="1658" spans="2:10" x14ac:dyDescent="0.3">
      <c r="B1658" s="57"/>
      <c r="C1658" s="57"/>
      <c r="D1658" s="57"/>
      <c r="E1658" s="94"/>
      <c r="F1658" s="94"/>
      <c r="G1658" s="143"/>
      <c r="H1658" s="58"/>
    </row>
    <row r="1659" spans="2:10" x14ac:dyDescent="0.3">
      <c r="B1659" s="50"/>
      <c r="C1659" s="50"/>
      <c r="D1659" s="50"/>
      <c r="E1659" s="92"/>
      <c r="F1659" s="92"/>
      <c r="G1659" s="143"/>
      <c r="H1659" s="51"/>
    </row>
    <row r="1660" spans="2:10" x14ac:dyDescent="0.3">
      <c r="B1660" s="57"/>
      <c r="C1660" s="57"/>
      <c r="D1660" s="57"/>
      <c r="E1660" s="94"/>
      <c r="F1660" s="94"/>
      <c r="G1660" s="143"/>
      <c r="H1660" s="58"/>
    </row>
    <row r="1661" spans="2:10" x14ac:dyDescent="0.3">
      <c r="B1661" s="50"/>
      <c r="C1661" s="50"/>
      <c r="D1661" s="50"/>
      <c r="E1661" s="92"/>
      <c r="F1661" s="92"/>
      <c r="G1661" s="143"/>
      <c r="H1661" s="51"/>
    </row>
    <row r="1662" spans="2:10" x14ac:dyDescent="0.3">
      <c r="B1662" s="57"/>
      <c r="C1662" s="57"/>
      <c r="D1662" s="57"/>
      <c r="E1662" s="94"/>
      <c r="F1662" s="94"/>
      <c r="G1662" s="143"/>
      <c r="H1662" s="58"/>
    </row>
    <row r="1663" spans="2:10" x14ac:dyDescent="0.3">
      <c r="B1663" s="50"/>
      <c r="C1663" s="50"/>
      <c r="D1663" s="50"/>
      <c r="E1663" s="92"/>
      <c r="F1663" s="92"/>
      <c r="G1663" s="143"/>
      <c r="H1663" s="51"/>
    </row>
    <row r="1664" spans="2:10" x14ac:dyDescent="0.3">
      <c r="B1664" s="57"/>
      <c r="C1664" s="57"/>
      <c r="D1664" s="57"/>
      <c r="E1664" s="94"/>
      <c r="F1664" s="94"/>
      <c r="G1664" s="143"/>
      <c r="H1664" s="58"/>
    </row>
    <row r="1665" spans="2:11" x14ac:dyDescent="0.3">
      <c r="B1665" s="50"/>
      <c r="C1665" s="50"/>
      <c r="D1665" s="50"/>
      <c r="E1665" s="92"/>
      <c r="F1665" s="92"/>
      <c r="G1665" s="143"/>
      <c r="H1665" s="51"/>
    </row>
    <row r="1666" spans="2:11" x14ac:dyDescent="0.3">
      <c r="B1666" s="57"/>
      <c r="C1666" s="57"/>
      <c r="D1666" s="57"/>
      <c r="E1666" s="94"/>
      <c r="F1666" s="94"/>
      <c r="G1666" s="143"/>
      <c r="H1666" s="58"/>
    </row>
    <row r="1667" spans="2:11" x14ac:dyDescent="0.3">
      <c r="B1667" s="57"/>
      <c r="C1667" s="57"/>
      <c r="D1667" s="57"/>
      <c r="E1667" s="94"/>
      <c r="F1667" s="94"/>
      <c r="G1667" s="143"/>
      <c r="H1667" s="58"/>
    </row>
    <row r="1668" spans="2:11" x14ac:dyDescent="0.3">
      <c r="B1668" s="50"/>
      <c r="C1668" s="50"/>
      <c r="D1668" s="50"/>
      <c r="E1668" s="92"/>
      <c r="F1668" s="92"/>
      <c r="G1668" s="143"/>
      <c r="H1668" s="51"/>
    </row>
    <row r="1669" spans="2:11" x14ac:dyDescent="0.3">
      <c r="B1669" s="57"/>
      <c r="C1669" s="57"/>
      <c r="D1669" s="57"/>
      <c r="E1669" s="94"/>
      <c r="F1669" s="94"/>
      <c r="G1669" s="143"/>
      <c r="H1669" s="58"/>
    </row>
    <row r="1670" spans="2:11" x14ac:dyDescent="0.3">
      <c r="B1670" s="50"/>
      <c r="C1670" s="50"/>
      <c r="D1670" s="50"/>
      <c r="E1670" s="92"/>
      <c r="F1670" s="92"/>
      <c r="G1670" s="143"/>
      <c r="H1670" s="51"/>
    </row>
    <row r="1671" spans="2:11" x14ac:dyDescent="0.3">
      <c r="B1671" s="59" t="s">
        <v>60</v>
      </c>
      <c r="C1671" s="60"/>
      <c r="D1671" s="61"/>
      <c r="E1671" s="62"/>
      <c r="F1671" s="62"/>
      <c r="G1671" s="146"/>
      <c r="H1671" s="63">
        <f>SUM(H1618:H1670)</f>
        <v>0</v>
      </c>
      <c r="I1671" s="114"/>
      <c r="J1671" s="114"/>
    </row>
    <row r="1672" spans="2:11" x14ac:dyDescent="0.3">
      <c r="B1672" s="35"/>
      <c r="C1672" s="35"/>
      <c r="D1672" s="41">
        <v>23</v>
      </c>
      <c r="E1672" s="89"/>
      <c r="F1672" s="89"/>
      <c r="G1672" s="139"/>
      <c r="H1672" s="42"/>
    </row>
    <row r="1673" spans="2:11" ht="15.6" x14ac:dyDescent="0.3">
      <c r="B1673" s="2"/>
      <c r="C1673" s="3"/>
      <c r="D1673" s="3"/>
      <c r="E1673" s="76"/>
      <c r="F1673" s="76"/>
      <c r="G1673" s="127"/>
      <c r="H1673" s="4"/>
    </row>
    <row r="1674" spans="2:11" ht="15.6" x14ac:dyDescent="0.3">
      <c r="B1674" s="288" t="str">
        <f>B1212</f>
        <v xml:space="preserve">Contract: Appointment of a contactor for the Ramochana sewer upgrade and house connection </v>
      </c>
      <c r="C1674" s="3"/>
      <c r="D1674" s="3"/>
      <c r="E1674" s="76"/>
      <c r="F1674" s="76"/>
      <c r="G1674" s="127"/>
      <c r="H1674" s="4"/>
    </row>
    <row r="1675" spans="2:11" ht="15.6" x14ac:dyDescent="0.3">
      <c r="B1675" s="288" t="str">
        <f>B1213</f>
        <v xml:space="preserve">Section C2.2: Schedule of Quantities </v>
      </c>
      <c r="C1675" s="3"/>
      <c r="D1675" s="3"/>
      <c r="E1675" s="76"/>
      <c r="F1675" s="76"/>
      <c r="G1675" s="127"/>
      <c r="H1675" s="4"/>
      <c r="K1675" s="69" t="s">
        <v>893</v>
      </c>
    </row>
    <row r="1676" spans="2:11" ht="15.6" x14ac:dyDescent="0.3">
      <c r="B1676" s="2"/>
      <c r="C1676" s="3"/>
      <c r="D1676" s="3"/>
      <c r="E1676" s="76"/>
      <c r="F1676" s="76"/>
      <c r="G1676" s="127"/>
      <c r="H1676" s="4"/>
    </row>
    <row r="1677" spans="2:11" x14ac:dyDescent="0.3">
      <c r="B1677" s="5"/>
      <c r="C1677" s="5"/>
      <c r="D1677" s="5"/>
      <c r="E1677" s="90"/>
      <c r="F1677" s="90"/>
      <c r="G1677" s="140"/>
      <c r="H1677" s="43" t="s">
        <v>705</v>
      </c>
    </row>
    <row r="1678" spans="2:11" x14ac:dyDescent="0.3">
      <c r="B1678" s="44" t="s">
        <v>10</v>
      </c>
      <c r="C1678" s="44" t="s">
        <v>11</v>
      </c>
      <c r="D1678" s="44" t="s">
        <v>1</v>
      </c>
      <c r="E1678" s="44" t="s">
        <v>2</v>
      </c>
      <c r="F1678" s="44" t="s">
        <v>12</v>
      </c>
      <c r="G1678" s="141" t="s">
        <v>3</v>
      </c>
      <c r="H1678" s="45" t="s">
        <v>4</v>
      </c>
    </row>
    <row r="1679" spans="2:11" x14ac:dyDescent="0.3">
      <c r="B1679" s="46">
        <v>20</v>
      </c>
      <c r="C1679" s="67" t="s">
        <v>706</v>
      </c>
      <c r="D1679" s="47" t="s">
        <v>707</v>
      </c>
      <c r="E1679" s="48"/>
      <c r="F1679" s="91"/>
      <c r="G1679" s="142"/>
      <c r="H1679" s="49"/>
    </row>
    <row r="1680" spans="2:11" x14ac:dyDescent="0.3">
      <c r="B1680" s="50"/>
      <c r="C1680" s="50"/>
      <c r="D1680" s="50"/>
      <c r="E1680" s="92"/>
      <c r="F1680" s="92"/>
      <c r="G1680" s="143"/>
      <c r="H1680" s="51"/>
    </row>
    <row r="1681" spans="2:8" ht="24" x14ac:dyDescent="0.3">
      <c r="B1681" s="52">
        <v>20.100000000000001</v>
      </c>
      <c r="C1681" s="53" t="s">
        <v>708</v>
      </c>
      <c r="D1681" s="54" t="s">
        <v>709</v>
      </c>
      <c r="E1681" s="24"/>
      <c r="F1681" s="93"/>
      <c r="G1681" s="144"/>
      <c r="H1681" s="55"/>
    </row>
    <row r="1682" spans="2:8" x14ac:dyDescent="0.3">
      <c r="B1682" s="50"/>
      <c r="C1682" s="50"/>
      <c r="D1682" s="50"/>
      <c r="E1682" s="92"/>
      <c r="F1682" s="92"/>
      <c r="G1682" s="143"/>
      <c r="H1682" s="51"/>
    </row>
    <row r="1683" spans="2:8" x14ac:dyDescent="0.3">
      <c r="B1683" s="52" t="s">
        <v>710</v>
      </c>
      <c r="C1683" s="53" t="s">
        <v>711</v>
      </c>
      <c r="D1683" s="53" t="s">
        <v>712</v>
      </c>
      <c r="E1683" s="24" t="s">
        <v>713</v>
      </c>
      <c r="F1683" s="99">
        <v>1</v>
      </c>
      <c r="G1683" s="145">
        <v>250000</v>
      </c>
      <c r="H1683" s="55">
        <f>(E1683 = "%") * (F1683*G1683/100) + (E1683 &lt;&gt; "%") * (F1683*G1683)</f>
        <v>250000</v>
      </c>
    </row>
    <row r="1684" spans="2:8" x14ac:dyDescent="0.3">
      <c r="B1684" s="50"/>
      <c r="C1684" s="50"/>
      <c r="D1684" s="50"/>
      <c r="E1684" s="92"/>
      <c r="F1684" s="92"/>
      <c r="G1684" s="143"/>
      <c r="H1684" s="51"/>
    </row>
    <row r="1685" spans="2:8" x14ac:dyDescent="0.3">
      <c r="B1685" s="52" t="s">
        <v>714</v>
      </c>
      <c r="C1685" s="53" t="s">
        <v>715</v>
      </c>
      <c r="D1685" s="53" t="s">
        <v>716</v>
      </c>
      <c r="E1685" s="24" t="s">
        <v>717</v>
      </c>
      <c r="F1685" s="99">
        <f>H1683</f>
        <v>250000</v>
      </c>
      <c r="G1685" s="145"/>
      <c r="H1685" s="55"/>
    </row>
    <row r="1686" spans="2:8" x14ac:dyDescent="0.3">
      <c r="B1686" s="50"/>
      <c r="C1686" s="50"/>
      <c r="D1686" s="50"/>
      <c r="E1686" s="92"/>
      <c r="F1686" s="92"/>
      <c r="G1686" s="143"/>
      <c r="H1686" s="51"/>
    </row>
    <row r="1687" spans="2:8" x14ac:dyDescent="0.3">
      <c r="B1687" s="52"/>
      <c r="C1687" s="53"/>
      <c r="D1687" s="53"/>
      <c r="E1687" s="24"/>
      <c r="F1687" s="93"/>
      <c r="G1687" s="144"/>
      <c r="H1687" s="55"/>
    </row>
    <row r="1688" spans="2:8" x14ac:dyDescent="0.3">
      <c r="B1688" s="50"/>
      <c r="C1688" s="50"/>
      <c r="D1688" s="50"/>
      <c r="E1688" s="92"/>
      <c r="F1688" s="92"/>
      <c r="G1688" s="143"/>
      <c r="H1688" s="51"/>
    </row>
    <row r="1689" spans="2:8" x14ac:dyDescent="0.3">
      <c r="B1689" s="52"/>
      <c r="C1689" s="53"/>
      <c r="D1689" s="53"/>
      <c r="E1689" s="24"/>
      <c r="F1689" s="93"/>
      <c r="G1689" s="144"/>
      <c r="H1689" s="55"/>
    </row>
    <row r="1690" spans="2:8" x14ac:dyDescent="0.3">
      <c r="B1690" s="50"/>
      <c r="C1690" s="50"/>
      <c r="D1690" s="50"/>
      <c r="E1690" s="92"/>
      <c r="F1690" s="92"/>
      <c r="G1690" s="143"/>
      <c r="H1690" s="51"/>
    </row>
    <row r="1691" spans="2:8" x14ac:dyDescent="0.3">
      <c r="B1691" s="52"/>
      <c r="C1691" s="53"/>
      <c r="D1691" s="53"/>
      <c r="E1691" s="24"/>
      <c r="F1691" s="93"/>
      <c r="G1691" s="144"/>
      <c r="H1691" s="55"/>
    </row>
    <row r="1692" spans="2:8" x14ac:dyDescent="0.3">
      <c r="B1692" s="50"/>
      <c r="C1692" s="50"/>
      <c r="D1692" s="50"/>
      <c r="E1692" s="92"/>
      <c r="F1692" s="92"/>
      <c r="G1692" s="143"/>
      <c r="H1692" s="51"/>
    </row>
    <row r="1693" spans="2:8" x14ac:dyDescent="0.3">
      <c r="B1693" s="52"/>
      <c r="C1693" s="53"/>
      <c r="D1693" s="54"/>
      <c r="E1693" s="24"/>
      <c r="F1693" s="93"/>
      <c r="G1693" s="144"/>
      <c r="H1693" s="55"/>
    </row>
    <row r="1694" spans="2:8" x14ac:dyDescent="0.3">
      <c r="B1694" s="50"/>
      <c r="C1694" s="50"/>
      <c r="D1694" s="50"/>
      <c r="E1694" s="92"/>
      <c r="F1694" s="92"/>
      <c r="G1694" s="143"/>
      <c r="H1694" s="51"/>
    </row>
    <row r="1695" spans="2:8" x14ac:dyDescent="0.3">
      <c r="B1695" s="52"/>
      <c r="C1695" s="53"/>
      <c r="D1695" s="53"/>
      <c r="E1695" s="24"/>
      <c r="F1695" s="95"/>
      <c r="G1695" s="144"/>
      <c r="H1695" s="55"/>
    </row>
    <row r="1696" spans="2:8" x14ac:dyDescent="0.3">
      <c r="B1696" s="50"/>
      <c r="C1696" s="50"/>
      <c r="D1696" s="50"/>
      <c r="E1696" s="92"/>
      <c r="F1696" s="92"/>
      <c r="G1696" s="143"/>
      <c r="H1696" s="51"/>
    </row>
    <row r="1697" spans="2:8" x14ac:dyDescent="0.3">
      <c r="B1697" s="52"/>
      <c r="C1697" s="53"/>
      <c r="D1697" s="53"/>
      <c r="E1697" s="24"/>
      <c r="F1697" s="95"/>
      <c r="G1697" s="144"/>
      <c r="H1697" s="55"/>
    </row>
    <row r="1698" spans="2:8" x14ac:dyDescent="0.3">
      <c r="B1698" s="50"/>
      <c r="C1698" s="50"/>
      <c r="D1698" s="50"/>
      <c r="E1698" s="92"/>
      <c r="F1698" s="92"/>
      <c r="G1698" s="143"/>
      <c r="H1698" s="51"/>
    </row>
    <row r="1699" spans="2:8" x14ac:dyDescent="0.3">
      <c r="B1699" s="52"/>
      <c r="C1699" s="53"/>
      <c r="D1699" s="54"/>
      <c r="E1699" s="24"/>
      <c r="F1699" s="97"/>
      <c r="G1699" s="144"/>
      <c r="H1699" s="55"/>
    </row>
    <row r="1700" spans="2:8" x14ac:dyDescent="0.3">
      <c r="B1700" s="50"/>
      <c r="C1700" s="50"/>
      <c r="D1700" s="50"/>
      <c r="E1700" s="92"/>
      <c r="F1700" s="92"/>
      <c r="G1700" s="143"/>
      <c r="H1700" s="51"/>
    </row>
    <row r="1701" spans="2:8" x14ac:dyDescent="0.3">
      <c r="B1701" s="52"/>
      <c r="C1701" s="53"/>
      <c r="D1701" s="54"/>
      <c r="E1701" s="24"/>
      <c r="F1701" s="93"/>
      <c r="G1701" s="144"/>
      <c r="H1701" s="55"/>
    </row>
    <row r="1702" spans="2:8" x14ac:dyDescent="0.3">
      <c r="B1702" s="50"/>
      <c r="C1702" s="50"/>
      <c r="D1702" s="50"/>
      <c r="E1702" s="92"/>
      <c r="F1702" s="92"/>
      <c r="G1702" s="143"/>
      <c r="H1702" s="51"/>
    </row>
    <row r="1703" spans="2:8" x14ac:dyDescent="0.3">
      <c r="B1703" s="52"/>
      <c r="C1703" s="53"/>
      <c r="D1703" s="53"/>
      <c r="E1703" s="24"/>
      <c r="F1703" s="97"/>
      <c r="G1703" s="144"/>
      <c r="H1703" s="55"/>
    </row>
    <row r="1704" spans="2:8" x14ac:dyDescent="0.3">
      <c r="B1704" s="50"/>
      <c r="C1704" s="50"/>
      <c r="D1704" s="50"/>
      <c r="E1704" s="92"/>
      <c r="F1704" s="92"/>
      <c r="G1704" s="143"/>
      <c r="H1704" s="51"/>
    </row>
    <row r="1705" spans="2:8" x14ac:dyDescent="0.3">
      <c r="B1705" s="52"/>
      <c r="C1705" s="53"/>
      <c r="D1705" s="53"/>
      <c r="E1705" s="24"/>
      <c r="F1705" s="97"/>
      <c r="G1705" s="144"/>
      <c r="H1705" s="55"/>
    </row>
    <row r="1706" spans="2:8" x14ac:dyDescent="0.3">
      <c r="B1706" s="50"/>
      <c r="C1706" s="50"/>
      <c r="D1706" s="50"/>
      <c r="E1706" s="92"/>
      <c r="F1706" s="92"/>
      <c r="G1706" s="143"/>
      <c r="H1706" s="51"/>
    </row>
    <row r="1707" spans="2:8" x14ac:dyDescent="0.3">
      <c r="B1707" s="52"/>
      <c r="C1707" s="53"/>
      <c r="D1707" s="54"/>
      <c r="E1707" s="24"/>
      <c r="F1707" s="97"/>
      <c r="G1707" s="144"/>
      <c r="H1707" s="55"/>
    </row>
    <row r="1708" spans="2:8" x14ac:dyDescent="0.3">
      <c r="B1708" s="50"/>
      <c r="C1708" s="50"/>
      <c r="D1708" s="50"/>
      <c r="E1708" s="92"/>
      <c r="F1708" s="92"/>
      <c r="G1708" s="143"/>
      <c r="H1708" s="51"/>
    </row>
    <row r="1709" spans="2:8" x14ac:dyDescent="0.3">
      <c r="B1709" s="52"/>
      <c r="C1709" s="53"/>
      <c r="D1709" s="54"/>
      <c r="E1709" s="24"/>
      <c r="F1709" s="93"/>
      <c r="G1709" s="144"/>
      <c r="H1709" s="55"/>
    </row>
    <row r="1710" spans="2:8" x14ac:dyDescent="0.3">
      <c r="B1710" s="50"/>
      <c r="C1710" s="50"/>
      <c r="D1710" s="50"/>
      <c r="E1710" s="92"/>
      <c r="F1710" s="92"/>
      <c r="G1710" s="143"/>
      <c r="H1710" s="51"/>
    </row>
    <row r="1711" spans="2:8" x14ac:dyDescent="0.3">
      <c r="B1711" s="52"/>
      <c r="C1711" s="53"/>
      <c r="D1711" s="53"/>
      <c r="E1711" s="24"/>
      <c r="F1711" s="93"/>
      <c r="G1711" s="144"/>
      <c r="H1711" s="55"/>
    </row>
    <row r="1712" spans="2:8" x14ac:dyDescent="0.3">
      <c r="B1712" s="50"/>
      <c r="C1712" s="50"/>
      <c r="D1712" s="50"/>
      <c r="E1712" s="92"/>
      <c r="F1712" s="92"/>
      <c r="G1712" s="143"/>
      <c r="H1712" s="51"/>
    </row>
    <row r="1713" spans="2:10" x14ac:dyDescent="0.3">
      <c r="B1713" s="52"/>
      <c r="C1713" s="53"/>
      <c r="D1713" s="53"/>
      <c r="E1713" s="24"/>
      <c r="F1713" s="93"/>
      <c r="G1713" s="144"/>
      <c r="H1713" s="55"/>
    </row>
    <row r="1714" spans="2:10" x14ac:dyDescent="0.3">
      <c r="B1714" s="50"/>
      <c r="C1714" s="50"/>
      <c r="D1714" s="50"/>
      <c r="E1714" s="92"/>
      <c r="F1714" s="92"/>
      <c r="G1714" s="143"/>
      <c r="H1714" s="51"/>
    </row>
    <row r="1715" spans="2:10" x14ac:dyDescent="0.3">
      <c r="B1715" s="52"/>
      <c r="C1715" s="53"/>
      <c r="D1715" s="54"/>
      <c r="E1715" s="24"/>
      <c r="F1715" s="93"/>
      <c r="G1715" s="144"/>
      <c r="H1715" s="55"/>
    </row>
    <row r="1716" spans="2:10" x14ac:dyDescent="0.3">
      <c r="B1716" s="50"/>
      <c r="C1716" s="50"/>
      <c r="D1716" s="50"/>
      <c r="E1716" s="92"/>
      <c r="F1716" s="92"/>
      <c r="G1716" s="143"/>
      <c r="H1716" s="51"/>
    </row>
    <row r="1717" spans="2:10" x14ac:dyDescent="0.3">
      <c r="B1717" s="57"/>
      <c r="C1717" s="57"/>
      <c r="D1717" s="57"/>
      <c r="E1717" s="94"/>
      <c r="F1717" s="94"/>
      <c r="G1717" s="143"/>
      <c r="H1717" s="58"/>
    </row>
    <row r="1718" spans="2:10" x14ac:dyDescent="0.3">
      <c r="B1718" s="50"/>
      <c r="C1718" s="50"/>
      <c r="D1718" s="50"/>
      <c r="E1718" s="92"/>
      <c r="F1718" s="92"/>
      <c r="G1718" s="143"/>
      <c r="H1718" s="51"/>
      <c r="I1718" s="114"/>
      <c r="J1718" s="114"/>
    </row>
    <row r="1719" spans="2:10" x14ac:dyDescent="0.3">
      <c r="B1719" s="57"/>
      <c r="C1719" s="57"/>
      <c r="D1719" s="57"/>
      <c r="E1719" s="94"/>
      <c r="F1719" s="94"/>
      <c r="G1719" s="143"/>
      <c r="H1719" s="58"/>
    </row>
    <row r="1720" spans="2:10" x14ac:dyDescent="0.3">
      <c r="B1720" s="50"/>
      <c r="C1720" s="50"/>
      <c r="D1720" s="50"/>
      <c r="E1720" s="92"/>
      <c r="F1720" s="92"/>
      <c r="G1720" s="143"/>
      <c r="H1720" s="51"/>
      <c r="I1720" s="114"/>
      <c r="J1720" s="114"/>
    </row>
    <row r="1721" spans="2:10" ht="25.95" customHeight="1" x14ac:dyDescent="0.3">
      <c r="B1721" s="57"/>
      <c r="C1721" s="57"/>
      <c r="D1721" s="57"/>
      <c r="E1721" s="94"/>
      <c r="F1721" s="94"/>
      <c r="G1721" s="143"/>
      <c r="H1721" s="58"/>
    </row>
    <row r="1722" spans="2:10" x14ac:dyDescent="0.3">
      <c r="B1722" s="50"/>
      <c r="C1722" s="50"/>
      <c r="D1722" s="50"/>
      <c r="E1722" s="92"/>
      <c r="F1722" s="92"/>
      <c r="G1722" s="143"/>
      <c r="H1722" s="51"/>
    </row>
    <row r="1723" spans="2:10" x14ac:dyDescent="0.3">
      <c r="B1723" s="57"/>
      <c r="C1723" s="57"/>
      <c r="D1723" s="57"/>
      <c r="E1723" s="94"/>
      <c r="F1723" s="94"/>
      <c r="G1723" s="143"/>
      <c r="H1723" s="58"/>
    </row>
    <row r="1724" spans="2:10" x14ac:dyDescent="0.3">
      <c r="B1724" s="50"/>
      <c r="C1724" s="50"/>
      <c r="D1724" s="50"/>
      <c r="E1724" s="92"/>
      <c r="F1724" s="92"/>
      <c r="G1724" s="143"/>
      <c r="H1724" s="51"/>
    </row>
    <row r="1725" spans="2:10" x14ac:dyDescent="0.3">
      <c r="B1725" s="57"/>
      <c r="C1725" s="57"/>
      <c r="D1725" s="57"/>
      <c r="E1725" s="94"/>
      <c r="F1725" s="94"/>
      <c r="G1725" s="143"/>
      <c r="H1725" s="58"/>
    </row>
    <row r="1726" spans="2:10" x14ac:dyDescent="0.3">
      <c r="B1726" s="50"/>
      <c r="C1726" s="50"/>
      <c r="D1726" s="50"/>
      <c r="E1726" s="92"/>
      <c r="F1726" s="92"/>
      <c r="G1726" s="143"/>
      <c r="H1726" s="51"/>
    </row>
    <row r="1727" spans="2:10" x14ac:dyDescent="0.3">
      <c r="B1727" s="57"/>
      <c r="C1727" s="57"/>
      <c r="D1727" s="57"/>
      <c r="E1727" s="94"/>
      <c r="F1727" s="94"/>
      <c r="G1727" s="143"/>
      <c r="H1727" s="58"/>
    </row>
    <row r="1728" spans="2:10" x14ac:dyDescent="0.3">
      <c r="B1728" s="59" t="s">
        <v>60</v>
      </c>
      <c r="C1728" s="60"/>
      <c r="D1728" s="61"/>
      <c r="E1728" s="62"/>
      <c r="F1728" s="62"/>
      <c r="G1728" s="146"/>
      <c r="H1728" s="63"/>
    </row>
    <row r="1729" spans="1:14" ht="15" thickBot="1" x14ac:dyDescent="0.35">
      <c r="B1729" s="35"/>
      <c r="C1729" s="35"/>
      <c r="D1729" s="41">
        <v>24</v>
      </c>
      <c r="E1729" s="89"/>
      <c r="F1729" s="89"/>
      <c r="G1729" s="139"/>
      <c r="H1729" s="42"/>
    </row>
    <row r="1730" spans="1:14" ht="15.6" x14ac:dyDescent="0.3">
      <c r="A1730" s="195"/>
      <c r="B1730" s="298" t="str">
        <f>+B1674</f>
        <v xml:space="preserve">Contract: Appointment of a contactor for the Ramochana sewer upgrade and house connection </v>
      </c>
      <c r="C1730" s="297"/>
      <c r="D1730" s="297"/>
      <c r="E1730" s="153"/>
      <c r="F1730" s="153"/>
      <c r="G1730" s="154"/>
      <c r="H1730" s="155"/>
      <c r="N1730" s="202"/>
    </row>
    <row r="1731" spans="1:14" ht="15.6" x14ac:dyDescent="0.3">
      <c r="A1731" s="196"/>
      <c r="B1731" s="299" t="str">
        <f>+B1675</f>
        <v xml:space="preserve">Section C2.2: Schedule of Quantities </v>
      </c>
      <c r="C1731" s="3"/>
      <c r="D1731" s="3"/>
      <c r="E1731" s="76"/>
      <c r="F1731" s="76"/>
      <c r="G1731" s="127"/>
      <c r="H1731" s="156"/>
      <c r="N1731" s="202"/>
    </row>
    <row r="1732" spans="1:14" ht="15.6" x14ac:dyDescent="0.3">
      <c r="A1732" s="196"/>
      <c r="B1732" s="157"/>
      <c r="C1732" s="1"/>
      <c r="D1732" s="1"/>
      <c r="E1732" s="197"/>
      <c r="F1732" s="197"/>
      <c r="G1732" s="198"/>
      <c r="H1732" s="158"/>
    </row>
    <row r="1733" spans="1:14" ht="15.6" x14ac:dyDescent="0.3">
      <c r="A1733" s="196"/>
      <c r="B1733" s="157"/>
      <c r="C1733" s="1"/>
      <c r="D1733" s="1"/>
      <c r="E1733" s="197"/>
      <c r="F1733" s="197"/>
      <c r="G1733" s="198"/>
      <c r="H1733" s="158"/>
    </row>
    <row r="1734" spans="1:14" ht="16.2" thickBot="1" x14ac:dyDescent="0.35">
      <c r="A1734" s="196"/>
      <c r="B1734" s="157"/>
      <c r="C1734" s="1"/>
      <c r="D1734" s="1"/>
      <c r="E1734" s="197"/>
      <c r="F1734" s="197"/>
      <c r="G1734" s="198"/>
      <c r="H1734" s="158"/>
    </row>
    <row r="1735" spans="1:14" x14ac:dyDescent="0.3">
      <c r="A1735" s="195"/>
      <c r="B1735" s="210"/>
      <c r="C1735" s="211"/>
      <c r="D1735" s="212" t="s">
        <v>718</v>
      </c>
      <c r="E1735" s="213"/>
      <c r="F1735" s="213"/>
      <c r="G1735" s="214"/>
      <c r="H1735" s="215"/>
      <c r="I1735" s="216"/>
      <c r="J1735" s="216"/>
      <c r="K1735" s="274" t="s">
        <v>931</v>
      </c>
      <c r="L1735" s="275"/>
    </row>
    <row r="1736" spans="1:14" x14ac:dyDescent="0.3">
      <c r="A1736" s="196"/>
      <c r="B1736" s="159" t="s">
        <v>5</v>
      </c>
      <c r="C1736" s="217" t="s">
        <v>0</v>
      </c>
      <c r="D1736" s="217" t="s">
        <v>1</v>
      </c>
      <c r="E1736" s="217" t="s">
        <v>5</v>
      </c>
      <c r="F1736" s="217" t="s">
        <v>5</v>
      </c>
      <c r="G1736" s="218" t="s">
        <v>5</v>
      </c>
      <c r="H1736" s="160" t="s">
        <v>4</v>
      </c>
      <c r="I1736" s="219"/>
      <c r="J1736" s="219"/>
      <c r="K1736" s="276"/>
      <c r="L1736" s="277"/>
    </row>
    <row r="1737" spans="1:14" x14ac:dyDescent="0.3">
      <c r="A1737" s="196"/>
      <c r="B1737" s="244"/>
      <c r="C1737" s="248" t="s">
        <v>751</v>
      </c>
      <c r="D1737" s="245" t="s">
        <v>750</v>
      </c>
      <c r="E1737" s="246"/>
      <c r="F1737" s="246"/>
      <c r="G1737" s="247"/>
      <c r="H1737" s="206"/>
      <c r="I1737" s="240" t="e">
        <f>+H1737*$K$1792</f>
        <v>#DIV/0!</v>
      </c>
      <c r="J1737" s="240">
        <f>+H1737*$O$1787</f>
        <v>0</v>
      </c>
      <c r="K1737" s="207" t="e">
        <f>+H1737-I1737</f>
        <v>#DIV/0!</v>
      </c>
      <c r="L1737" s="264">
        <f>+H1737+J1737</f>
        <v>0</v>
      </c>
    </row>
    <row r="1738" spans="1:14" x14ac:dyDescent="0.3">
      <c r="A1738" s="196"/>
      <c r="B1738" s="64"/>
      <c r="C1738" s="249"/>
      <c r="D1738" s="217"/>
      <c r="E1738" s="217"/>
      <c r="F1738" s="217"/>
      <c r="G1738" s="218"/>
      <c r="H1738" s="45"/>
      <c r="I1738" s="240" t="e">
        <f t="shared" ref="I1738:I1777" si="1">+H1738*$K$1792</f>
        <v>#DIV/0!</v>
      </c>
      <c r="J1738" s="240">
        <f t="shared" ref="J1738:J1777" si="2">+H1738*$O$1787</f>
        <v>0</v>
      </c>
      <c r="K1738" s="241"/>
      <c r="L1738" s="264">
        <f t="shared" ref="L1738:L1777" si="3">+H1738+J1738</f>
        <v>0</v>
      </c>
    </row>
    <row r="1739" spans="1:14" x14ac:dyDescent="0.3">
      <c r="A1739" s="196"/>
      <c r="B1739" s="244"/>
      <c r="C1739" s="248">
        <f>C117</f>
        <v>101</v>
      </c>
      <c r="D1739" s="245" t="s">
        <v>14</v>
      </c>
      <c r="E1739" s="246"/>
      <c r="F1739" s="246"/>
      <c r="G1739" s="247"/>
      <c r="H1739" s="206"/>
      <c r="I1739" s="240" t="e">
        <f t="shared" si="1"/>
        <v>#DIV/0!</v>
      </c>
      <c r="J1739" s="240">
        <f t="shared" si="2"/>
        <v>0</v>
      </c>
      <c r="K1739" s="207" t="e">
        <f>+H1739-I1739</f>
        <v>#DIV/0!</v>
      </c>
      <c r="L1739" s="264">
        <f t="shared" si="3"/>
        <v>0</v>
      </c>
    </row>
    <row r="1740" spans="1:14" x14ac:dyDescent="0.3">
      <c r="A1740" s="196"/>
      <c r="B1740" s="174"/>
      <c r="C1740" s="250"/>
      <c r="D1740" s="223"/>
      <c r="E1740" s="224"/>
      <c r="F1740" s="223"/>
      <c r="G1740" s="223"/>
      <c r="H1740" s="283"/>
      <c r="I1740" s="240" t="e">
        <f t="shared" si="1"/>
        <v>#DIV/0!</v>
      </c>
      <c r="J1740" s="240">
        <f t="shared" si="2"/>
        <v>0</v>
      </c>
      <c r="K1740" s="241"/>
      <c r="L1740" s="264">
        <f t="shared" si="3"/>
        <v>0</v>
      </c>
    </row>
    <row r="1741" spans="1:14" x14ac:dyDescent="0.3">
      <c r="A1741" s="196"/>
      <c r="B1741" s="244"/>
      <c r="C1741" s="248">
        <f>C164</f>
        <v>102</v>
      </c>
      <c r="D1741" s="245" t="s">
        <v>63</v>
      </c>
      <c r="E1741" s="246"/>
      <c r="F1741" s="246"/>
      <c r="G1741" s="247"/>
      <c r="H1741" s="206"/>
      <c r="I1741" s="240" t="e">
        <f t="shared" si="1"/>
        <v>#DIV/0!</v>
      </c>
      <c r="J1741" s="240">
        <f t="shared" si="2"/>
        <v>0</v>
      </c>
      <c r="K1741" s="207" t="e">
        <f>+H1741-I1741</f>
        <v>#DIV/0!</v>
      </c>
      <c r="L1741" s="264">
        <f t="shared" si="3"/>
        <v>0</v>
      </c>
    </row>
    <row r="1742" spans="1:14" x14ac:dyDescent="0.3">
      <c r="A1742" s="196"/>
      <c r="B1742" s="174"/>
      <c r="C1742" s="250"/>
      <c r="D1742" s="223"/>
      <c r="E1742" s="224"/>
      <c r="F1742" s="223"/>
      <c r="G1742" s="223"/>
      <c r="H1742" s="283"/>
      <c r="I1742" s="240" t="e">
        <f t="shared" si="1"/>
        <v>#DIV/0!</v>
      </c>
      <c r="J1742" s="240">
        <f t="shared" si="2"/>
        <v>0</v>
      </c>
      <c r="K1742" s="239"/>
      <c r="L1742" s="264">
        <f t="shared" si="3"/>
        <v>0</v>
      </c>
    </row>
    <row r="1743" spans="1:14" x14ac:dyDescent="0.3">
      <c r="A1743" s="196"/>
      <c r="B1743" s="244"/>
      <c r="C1743" s="248">
        <f>C230</f>
        <v>103</v>
      </c>
      <c r="D1743" s="245" t="s">
        <v>91</v>
      </c>
      <c r="E1743" s="246"/>
      <c r="F1743" s="246"/>
      <c r="G1743" s="247"/>
      <c r="H1743" s="206"/>
      <c r="I1743" s="240" t="e">
        <f t="shared" si="1"/>
        <v>#DIV/0!</v>
      </c>
      <c r="J1743" s="240">
        <f t="shared" si="2"/>
        <v>0</v>
      </c>
      <c r="K1743" s="207" t="e">
        <f>+H1743-I1743</f>
        <v>#DIV/0!</v>
      </c>
      <c r="L1743" s="264">
        <f t="shared" si="3"/>
        <v>0</v>
      </c>
    </row>
    <row r="1744" spans="1:14" x14ac:dyDescent="0.3">
      <c r="A1744" s="196"/>
      <c r="B1744" s="174"/>
      <c r="C1744" s="250"/>
      <c r="D1744" s="223"/>
      <c r="E1744" s="224"/>
      <c r="F1744" s="223"/>
      <c r="G1744" s="223"/>
      <c r="H1744" s="283"/>
      <c r="I1744" s="240" t="e">
        <f t="shared" si="1"/>
        <v>#DIV/0!</v>
      </c>
      <c r="J1744" s="240">
        <f t="shared" si="2"/>
        <v>0</v>
      </c>
      <c r="K1744" s="207"/>
      <c r="L1744" s="264">
        <f t="shared" si="3"/>
        <v>0</v>
      </c>
    </row>
    <row r="1745" spans="1:12" x14ac:dyDescent="0.3">
      <c r="A1745" s="196"/>
      <c r="B1745" s="244"/>
      <c r="C1745" s="248">
        <f>C298</f>
        <v>106</v>
      </c>
      <c r="D1745" s="245" t="s">
        <v>98</v>
      </c>
      <c r="E1745" s="246"/>
      <c r="F1745" s="246"/>
      <c r="G1745" s="247"/>
      <c r="H1745" s="206"/>
      <c r="I1745" s="240" t="e">
        <f t="shared" si="1"/>
        <v>#DIV/0!</v>
      </c>
      <c r="J1745" s="240">
        <f t="shared" si="2"/>
        <v>0</v>
      </c>
      <c r="K1745" s="207" t="e">
        <f>+H1745-I1745</f>
        <v>#DIV/0!</v>
      </c>
      <c r="L1745" s="264">
        <f t="shared" si="3"/>
        <v>0</v>
      </c>
    </row>
    <row r="1746" spans="1:12" x14ac:dyDescent="0.3">
      <c r="A1746" s="196"/>
      <c r="B1746" s="174"/>
      <c r="C1746" s="250"/>
      <c r="D1746" s="223"/>
      <c r="E1746" s="224"/>
      <c r="F1746" s="223"/>
      <c r="G1746" s="223"/>
      <c r="H1746" s="283"/>
      <c r="I1746" s="240" t="e">
        <f t="shared" si="1"/>
        <v>#DIV/0!</v>
      </c>
      <c r="J1746" s="240">
        <f t="shared" si="2"/>
        <v>0</v>
      </c>
      <c r="K1746" s="207"/>
      <c r="L1746" s="264">
        <f t="shared" si="3"/>
        <v>0</v>
      </c>
    </row>
    <row r="1747" spans="1:12" x14ac:dyDescent="0.3">
      <c r="A1747" s="196"/>
      <c r="B1747" s="251"/>
      <c r="C1747" s="252" t="str">
        <f>C364</f>
        <v>202</v>
      </c>
      <c r="D1747" s="220" t="s">
        <v>719</v>
      </c>
      <c r="E1747" s="221"/>
      <c r="F1747" s="221"/>
      <c r="G1747" s="222"/>
      <c r="H1747" s="206"/>
      <c r="I1747" s="240" t="e">
        <f t="shared" si="1"/>
        <v>#DIV/0!</v>
      </c>
      <c r="J1747" s="240">
        <f t="shared" si="2"/>
        <v>0</v>
      </c>
      <c r="K1747" s="231" t="e">
        <f>+H1747-I1747</f>
        <v>#DIV/0!</v>
      </c>
      <c r="L1747" s="264">
        <f t="shared" si="3"/>
        <v>0</v>
      </c>
    </row>
    <row r="1748" spans="1:12" x14ac:dyDescent="0.3">
      <c r="A1748" s="196"/>
      <c r="B1748" s="237"/>
      <c r="C1748" s="238"/>
      <c r="D1748" s="232"/>
      <c r="E1748" s="233"/>
      <c r="F1748" s="232"/>
      <c r="G1748" s="232"/>
      <c r="H1748" s="283"/>
      <c r="I1748" s="240" t="e">
        <f t="shared" si="1"/>
        <v>#DIV/0!</v>
      </c>
      <c r="J1748" s="240">
        <f t="shared" si="2"/>
        <v>0</v>
      </c>
      <c r="K1748" s="207"/>
      <c r="L1748" s="264">
        <f t="shared" si="3"/>
        <v>0</v>
      </c>
    </row>
    <row r="1749" spans="1:12" x14ac:dyDescent="0.3">
      <c r="A1749" s="196"/>
      <c r="B1749" s="251"/>
      <c r="C1749" s="252" t="s">
        <v>207</v>
      </c>
      <c r="D1749" s="220" t="s">
        <v>208</v>
      </c>
      <c r="E1749" s="221"/>
      <c r="F1749" s="221"/>
      <c r="G1749" s="222"/>
      <c r="H1749" s="206"/>
      <c r="I1749" s="240" t="e">
        <f t="shared" si="1"/>
        <v>#DIV/0!</v>
      </c>
      <c r="J1749" s="240">
        <f t="shared" si="2"/>
        <v>0</v>
      </c>
      <c r="K1749" s="241" t="e">
        <f>+H1749-I1749</f>
        <v>#DIV/0!</v>
      </c>
      <c r="L1749" s="264">
        <f t="shared" si="3"/>
        <v>0</v>
      </c>
    </row>
    <row r="1750" spans="1:12" x14ac:dyDescent="0.3">
      <c r="A1750" s="196"/>
      <c r="B1750" s="237"/>
      <c r="C1750" s="238"/>
      <c r="D1750" s="232"/>
      <c r="E1750" s="233"/>
      <c r="F1750" s="232"/>
      <c r="G1750" s="232"/>
      <c r="H1750" s="283"/>
      <c r="I1750" s="240" t="e">
        <f t="shared" si="1"/>
        <v>#DIV/0!</v>
      </c>
      <c r="J1750" s="240">
        <f t="shared" si="2"/>
        <v>0</v>
      </c>
      <c r="K1750" s="207"/>
      <c r="L1750" s="264">
        <f t="shared" si="3"/>
        <v>0</v>
      </c>
    </row>
    <row r="1751" spans="1:12" x14ac:dyDescent="0.3">
      <c r="A1751" s="196"/>
      <c r="B1751" s="251"/>
      <c r="C1751" s="252">
        <f>C556</f>
        <v>302</v>
      </c>
      <c r="D1751" s="220" t="s">
        <v>270</v>
      </c>
      <c r="E1751" s="221"/>
      <c r="F1751" s="221"/>
      <c r="G1751" s="222"/>
      <c r="H1751" s="206"/>
      <c r="I1751" s="240" t="e">
        <f t="shared" si="1"/>
        <v>#DIV/0!</v>
      </c>
      <c r="J1751" s="240">
        <f t="shared" si="2"/>
        <v>0</v>
      </c>
      <c r="K1751" s="241" t="e">
        <f>+H1751-I1751</f>
        <v>#DIV/0!</v>
      </c>
      <c r="L1751" s="264">
        <f t="shared" si="3"/>
        <v>0</v>
      </c>
    </row>
    <row r="1752" spans="1:12" x14ac:dyDescent="0.3">
      <c r="A1752" s="196"/>
      <c r="B1752" s="237"/>
      <c r="C1752" s="238"/>
      <c r="D1752" s="232"/>
      <c r="E1752" s="233"/>
      <c r="F1752" s="232"/>
      <c r="G1752" s="232"/>
      <c r="H1752" s="283"/>
      <c r="I1752" s="240" t="e">
        <f t="shared" si="1"/>
        <v>#DIV/0!</v>
      </c>
      <c r="J1752" s="240">
        <f t="shared" si="2"/>
        <v>0</v>
      </c>
      <c r="K1752" s="207"/>
      <c r="L1752" s="264">
        <f t="shared" si="3"/>
        <v>0</v>
      </c>
    </row>
    <row r="1753" spans="1:12" x14ac:dyDescent="0.3">
      <c r="A1753" s="196"/>
      <c r="B1753" s="251"/>
      <c r="C1753" s="252" t="e">
        <f>#REF!</f>
        <v>#REF!</v>
      </c>
      <c r="D1753" s="220" t="s">
        <v>356</v>
      </c>
      <c r="E1753" s="221"/>
      <c r="F1753" s="221"/>
      <c r="G1753" s="222"/>
      <c r="H1753" s="206"/>
      <c r="I1753" s="240" t="e">
        <f t="shared" si="1"/>
        <v>#DIV/0!</v>
      </c>
      <c r="J1753" s="240">
        <f t="shared" si="2"/>
        <v>0</v>
      </c>
      <c r="K1753" s="241" t="e">
        <f>+H1753-I1753</f>
        <v>#DIV/0!</v>
      </c>
      <c r="L1753" s="264">
        <f t="shared" si="3"/>
        <v>0</v>
      </c>
    </row>
    <row r="1754" spans="1:12" x14ac:dyDescent="0.3">
      <c r="A1754" s="196"/>
      <c r="B1754" s="237"/>
      <c r="C1754" s="238"/>
      <c r="D1754" s="232"/>
      <c r="E1754" s="233"/>
      <c r="F1754" s="232"/>
      <c r="G1754" s="232"/>
      <c r="H1754" s="283"/>
      <c r="I1754" s="240" t="e">
        <f t="shared" si="1"/>
        <v>#DIV/0!</v>
      </c>
      <c r="J1754" s="240">
        <f t="shared" si="2"/>
        <v>0</v>
      </c>
      <c r="K1754" s="207"/>
      <c r="L1754" s="264">
        <f t="shared" si="3"/>
        <v>0</v>
      </c>
    </row>
    <row r="1755" spans="1:12" ht="22.8" x14ac:dyDescent="0.3">
      <c r="A1755" s="196"/>
      <c r="B1755" s="251"/>
      <c r="C1755" s="252">
        <f>C913</f>
        <v>402</v>
      </c>
      <c r="D1755" s="220" t="s">
        <v>368</v>
      </c>
      <c r="E1755" s="221"/>
      <c r="F1755" s="221"/>
      <c r="G1755" s="222"/>
      <c r="H1755" s="206"/>
      <c r="I1755" s="240" t="e">
        <f t="shared" si="1"/>
        <v>#DIV/0!</v>
      </c>
      <c r="J1755" s="240">
        <f t="shared" si="2"/>
        <v>0</v>
      </c>
      <c r="K1755" s="239" t="e">
        <f>+H1755-I1755</f>
        <v>#DIV/0!</v>
      </c>
      <c r="L1755" s="264">
        <f t="shared" si="3"/>
        <v>0</v>
      </c>
    </row>
    <row r="1756" spans="1:12" x14ac:dyDescent="0.3">
      <c r="A1756" s="271"/>
      <c r="B1756" s="237"/>
      <c r="C1756" s="238"/>
      <c r="D1756" s="232"/>
      <c r="E1756" s="233"/>
      <c r="F1756" s="232"/>
      <c r="G1756" s="232"/>
      <c r="H1756" s="283"/>
      <c r="I1756" s="240" t="e">
        <f t="shared" si="1"/>
        <v>#DIV/0!</v>
      </c>
      <c r="J1756" s="240">
        <f t="shared" si="2"/>
        <v>0</v>
      </c>
      <c r="K1756" s="231"/>
      <c r="L1756" s="264">
        <f t="shared" si="3"/>
        <v>0</v>
      </c>
    </row>
    <row r="1757" spans="1:12" ht="22.8" x14ac:dyDescent="0.3">
      <c r="A1757" s="196"/>
      <c r="B1757" s="261"/>
      <c r="C1757" s="262">
        <f>C1031</f>
        <v>403</v>
      </c>
      <c r="D1757" s="189" t="s">
        <v>456</v>
      </c>
      <c r="E1757" s="190"/>
      <c r="F1757" s="190"/>
      <c r="G1757" s="191"/>
      <c r="H1757" s="206"/>
      <c r="I1757" s="240" t="e">
        <f t="shared" si="1"/>
        <v>#DIV/0!</v>
      </c>
      <c r="J1757" s="240">
        <f t="shared" si="2"/>
        <v>0</v>
      </c>
      <c r="K1757" s="207" t="e">
        <f>+H1757-I1757</f>
        <v>#DIV/0!</v>
      </c>
      <c r="L1757" s="264">
        <f t="shared" si="3"/>
        <v>0</v>
      </c>
    </row>
    <row r="1758" spans="1:12" x14ac:dyDescent="0.3">
      <c r="A1758" s="196"/>
      <c r="B1758" s="174"/>
      <c r="C1758" s="250"/>
      <c r="D1758" s="223"/>
      <c r="E1758" s="224"/>
      <c r="F1758" s="223"/>
      <c r="G1758" s="223"/>
      <c r="H1758" s="283"/>
      <c r="I1758" s="240" t="e">
        <f t="shared" si="1"/>
        <v>#DIV/0!</v>
      </c>
      <c r="J1758" s="240">
        <f t="shared" si="2"/>
        <v>0</v>
      </c>
      <c r="K1758" s="241"/>
      <c r="L1758" s="264">
        <f t="shared" si="3"/>
        <v>0</v>
      </c>
    </row>
    <row r="1759" spans="1:12" ht="22.8" x14ac:dyDescent="0.3">
      <c r="A1759" s="196"/>
      <c r="B1759" s="244"/>
      <c r="C1759" s="248">
        <f>C1094</f>
        <v>502</v>
      </c>
      <c r="D1759" s="245" t="s">
        <v>720</v>
      </c>
      <c r="E1759" s="246"/>
      <c r="F1759" s="246"/>
      <c r="G1759" s="247"/>
      <c r="H1759" s="206"/>
      <c r="I1759" s="240" t="e">
        <f t="shared" si="1"/>
        <v>#DIV/0!</v>
      </c>
      <c r="J1759" s="240">
        <f t="shared" si="2"/>
        <v>0</v>
      </c>
      <c r="K1759" s="207" t="e">
        <f>+H1759-I1759</f>
        <v>#DIV/0!</v>
      </c>
      <c r="L1759" s="264">
        <f t="shared" si="3"/>
        <v>0</v>
      </c>
    </row>
    <row r="1760" spans="1:12" x14ac:dyDescent="0.3">
      <c r="A1760" s="196"/>
      <c r="B1760" s="242"/>
      <c r="C1760" s="243"/>
      <c r="D1760" s="187"/>
      <c r="E1760" s="188"/>
      <c r="F1760" s="187"/>
      <c r="G1760" s="187"/>
      <c r="H1760" s="283"/>
      <c r="I1760" s="240" t="e">
        <f t="shared" si="1"/>
        <v>#DIV/0!</v>
      </c>
      <c r="J1760" s="240">
        <f t="shared" si="2"/>
        <v>0</v>
      </c>
      <c r="K1760" s="239"/>
      <c r="L1760" s="264">
        <f t="shared" si="3"/>
        <v>0</v>
      </c>
    </row>
    <row r="1761" spans="1:12" x14ac:dyDescent="0.3">
      <c r="A1761" s="196"/>
      <c r="B1761" s="251"/>
      <c r="C1761" s="252" t="str">
        <f>C1217</f>
        <v>503</v>
      </c>
      <c r="D1761" s="220" t="s">
        <v>559</v>
      </c>
      <c r="E1761" s="221"/>
      <c r="F1761" s="221"/>
      <c r="G1761" s="222"/>
      <c r="H1761" s="206"/>
      <c r="I1761" s="240" t="e">
        <f t="shared" si="1"/>
        <v>#DIV/0!</v>
      </c>
      <c r="J1761" s="240">
        <f t="shared" si="2"/>
        <v>0</v>
      </c>
      <c r="K1761" s="231" t="e">
        <f>+H1761-I1761</f>
        <v>#DIV/0!</v>
      </c>
      <c r="L1761" s="264">
        <f t="shared" si="3"/>
        <v>0</v>
      </c>
    </row>
    <row r="1762" spans="1:12" x14ac:dyDescent="0.3">
      <c r="A1762" s="196"/>
      <c r="B1762" s="237"/>
      <c r="C1762" s="238"/>
      <c r="D1762" s="232"/>
      <c r="E1762" s="233"/>
      <c r="F1762" s="232"/>
      <c r="G1762" s="232"/>
      <c r="H1762" s="283"/>
      <c r="I1762" s="240" t="e">
        <f t="shared" si="1"/>
        <v>#DIV/0!</v>
      </c>
      <c r="J1762" s="240">
        <f t="shared" si="2"/>
        <v>0</v>
      </c>
      <c r="K1762" s="207"/>
      <c r="L1762" s="264">
        <f t="shared" si="3"/>
        <v>0</v>
      </c>
    </row>
    <row r="1763" spans="1:12" x14ac:dyDescent="0.3">
      <c r="A1763" s="196"/>
      <c r="B1763" s="251"/>
      <c r="C1763" s="252" t="str">
        <f>C1275</f>
        <v>504</v>
      </c>
      <c r="D1763" s="220" t="s">
        <v>572</v>
      </c>
      <c r="E1763" s="221"/>
      <c r="F1763" s="221"/>
      <c r="G1763" s="222"/>
      <c r="H1763" s="206"/>
      <c r="I1763" s="240" t="e">
        <f t="shared" si="1"/>
        <v>#DIV/0!</v>
      </c>
      <c r="J1763" s="240">
        <f t="shared" si="2"/>
        <v>0</v>
      </c>
      <c r="K1763" s="241" t="e">
        <f>+H1763-I1763</f>
        <v>#DIV/0!</v>
      </c>
      <c r="L1763" s="264">
        <f t="shared" si="3"/>
        <v>0</v>
      </c>
    </row>
    <row r="1764" spans="1:12" x14ac:dyDescent="0.3">
      <c r="A1764" s="196"/>
      <c r="B1764" s="237"/>
      <c r="C1764" s="238"/>
      <c r="D1764" s="232"/>
      <c r="E1764" s="233"/>
      <c r="F1764" s="232"/>
      <c r="G1764" s="232"/>
      <c r="H1764" s="283"/>
      <c r="I1764" s="240" t="e">
        <f t="shared" si="1"/>
        <v>#DIV/0!</v>
      </c>
      <c r="J1764" s="240">
        <f t="shared" si="2"/>
        <v>0</v>
      </c>
      <c r="K1764" s="207"/>
      <c r="L1764" s="264">
        <f t="shared" si="3"/>
        <v>0</v>
      </c>
    </row>
    <row r="1765" spans="1:12" x14ac:dyDescent="0.3">
      <c r="A1765" s="196"/>
      <c r="B1765" s="251"/>
      <c r="C1765" s="252" t="s">
        <v>580</v>
      </c>
      <c r="D1765" s="220" t="s">
        <v>581</v>
      </c>
      <c r="E1765" s="221"/>
      <c r="F1765" s="221"/>
      <c r="G1765" s="222"/>
      <c r="H1765" s="206"/>
      <c r="I1765" s="240" t="e">
        <f t="shared" si="1"/>
        <v>#DIV/0!</v>
      </c>
      <c r="J1765" s="240">
        <f t="shared" si="2"/>
        <v>0</v>
      </c>
      <c r="K1765" s="239" t="e">
        <f>+H1765-I1765</f>
        <v>#DIV/0!</v>
      </c>
      <c r="L1765" s="264">
        <f t="shared" si="3"/>
        <v>0</v>
      </c>
    </row>
    <row r="1766" spans="1:12" x14ac:dyDescent="0.3">
      <c r="A1766" s="196"/>
      <c r="B1766" s="237"/>
      <c r="C1766" s="238"/>
      <c r="D1766" s="232"/>
      <c r="E1766" s="233"/>
      <c r="F1766" s="232"/>
      <c r="G1766" s="232"/>
      <c r="H1766" s="283"/>
      <c r="I1766" s="240" t="e">
        <f t="shared" si="1"/>
        <v>#DIV/0!</v>
      </c>
      <c r="J1766" s="240">
        <f t="shared" si="2"/>
        <v>0</v>
      </c>
      <c r="K1766" s="207"/>
      <c r="L1766" s="264">
        <f t="shared" si="3"/>
        <v>0</v>
      </c>
    </row>
    <row r="1767" spans="1:12" x14ac:dyDescent="0.3">
      <c r="A1767" s="196"/>
      <c r="B1767" s="251"/>
      <c r="C1767" s="252" t="str">
        <f>C1384</f>
        <v>601</v>
      </c>
      <c r="D1767" s="220" t="s">
        <v>596</v>
      </c>
      <c r="E1767" s="221"/>
      <c r="F1767" s="221"/>
      <c r="G1767" s="222"/>
      <c r="H1767" s="206"/>
      <c r="I1767" s="240" t="e">
        <f t="shared" si="1"/>
        <v>#DIV/0!</v>
      </c>
      <c r="J1767" s="240">
        <f t="shared" si="2"/>
        <v>0</v>
      </c>
      <c r="K1767" s="207" t="e">
        <f>+H1767-I1767</f>
        <v>#DIV/0!</v>
      </c>
      <c r="L1767" s="264">
        <f t="shared" si="3"/>
        <v>0</v>
      </c>
    </row>
    <row r="1768" spans="1:12" x14ac:dyDescent="0.3">
      <c r="A1768" s="196"/>
      <c r="B1768" s="237"/>
      <c r="C1768" s="238"/>
      <c r="D1768" s="232"/>
      <c r="E1768" s="233"/>
      <c r="F1768" s="232"/>
      <c r="G1768" s="232"/>
      <c r="H1768" s="283"/>
      <c r="I1768" s="240" t="e">
        <f t="shared" si="1"/>
        <v>#DIV/0!</v>
      </c>
      <c r="J1768" s="240">
        <f t="shared" si="2"/>
        <v>0</v>
      </c>
      <c r="K1768" s="207"/>
      <c r="L1768" s="264">
        <f t="shared" si="3"/>
        <v>0</v>
      </c>
    </row>
    <row r="1769" spans="1:12" x14ac:dyDescent="0.3">
      <c r="A1769" s="196"/>
      <c r="B1769" s="251"/>
      <c r="C1769" s="252" t="str">
        <f>C1438</f>
        <v>604</v>
      </c>
      <c r="D1769" s="220" t="s">
        <v>616</v>
      </c>
      <c r="E1769" s="221"/>
      <c r="F1769" s="221"/>
      <c r="G1769" s="222"/>
      <c r="H1769" s="206"/>
      <c r="I1769" s="240" t="e">
        <f t="shared" si="1"/>
        <v>#DIV/0!</v>
      </c>
      <c r="J1769" s="240">
        <f t="shared" si="2"/>
        <v>0</v>
      </c>
      <c r="K1769" s="207" t="e">
        <f>+H1769-I1769</f>
        <v>#DIV/0!</v>
      </c>
      <c r="L1769" s="264">
        <f t="shared" si="3"/>
        <v>0</v>
      </c>
    </row>
    <row r="1770" spans="1:12" x14ac:dyDescent="0.3">
      <c r="A1770" s="196"/>
      <c r="B1770" s="237"/>
      <c r="C1770" s="238"/>
      <c r="D1770" s="232"/>
      <c r="E1770" s="233"/>
      <c r="F1770" s="232"/>
      <c r="G1770" s="232"/>
      <c r="H1770" s="283"/>
      <c r="I1770" s="240" t="e">
        <f t="shared" si="1"/>
        <v>#DIV/0!</v>
      </c>
      <c r="J1770" s="240">
        <f t="shared" si="2"/>
        <v>0</v>
      </c>
      <c r="K1770" s="207"/>
      <c r="L1770" s="264">
        <f t="shared" si="3"/>
        <v>0</v>
      </c>
    </row>
    <row r="1771" spans="1:12" x14ac:dyDescent="0.3">
      <c r="A1771" s="196"/>
      <c r="B1771" s="251"/>
      <c r="C1771" s="252" t="str">
        <f>C1499</f>
        <v>609</v>
      </c>
      <c r="D1771" s="220" t="s">
        <v>625</v>
      </c>
      <c r="E1771" s="221"/>
      <c r="F1771" s="221"/>
      <c r="G1771" s="222"/>
      <c r="H1771" s="206"/>
      <c r="I1771" s="240" t="e">
        <f t="shared" si="1"/>
        <v>#DIV/0!</v>
      </c>
      <c r="J1771" s="240">
        <f t="shared" si="2"/>
        <v>0</v>
      </c>
      <c r="K1771" s="207" t="e">
        <f>+H1771-I1771</f>
        <v>#DIV/0!</v>
      </c>
      <c r="L1771" s="264">
        <f t="shared" si="3"/>
        <v>0</v>
      </c>
    </row>
    <row r="1772" spans="1:12" x14ac:dyDescent="0.3">
      <c r="A1772" s="196"/>
      <c r="B1772" s="237"/>
      <c r="C1772" s="238"/>
      <c r="D1772" s="232"/>
      <c r="E1772" s="233"/>
      <c r="F1772" s="232"/>
      <c r="G1772" s="232"/>
      <c r="H1772" s="283"/>
      <c r="I1772" s="240" t="e">
        <f t="shared" si="1"/>
        <v>#DIV/0!</v>
      </c>
      <c r="J1772" s="240">
        <f t="shared" si="2"/>
        <v>0</v>
      </c>
      <c r="K1772" s="207"/>
      <c r="L1772" s="264">
        <f t="shared" si="3"/>
        <v>0</v>
      </c>
    </row>
    <row r="1773" spans="1:12" x14ac:dyDescent="0.3">
      <c r="A1773" s="196"/>
      <c r="B1773" s="251"/>
      <c r="C1773" s="252" t="str">
        <f>C1557</f>
        <v>612</v>
      </c>
      <c r="D1773" s="220" t="s">
        <v>634</v>
      </c>
      <c r="E1773" s="221"/>
      <c r="F1773" s="221"/>
      <c r="G1773" s="222"/>
      <c r="H1773" s="206"/>
      <c r="I1773" s="240" t="e">
        <f t="shared" si="1"/>
        <v>#DIV/0!</v>
      </c>
      <c r="J1773" s="240">
        <f t="shared" si="2"/>
        <v>0</v>
      </c>
      <c r="K1773" s="231" t="e">
        <f>+H1773-I1773</f>
        <v>#DIV/0!</v>
      </c>
      <c r="L1773" s="264">
        <f t="shared" si="3"/>
        <v>0</v>
      </c>
    </row>
    <row r="1774" spans="1:12" x14ac:dyDescent="0.3">
      <c r="A1774" s="196"/>
      <c r="B1774" s="253"/>
      <c r="C1774" s="254"/>
      <c r="D1774" s="235"/>
      <c r="E1774" s="236"/>
      <c r="F1774" s="235"/>
      <c r="G1774" s="235"/>
      <c r="H1774" s="283"/>
      <c r="I1774" s="240" t="e">
        <f t="shared" si="1"/>
        <v>#DIV/0!</v>
      </c>
      <c r="J1774" s="240">
        <f t="shared" si="2"/>
        <v>0</v>
      </c>
      <c r="K1774" s="207"/>
      <c r="L1774" s="264">
        <f t="shared" si="3"/>
        <v>0</v>
      </c>
    </row>
    <row r="1775" spans="1:12" x14ac:dyDescent="0.3">
      <c r="A1775" s="196"/>
      <c r="B1775" s="251"/>
      <c r="C1775" s="252" t="str">
        <f>C1618</f>
        <v>613</v>
      </c>
      <c r="D1775" s="220" t="s">
        <v>673</v>
      </c>
      <c r="E1775" s="221"/>
      <c r="F1775" s="221"/>
      <c r="G1775" s="222"/>
      <c r="H1775" s="206"/>
      <c r="I1775" s="240" t="e">
        <f t="shared" si="1"/>
        <v>#DIV/0!</v>
      </c>
      <c r="J1775" s="240">
        <f t="shared" si="2"/>
        <v>0</v>
      </c>
      <c r="K1775" s="231" t="e">
        <f>+H1775-I1775</f>
        <v>#DIV/0!</v>
      </c>
      <c r="L1775" s="264">
        <f t="shared" si="3"/>
        <v>0</v>
      </c>
    </row>
    <row r="1776" spans="1:12" x14ac:dyDescent="0.3">
      <c r="A1776" s="196"/>
      <c r="B1776" s="237"/>
      <c r="C1776" s="238"/>
      <c r="D1776" s="232"/>
      <c r="E1776" s="233"/>
      <c r="F1776" s="232"/>
      <c r="G1776" s="232"/>
      <c r="H1776" s="283"/>
      <c r="I1776" s="240" t="e">
        <f t="shared" si="1"/>
        <v>#DIV/0!</v>
      </c>
      <c r="J1776" s="240">
        <f t="shared" si="2"/>
        <v>0</v>
      </c>
      <c r="K1776" s="207"/>
      <c r="L1776" s="264">
        <f t="shared" si="3"/>
        <v>0</v>
      </c>
    </row>
    <row r="1777" spans="1:16" x14ac:dyDescent="0.3">
      <c r="A1777" s="196"/>
      <c r="B1777" s="251"/>
      <c r="C1777" s="252" t="str">
        <f>C1679</f>
        <v>903</v>
      </c>
      <c r="D1777" s="220" t="s">
        <v>721</v>
      </c>
      <c r="E1777" s="221"/>
      <c r="F1777" s="221"/>
      <c r="G1777" s="222"/>
      <c r="H1777" s="206"/>
      <c r="I1777" s="240" t="e">
        <f t="shared" si="1"/>
        <v>#DIV/0!</v>
      </c>
      <c r="J1777" s="240">
        <f t="shared" si="2"/>
        <v>0</v>
      </c>
      <c r="K1777" s="231" t="e">
        <f>+H1777-I1777</f>
        <v>#DIV/0!</v>
      </c>
      <c r="L1777" s="264">
        <f t="shared" si="3"/>
        <v>0</v>
      </c>
    </row>
    <row r="1778" spans="1:16" x14ac:dyDescent="0.3">
      <c r="A1778" s="196"/>
      <c r="B1778" s="237"/>
      <c r="C1778" s="238"/>
      <c r="D1778" s="232"/>
      <c r="E1778" s="233"/>
      <c r="F1778" s="232"/>
      <c r="G1778" s="232"/>
      <c r="H1778" s="283"/>
      <c r="I1778" s="234"/>
      <c r="J1778" s="234"/>
      <c r="K1778" s="204"/>
      <c r="L1778" s="264">
        <f>+H1778+I1778</f>
        <v>0</v>
      </c>
    </row>
    <row r="1779" spans="1:16" x14ac:dyDescent="0.3">
      <c r="A1779" s="196"/>
      <c r="B1779" s="255"/>
      <c r="C1779" s="256"/>
      <c r="D1779" s="220" t="s">
        <v>722</v>
      </c>
      <c r="E1779" s="221"/>
      <c r="F1779" s="221"/>
      <c r="G1779" s="222"/>
      <c r="H1779" s="206"/>
      <c r="I1779" s="227" t="e">
        <f>SUM(I1737:I1778)</f>
        <v>#DIV/0!</v>
      </c>
      <c r="J1779" s="227"/>
      <c r="K1779" s="206" t="e">
        <f>SUM(K1737:K1778)</f>
        <v>#DIV/0!</v>
      </c>
      <c r="L1779" s="265">
        <f>SUM(L1737:L1778)</f>
        <v>0</v>
      </c>
      <c r="M1779" s="202"/>
      <c r="N1779" s="202"/>
    </row>
    <row r="1780" spans="1:16" x14ac:dyDescent="0.3">
      <c r="A1780" s="196"/>
      <c r="B1780" s="257"/>
      <c r="C1780" s="258"/>
      <c r="D1780" s="225"/>
      <c r="E1780" s="226"/>
      <c r="F1780" s="225"/>
      <c r="G1780" s="225"/>
      <c r="H1780" s="284"/>
      <c r="I1780" s="219"/>
      <c r="J1780" s="219"/>
      <c r="K1780" s="205"/>
      <c r="L1780" s="266"/>
    </row>
    <row r="1781" spans="1:16" x14ac:dyDescent="0.3">
      <c r="A1781" s="196"/>
      <c r="B1781" s="259"/>
      <c r="C1781" s="260">
        <v>1</v>
      </c>
      <c r="D1781" s="189" t="s">
        <v>723</v>
      </c>
      <c r="E1781" s="190"/>
      <c r="F1781" s="190"/>
      <c r="G1781" s="191"/>
      <c r="H1781" s="206"/>
      <c r="I1781" s="228" t="e">
        <f>0.05*I1779</f>
        <v>#DIV/0!</v>
      </c>
      <c r="J1781" s="228"/>
      <c r="K1781" s="208" t="e">
        <f>0.05*K1779</f>
        <v>#DIV/0!</v>
      </c>
      <c r="L1781" s="267">
        <f>0.05*L1779</f>
        <v>0</v>
      </c>
    </row>
    <row r="1782" spans="1:16" x14ac:dyDescent="0.3">
      <c r="A1782" s="196"/>
      <c r="B1782" s="251"/>
      <c r="C1782" s="252"/>
      <c r="D1782" s="220"/>
      <c r="E1782" s="221"/>
      <c r="F1782" s="221"/>
      <c r="G1782" s="222"/>
      <c r="H1782" s="206"/>
      <c r="I1782" s="219"/>
      <c r="J1782" s="219"/>
      <c r="K1782" s="205"/>
      <c r="L1782" s="266"/>
    </row>
    <row r="1783" spans="1:16" x14ac:dyDescent="0.3">
      <c r="A1783" s="196"/>
      <c r="B1783" s="261"/>
      <c r="C1783" s="263"/>
      <c r="D1783" s="189" t="s">
        <v>722</v>
      </c>
      <c r="E1783" s="190"/>
      <c r="F1783" s="190"/>
      <c r="G1783" s="191"/>
      <c r="H1783" s="206"/>
      <c r="I1783" s="192" t="e">
        <f>I1779+I1781+#REF!</f>
        <v>#DIV/0!</v>
      </c>
      <c r="J1783" s="192" t="e">
        <f>J1779+J1781+#REF!</f>
        <v>#REF!</v>
      </c>
      <c r="K1783" s="192" t="e">
        <f>K1779+K1781+#REF!</f>
        <v>#DIV/0!</v>
      </c>
      <c r="L1783" s="192" t="e">
        <f>L1779+L1781+#REF!</f>
        <v>#REF!</v>
      </c>
      <c r="M1783" s="192"/>
      <c r="N1783" s="201"/>
      <c r="P1783" s="201"/>
    </row>
    <row r="1784" spans="1:16" x14ac:dyDescent="0.3">
      <c r="A1784" s="196"/>
      <c r="B1784" s="174"/>
      <c r="C1784" s="250"/>
      <c r="D1784" s="223"/>
      <c r="E1784" s="224"/>
      <c r="F1784" s="223"/>
      <c r="G1784" s="223"/>
      <c r="H1784" s="283"/>
      <c r="I1784" s="229"/>
      <c r="J1784" s="229"/>
      <c r="K1784" s="209"/>
      <c r="L1784" s="268"/>
    </row>
    <row r="1785" spans="1:16" x14ac:dyDescent="0.3">
      <c r="A1785" s="196"/>
      <c r="B1785" s="261"/>
      <c r="C1785" s="262" t="s">
        <v>90</v>
      </c>
      <c r="D1785" s="189" t="s">
        <v>728</v>
      </c>
      <c r="E1785" s="190"/>
      <c r="F1785" s="190"/>
      <c r="G1785" s="191"/>
      <c r="H1785" s="206"/>
      <c r="I1785" s="228" t="e">
        <f>I1783*15/100</f>
        <v>#DIV/0!</v>
      </c>
      <c r="J1785" s="228"/>
      <c r="K1785" s="208" t="e">
        <f>K1783*15/100</f>
        <v>#DIV/0!</v>
      </c>
      <c r="L1785" s="267" t="e">
        <f>L1783*15/100</f>
        <v>#REF!</v>
      </c>
    </row>
    <row r="1786" spans="1:16" ht="15" thickBot="1" x14ac:dyDescent="0.35">
      <c r="A1786" s="199"/>
      <c r="B1786" s="161"/>
      <c r="C1786" s="162" t="s">
        <v>932</v>
      </c>
      <c r="D1786" s="163"/>
      <c r="E1786" s="164"/>
      <c r="F1786" s="164"/>
      <c r="G1786" s="165"/>
      <c r="H1786" s="285"/>
      <c r="I1786" s="230" t="e">
        <f>SUM(I1783:I1785)</f>
        <v>#DIV/0!</v>
      </c>
      <c r="J1786" s="230"/>
      <c r="K1786" s="269" t="e">
        <f>SUM(K1783:K1785)</f>
        <v>#DIV/0!</v>
      </c>
      <c r="L1786" s="270" t="e">
        <f>SUM(L1783:L1785)</f>
        <v>#REF!</v>
      </c>
      <c r="O1786" s="201"/>
    </row>
    <row r="1787" spans="1:16" x14ac:dyDescent="0.3">
      <c r="K1787" s="203" t="e">
        <f>+H1786-K1786</f>
        <v>#DIV/0!</v>
      </c>
      <c r="L1787" s="203" t="e">
        <f>+H1786-L1786</f>
        <v>#REF!</v>
      </c>
      <c r="O1787" s="273"/>
    </row>
    <row r="1789" spans="1:16" x14ac:dyDescent="0.3">
      <c r="K1789" s="202">
        <v>20000000</v>
      </c>
    </row>
    <row r="1791" spans="1:16" x14ac:dyDescent="0.3">
      <c r="K1791" s="201">
        <f>+H1786-K1789</f>
        <v>-20000000</v>
      </c>
    </row>
    <row r="1792" spans="1:16" x14ac:dyDescent="0.3">
      <c r="K1792" s="272" t="e">
        <f>+K1791/H1786</f>
        <v>#DIV/0!</v>
      </c>
    </row>
  </sheetData>
  <phoneticPr fontId="36" type="noConversion"/>
  <pageMargins left="0.7" right="0.7" top="0.75" bottom="0.75" header="0.3" footer="0.3"/>
  <pageSetup paperSize="9" scale="61" orientation="portrait" r:id="rId1"/>
  <rowBreaks count="28" manualBreakCount="28">
    <brk id="53" min="1" max="11" man="1"/>
    <brk id="110" min="1" max="10" man="1"/>
    <brk id="157" max="16383" man="1"/>
    <brk id="223" max="16383" man="1"/>
    <brk id="291" max="16383" man="1"/>
    <brk id="357" max="16383" man="1"/>
    <brk id="422" max="16383" man="1"/>
    <brk id="488" max="16383" man="1"/>
    <brk id="550" max="16383" man="1"/>
    <brk id="620" max="16383" man="1"/>
    <brk id="691" min="1" max="10" man="1"/>
    <brk id="764" min="1" max="10" man="1"/>
    <brk id="836" min="1" max="10" man="1"/>
    <brk id="907" min="1" max="11" man="1"/>
    <brk id="965" min="1" max="10" man="1"/>
    <brk id="1025" min="1" max="10" man="1"/>
    <brk id="1087" min="1" max="10" man="1"/>
    <brk id="1149" min="1" max="10" man="1"/>
    <brk id="1210" min="1" max="10" man="1"/>
    <brk id="1268" min="1" max="10" man="1"/>
    <brk id="1321" min="1" max="10" man="1"/>
    <brk id="1377" min="1" max="10" man="1"/>
    <brk id="1431" min="1" max="10" man="1"/>
    <brk id="1492" min="1" max="10" man="1"/>
    <brk id="1550" min="1" max="10" man="1"/>
    <brk id="1612" min="1" max="10" man="1"/>
    <brk id="1672" min="1" max="10" man="1"/>
    <brk id="1729" min="1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CIVIL BoQ</vt:lpstr>
      <vt:lpstr>'CIVIL BoQ'!Print_Area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Geoffrey</dc:creator>
  <cp:keywords/>
  <dc:description/>
  <cp:lastModifiedBy>Johannes Masinga</cp:lastModifiedBy>
  <cp:lastPrinted>2023-04-17T14:28:04Z</cp:lastPrinted>
  <dcterms:created xsi:type="dcterms:W3CDTF">2017-08-23T10:10:30Z</dcterms:created>
  <dcterms:modified xsi:type="dcterms:W3CDTF">2023-04-24T12:05:13Z</dcterms:modified>
  <cp:category/>
</cp:coreProperties>
</file>