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hlongwns_eskom_co_za/Documents/Catering and Cleaning services/ITT/"/>
    </mc:Choice>
  </mc:AlternateContent>
  <xr:revisionPtr revIDLastSave="0" documentId="8_{B15AF7D8-3D41-434D-84AC-9F7FC8443392}" xr6:coauthVersionLast="47" xr6:coauthVersionMax="47" xr10:uidLastSave="{00000000-0000-0000-0000-000000000000}"/>
  <bookViews>
    <workbookView xWindow="-110" yWindow="-110" windowWidth="19420" windowHeight="10300" xr2:uid="{12D803AE-8D48-4ECD-8D09-5DECAFF29E1A}"/>
  </bookViews>
  <sheets>
    <sheet name="Pricing Schedu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#N/A</definedName>
    <definedName name="\d">#N/A</definedName>
    <definedName name="\s">#REF!</definedName>
    <definedName name="________VAR1" hidden="1">[1]SUMREP!$Y$86:$Y$173</definedName>
    <definedName name="_______VAR1" hidden="1">[2]SUMREP!$Y$86:$Y$173</definedName>
    <definedName name="______VAR1" hidden="1">[1]SUMREP!$Y$86:$Y$173</definedName>
    <definedName name="_____VAR1" hidden="1">[3]SUMREP!$Y$86:$Y$173</definedName>
    <definedName name="____VAR1" hidden="1">[3]SUMREP!$Y$86:$Y$173</definedName>
    <definedName name="___VAR1" hidden="1">[3]SUMREP!$Y$86:$Y$173</definedName>
    <definedName name="__1_____123Graph_ACHART_2" hidden="1">'[4]Net Cash Table'!$F$11:$F$39</definedName>
    <definedName name="__10_____123Graph_CCHART_1" hidden="1">'[5]Cash Out Table'!$E$11:$E$39</definedName>
    <definedName name="__10____123Graph_BCHART_2" hidden="1">'[4]Net Cash Table'!$I$11:$I$39</definedName>
    <definedName name="__11_____123Graph_CCHART_2" hidden="1">'[5]Net Cash Table'!$L$11:$L$39</definedName>
    <definedName name="__11____123Graph_CCHART_1" hidden="1">'[4]Cash Out Table'!$E$11:$E$39</definedName>
    <definedName name="__12_____123Graph_XCHART_2" hidden="1">'[6]Progress Tables'!$U$14:$U$46</definedName>
    <definedName name="__12____123Graph_CCHART_2" hidden="1">'[4]Net Cash Table'!$L$11:$L$39</definedName>
    <definedName name="__13____123Graph_ACHART_1" hidden="1">'[5]Cash Out Table'!$I$11:$I$39</definedName>
    <definedName name="__13____123Graph_XCHART_2" hidden="1">'[7]Progress Tables'!$U$14:$U$46</definedName>
    <definedName name="__14____123Graph_ACHART_2" hidden="1">'[5]Net Cash Table'!$F$11:$F$39</definedName>
    <definedName name="__14___123Graph_ACHART_1" hidden="1">'[4]Cash Out Table'!$I$11:$I$39</definedName>
    <definedName name="__15____123Graph_BCHART_1" hidden="1">'[5]Cash Out Table'!$G$11:$G$39</definedName>
    <definedName name="__15___123Graph_ACHART_2" hidden="1">'[4]Net Cash Table'!$F$11:$F$39</definedName>
    <definedName name="__16____123Graph_BCHART_2" hidden="1">'[5]Net Cash Table'!$I$11:$I$39</definedName>
    <definedName name="__16___123Graph_BCHART_1" hidden="1">'[4]Cash Out Table'!$G$11:$G$39</definedName>
    <definedName name="__17____123Graph_CCHART_1" hidden="1">'[5]Cash Out Table'!$E$11:$E$39</definedName>
    <definedName name="__17___123Graph_BCHART_2" hidden="1">'[4]Net Cash Table'!$I$11:$I$39</definedName>
    <definedName name="__18____123Graph_CCHART_2" hidden="1">'[5]Net Cash Table'!$L$11:$L$39</definedName>
    <definedName name="__18___123Graph_CCHART_1" hidden="1">'[4]Cash Out Table'!$E$11:$E$39</definedName>
    <definedName name="__19____123Graph_XCHART_2" hidden="1">'[6]Progress Tables'!$U$14:$U$46</definedName>
    <definedName name="__19___123Graph_CCHART_2" hidden="1">'[4]Net Cash Table'!$L$11:$L$39</definedName>
    <definedName name="__2_____123Graph_BCHART_1" hidden="1">'[4]Cash Out Table'!$G$11:$G$39</definedName>
    <definedName name="__20___123Graph_ACHART_1" hidden="1">'[5]Cash Out Table'!$I$11:$I$39</definedName>
    <definedName name="__20___123Graph_XCHART_2" hidden="1">'[7]Progress Tables'!$U$14:$U$46</definedName>
    <definedName name="__21___123Graph_ACHART_2" hidden="1">'[5]Net Cash Table'!$F$11:$F$39</definedName>
    <definedName name="__21__123Graph_ACHART_1" hidden="1">'[4]Cash Out Table'!$I$11:$I$39</definedName>
    <definedName name="__22___123Graph_BCHART_1" hidden="1">'[5]Cash Out Table'!$G$11:$G$39</definedName>
    <definedName name="__22__123Graph_ACHART_2" hidden="1">'[4]Net Cash Table'!$F$11:$F$39</definedName>
    <definedName name="__23___123Graph_BCHART_2" hidden="1">'[5]Net Cash Table'!$I$11:$I$39</definedName>
    <definedName name="__23__123Graph_BCHART_1" hidden="1">'[4]Cash Out Table'!$G$11:$G$39</definedName>
    <definedName name="__24___123Graph_CCHART_1" hidden="1">'[5]Cash Out Table'!$E$11:$E$39</definedName>
    <definedName name="__24__123Graph_BCHART_2" hidden="1">'[4]Net Cash Table'!$I$11:$I$39</definedName>
    <definedName name="__25___123Graph_CCHART_2" hidden="1">'[5]Net Cash Table'!$L$11:$L$39</definedName>
    <definedName name="__25__123Graph_CCHART_1" hidden="1">'[4]Cash Out Table'!$E$11:$E$39</definedName>
    <definedName name="__26___123Graph_XCHART_2" hidden="1">'[6]Progress Tables'!$U$14:$U$46</definedName>
    <definedName name="__26__123Graph_CCHART_2" hidden="1">'[4]Net Cash Table'!$L$11:$L$39</definedName>
    <definedName name="__27__123Graph_ACHART_1" hidden="1">'[5]Cash Out Table'!$I$11:$I$39</definedName>
    <definedName name="__27__123Graph_XCHART_2" hidden="1">'[7]Progress Tables'!$U$14:$U$46</definedName>
    <definedName name="__28__123Graph_ACHART_2" hidden="1">'[5]Net Cash Table'!$F$11:$F$39</definedName>
    <definedName name="__29__123Graph_BCHART_1" hidden="1">'[5]Cash Out Table'!$G$11:$G$39</definedName>
    <definedName name="__3_____123Graph_BCHART_2" hidden="1">'[4]Net Cash Table'!$I$11:$I$39</definedName>
    <definedName name="__30__123Graph_BCHART_2" hidden="1">'[5]Net Cash Table'!$I$11:$I$39</definedName>
    <definedName name="__31__123Graph_CCHART_1" hidden="1">'[5]Cash Out Table'!$E$11:$E$39</definedName>
    <definedName name="__32__123Graph_CCHART_2" hidden="1">'[5]Net Cash Table'!$L$11:$L$39</definedName>
    <definedName name="__33__123Graph_XCHART_2" hidden="1">'[6]Progress Tables'!$U$14:$U$46</definedName>
    <definedName name="__4_____123Graph_CCHART_1" hidden="1">'[4]Cash Out Table'!$E$11:$E$39</definedName>
    <definedName name="__5_____123Graph_CCHART_2" hidden="1">'[4]Net Cash Table'!$L$11:$L$39</definedName>
    <definedName name="__6_____123Graph_XCHART_2" hidden="1">'[7]Progress Tables'!$U$14:$U$46</definedName>
    <definedName name="__7_____123Graph_ACHART_2" hidden="1">'[5]Net Cash Table'!$F$11:$F$39</definedName>
    <definedName name="__7____123Graph_ACHART_1" hidden="1">'[4]Cash Out Table'!$I$11:$I$39</definedName>
    <definedName name="__8_____123Graph_BCHART_1" hidden="1">'[5]Cash Out Table'!$G$11:$G$39</definedName>
    <definedName name="__8____123Graph_ACHART_2" hidden="1">'[4]Net Cash Table'!$F$11:$F$39</definedName>
    <definedName name="__9_____123Graph_BCHART_2" hidden="1">'[5]Net Cash Table'!$I$11:$I$39</definedName>
    <definedName name="__9____123Graph_BCHART_1" hidden="1">'[4]Cash Out Table'!$G$11:$G$39</definedName>
    <definedName name="__VAR1" hidden="1">[3]SUMREP!$Y$86:$Y$173</definedName>
    <definedName name="_1_____123Graph_ACHART_2" hidden="1">'[4]Net Cash Table'!$F$11:$F$39</definedName>
    <definedName name="_1__123Graph_ACHART_1" hidden="1">'[8]Cash Out Table'!$I$11:$I$39</definedName>
    <definedName name="_1_00_MASTER_DATABASE">#REF!</definedName>
    <definedName name="_1_100_CableDrum">#REF!</definedName>
    <definedName name="_10_____123Graph_CCHART_1" hidden="1">'[9]HR _ RESOURCING INPUT'!$E$11:$E$39</definedName>
    <definedName name="_10____123Graph_BCHART_2" hidden="1">'[4]Net Cash Table'!$I$11:$I$39</definedName>
    <definedName name="_11_____123Graph_CCHART_2" hidden="1">'[10]14B _2_'!$L$11:$L$39</definedName>
    <definedName name="_11____123Graph_CCHART_1" hidden="1">'[4]Cash Out Table'!$E$11:$E$39</definedName>
    <definedName name="_12_____123Graph_XCHART_2" hidden="1">[11]Econ_monthly_!$U$14:$U$46</definedName>
    <definedName name="_12____123Graph_CCHART_2" hidden="1">'[4]Net Cash Table'!$L$11:$L$39</definedName>
    <definedName name="_13____123Graph_ACHART_1" hidden="1">'[9]HR _ RESOURCING INPUT'!$I$11:$I$39</definedName>
    <definedName name="_13____123Graph_XCHART_2" hidden="1">'[8]Progress Tables'!$U$14:$U$46</definedName>
    <definedName name="_14____123Graph_ACHART_2" hidden="1">'[10]14B _2_'!$F$11:$F$39</definedName>
    <definedName name="_14___123Graph_ACHART_1" hidden="1">'[4]Cash Out Table'!$I$11:$I$39</definedName>
    <definedName name="_15____123Graph_BCHART_1" hidden="1">'[9]HR _ RESOURCING INPUT'!$G$11:$G$39</definedName>
    <definedName name="_15___123Graph_ACHART_2" hidden="1">'[4]Net Cash Table'!$F$11:$F$39</definedName>
    <definedName name="_16____123Graph_BCHART_2" hidden="1">'[10]14B _2_'!$I$11:$I$39</definedName>
    <definedName name="_16___123Graph_BCHART_1" hidden="1">'[4]Cash Out Table'!$G$11:$G$39</definedName>
    <definedName name="_17____123Graph_CCHART_1" hidden="1">'[9]HR _ RESOURCING INPUT'!$E$11:$E$39</definedName>
    <definedName name="_17___123Graph_BCHART_2" hidden="1">'[4]Net Cash Table'!$I$11:$I$39</definedName>
    <definedName name="_18____123Graph_CCHART_2" hidden="1">'[10]14B _2_'!$L$11:$L$39</definedName>
    <definedName name="_18___123Graph_CCHART_1" hidden="1">'[4]Cash Out Table'!$E$11:$E$39</definedName>
    <definedName name="_19____123Graph_XCHART_2" hidden="1">[11]Econ_monthly_!$U$14:$U$46</definedName>
    <definedName name="_19___123Graph_CCHART_2" hidden="1">'[4]Net Cash Table'!$L$11:$L$39</definedName>
    <definedName name="_2_____123Graph_BCHART_1" hidden="1">'[4]Cash Out Table'!$G$11:$G$39</definedName>
    <definedName name="_2__123Graph_ACHART_2" hidden="1">'[8]Net Cash Table'!$F$11:$F$39</definedName>
    <definedName name="_20___123Graph_ACHART_1" hidden="1">'[9]HR _ RESOURCING INPUT'!$I$11:$I$39</definedName>
    <definedName name="_20___123Graph_XCHART_2" hidden="1">'[8]Progress Tables'!$U$14:$U$46</definedName>
    <definedName name="_21___123Graph_ACHART_2" hidden="1">'[10]14B _2_'!$F$11:$F$39</definedName>
    <definedName name="_21__123Graph_ACHART_1" hidden="1">'[4]Cash Out Table'!$I$11:$I$39</definedName>
    <definedName name="_22___123Graph_BCHART_1" hidden="1">'[9]HR _ RESOURCING INPUT'!$G$11:$G$39</definedName>
    <definedName name="_22__123Graph_ACHART_2" hidden="1">'[4]Net Cash Table'!$F$11:$F$39</definedName>
    <definedName name="_23___123Graph_BCHART_2" hidden="1">'[10]14B _2_'!$I$11:$I$39</definedName>
    <definedName name="_23__123Graph_BCHART_1" hidden="1">'[4]Cash Out Table'!$G$11:$G$39</definedName>
    <definedName name="_24___123Graph_CCHART_1" hidden="1">'[9]HR _ RESOURCING INPUT'!$E$11:$E$39</definedName>
    <definedName name="_24__123Graph_BCHART_2" hidden="1">'[4]Net Cash Table'!$I$11:$I$39</definedName>
    <definedName name="_25___123Graph_CCHART_2" hidden="1">'[10]14B _2_'!$L$11:$L$39</definedName>
    <definedName name="_25__123Graph_CCHART_1" hidden="1">'[4]Cash Out Table'!$E$11:$E$39</definedName>
    <definedName name="_26___123Graph_XCHART_2" hidden="1">[11]Econ_monthly_!$U$14:$U$46</definedName>
    <definedName name="_26__123Graph_CCHART_2" hidden="1">'[4]Net Cash Table'!$L$11:$L$39</definedName>
    <definedName name="_27__123Graph_ACHART_1" hidden="1">'[9]HR _ RESOURCING INPUT'!$I$11:$I$39</definedName>
    <definedName name="_27__123Graph_XCHART_2" hidden="1">'[8]Progress Tables'!$U$14:$U$46</definedName>
    <definedName name="_28__123Graph_ACHART_2" hidden="1">'[10]14B _2_'!$F$11:$F$39</definedName>
    <definedName name="_29__123Graph_BCHART_1" hidden="1">'[9]HR _ RESOURCING INPUT'!$G$11:$G$39</definedName>
    <definedName name="_3_____123Graph_BCHART_2" hidden="1">'[4]Net Cash Table'!$I$11:$I$39</definedName>
    <definedName name="_3__123Graph_BCHART_1" hidden="1">'[8]Cash Out Table'!$G$11:$G$39</definedName>
    <definedName name="_30__123Graph_BCHART_2" hidden="1">'[10]14B _2_'!$I$11:$I$39</definedName>
    <definedName name="_31__123Graph_CCHART_1" hidden="1">'[9]HR _ RESOURCING INPUT'!$E$11:$E$39</definedName>
    <definedName name="_32__123Graph_CCHART_2" hidden="1">'[10]14B _2_'!$L$11:$L$39</definedName>
    <definedName name="_33__123Graph_XCHART_2" hidden="1">[11]Econ_monthly_!$U$14:$U$46</definedName>
    <definedName name="_4_____123Graph_CCHART_1" hidden="1">'[4]Cash Out Table'!$E$11:$E$39</definedName>
    <definedName name="_4__123Graph_BCHART_2" hidden="1">'[8]Net Cash Table'!$I$11:$I$39</definedName>
    <definedName name="_5_____123Graph_CCHART_2" hidden="1">'[4]Net Cash Table'!$L$11:$L$39</definedName>
    <definedName name="_5__123Graph_CCHART_1" hidden="1">'[8]Cash Out Table'!$E$11:$E$39</definedName>
    <definedName name="_6_____123Graph_XCHART_2" hidden="1">'[8]Progress Tables'!$U$14:$U$46</definedName>
    <definedName name="_6__123Graph_CCHART_2" hidden="1">'[8]Net Cash Table'!$L$11:$L$39</definedName>
    <definedName name="_7_____123Graph_ACHART_2" hidden="1">'[10]14B _2_'!$F$11:$F$39</definedName>
    <definedName name="_7____123Graph_ACHART_1" hidden="1">'[4]Cash Out Table'!$I$11:$I$39</definedName>
    <definedName name="_7__123Graph_XCHART_2" hidden="1">'[4]Progress Tables'!$U$14:$U$46</definedName>
    <definedName name="_8_____123Graph_BCHART_1" hidden="1">'[9]HR _ RESOURCING INPUT'!$G$11:$G$39</definedName>
    <definedName name="_8____123Graph_ACHART_2" hidden="1">'[4]Net Cash Table'!$F$11:$F$39</definedName>
    <definedName name="_9_____123Graph_BCHART_2" hidden="1">'[10]14B _2_'!$I$11:$I$39</definedName>
    <definedName name="_9____123Graph_BCHART_1" hidden="1">'[4]Cash Out Table'!$G$11:$G$39</definedName>
    <definedName name="_CPA1">[12]!_CPA1</definedName>
    <definedName name="_CXX1">'[13]1'!$F$175:$F$182</definedName>
    <definedName name="_CXX2">'[13]2'!$F$175:$F$182</definedName>
    <definedName name="_CXX3">'[13]3'!$F$175:$F$182</definedName>
    <definedName name="_CXX4">'[13]4'!$F$175:$F$182</definedName>
    <definedName name="_CXX5">'[13]5'!$F$175:$F$182</definedName>
    <definedName name="_CXX6">'[13]6'!$F$175:$F$182</definedName>
    <definedName name="_CXX7">'[13]7'!$F$175:$F$182</definedName>
    <definedName name="_CXX8">'[13]8'!$F$175:$F$182</definedName>
    <definedName name="_CXX9">'[13]9'!$F$175:$F$182</definedName>
    <definedName name="_EXX1">'[13]1'!$F$129:$F$168</definedName>
    <definedName name="_EXX2">'[13]2'!$F$129:$F$168</definedName>
    <definedName name="_EXX3">'[13]3'!$F$129:$F$168</definedName>
    <definedName name="_EXX4">'[13]4'!$F$129:$F$168</definedName>
    <definedName name="_EXX5">'[13]5'!$F$129:$F$168</definedName>
    <definedName name="_EXX6">'[13]6'!$F$129:$F$168</definedName>
    <definedName name="_EXX7">'[13]7'!$F$129:$F$168</definedName>
    <definedName name="_EXX8">'[13]8'!$F$129:$F$168</definedName>
    <definedName name="_EXX9">'[13]9'!$F$129:$F$168</definedName>
    <definedName name="_Fill" hidden="1">#REF!</definedName>
    <definedName name="_xlnm._FilterDatabase" localSheetId="0" hidden="1">'Pricing Schedule'!$A$4:$T$84</definedName>
    <definedName name="_Key1" hidden="1">[14]AIRCON!#REF!</definedName>
    <definedName name="_Key2" hidden="1">[14]AIRCON!#REF!</definedName>
    <definedName name="_MXX1">'[13]1'!$F$13:$F$64</definedName>
    <definedName name="_MXX2">'[13]2'!$F$13:$F$64</definedName>
    <definedName name="_MXX3">'[13]3'!$F$13:$F$64</definedName>
    <definedName name="_MXX4">'[13]4'!$F$13:$F$64</definedName>
    <definedName name="_MXX5">'[13]5'!$F$13:$F$64</definedName>
    <definedName name="_MXX6">'[13]6'!$F$13:$F$64</definedName>
    <definedName name="_MXX7">'[13]7'!$F$13:$F$64</definedName>
    <definedName name="_MXX8">'[13]8'!$F$13:$F$64</definedName>
    <definedName name="_MXX9">'[13]9'!$F$13:$F$64</definedName>
    <definedName name="_Order1" hidden="1">255</definedName>
    <definedName name="_Order2" hidden="1">255</definedName>
    <definedName name="_RevisedEstimate">#REF!</definedName>
    <definedName name="_Sort" hidden="1">#REF!</definedName>
    <definedName name="_SXX1">'[13]1'!$F$71:$F$122</definedName>
    <definedName name="_SXX2">'[13]2'!$F$71:$F$122</definedName>
    <definedName name="_SXX3">'[13]3'!$F$71:$F$122</definedName>
    <definedName name="_SXX4">'[13]4'!$F$71:$F$122</definedName>
    <definedName name="_SXX5">'[13]5'!$F$71:$F$122</definedName>
    <definedName name="_SXX6">'[13]6'!$F$71:$F$122</definedName>
    <definedName name="_SXX7">'[13]7'!$F$71:$F$122</definedName>
    <definedName name="_SXX8">'[13]8'!$F$71:$F$122</definedName>
    <definedName name="_SXX9">'[13]9'!$F$71:$F$122</definedName>
    <definedName name="_VAR1" hidden="1">[3]SUMREP!$Y$86:$Y$173</definedName>
    <definedName name="A">[15]BOQ!#REF!</definedName>
    <definedName name="abs" hidden="1">{"'4.0 Financial'!$A$1:$M$79"}</definedName>
    <definedName name="ACT">#REF!</definedName>
    <definedName name="ACTUALS">#REF!</definedName>
    <definedName name="ACwvu.all." hidden="1">#REF!</definedName>
    <definedName name="ACwvu.prices." hidden="1">#REF!</definedName>
    <definedName name="ACwvu.summary." hidden="1">#REF!</definedName>
    <definedName name="Add">#REF!</definedName>
    <definedName name="All_Data">'[16]Turbine Tender 3 Unit base (2)'!$A$7:$AA$176</definedName>
    <definedName name="Area_Print">#REF!</definedName>
    <definedName name="B">#REF!</definedName>
    <definedName name="Book3">#REF!</definedName>
    <definedName name="BOQ">#REF!</definedName>
    <definedName name="BOQ_1">#REF!</definedName>
    <definedName name="BOQ_STEEL">#REF!</definedName>
    <definedName name="BPL">[17]Re!$D$293:$D$314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CC">#REF!</definedName>
    <definedName name="CERT1">#REF!</definedName>
    <definedName name="CERT2">#REF!</definedName>
    <definedName name="CERT3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[3]SUMREP!$T$157:$Y$157</definedName>
    <definedName name="Clear_CAST_Price_Summary">[18]!Clear_CAST_Price_Summary</definedName>
    <definedName name="CONSUMABLES">#REF!</definedName>
    <definedName name="Contract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ntracts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st_Centre">'[19]AT COMPLETION'!#REF!</definedName>
    <definedName name="CPA_A">#REF!</definedName>
    <definedName name="CPA_B">#REF!</definedName>
    <definedName name="CPA_C">#REF!</definedName>
    <definedName name="CPA_D">#REF!</definedName>
    <definedName name="CPA_Data">'[16]CPA Formulae'!$A$4:$N$109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R">#REF!</definedName>
    <definedName name="CRANES_EXTERNAL">#REF!</definedName>
    <definedName name="CRANES_INTERNAL">#REF!</definedName>
    <definedName name="CS">#REF!</definedName>
    <definedName name="Cwvu.summary." hidden="1">#REF!</definedName>
    <definedName name="CXXX">'[13]10'!$F$175:$F$182</definedName>
    <definedName name="Data">#REF!</definedName>
    <definedName name="Data.Dump" localSheetId="0" hidden="1">OFFSET([12]!Data.Top.Left,1,0)</definedName>
    <definedName name="Data.Dump" hidden="1">OFFSET([12]!Data.Top.Left,1,0)</definedName>
    <definedName name="Data_Daywork">#REF!</definedName>
    <definedName name="Data_Opt_Bill5">#REF!</definedName>
    <definedName name="DATA1">'[20]Unit 1'!$I$18:$P$37,'[20]Unit 1'!$I$41:$P$60,'[20]Unit 1'!$I$64:$P$83,'[20]Unit 1'!$I$87:$P$106,'[20]Unit 1'!$I$110:$P$135,'[20]Unit 1'!$I$139:$P$158,'[20]Unit 1'!$I$162:$P$181</definedName>
    <definedName name="DATA10">'[20]Unit 5'!$I$274:$P$293,'[20]Unit 5'!$I$298:$O$298,'[20]Unit 5'!$P$298:$P$312,'[20]Unit 5'!$I$298:$P$477,'[20]Unit 5'!$I$481:$P$500,'[20]Unit 5'!$I$504:$P$875,'[20]Unit 5'!$I$879:$P$892</definedName>
    <definedName name="DATA11">'[20]Unit 6'!$I$18:$P$37,'[20]Unit 6'!$I$41:$P$60,'[20]Unit 6'!$I$64:$P$83,'[20]Unit 6'!$I$87:$P$106,'[20]Unit 6'!$I$110:$P$135,'[20]Unit 6'!$I$139:$K$139,'[20]Unit 6'!$K$139:$P$158,'[20]Unit 6'!$I$139:$P$158,'[20]Unit 6'!$I$162:$N$162,'[20]Unit 6'!$P$163,'[20]Unit 6'!$I$162:$P$181</definedName>
    <definedName name="DATA12">'[20]Unit 6'!$I$274:$P$293,'[20]Unit 6'!$I$298:$P$477,'[20]Unit 6'!$I$481:$P$500,'[20]Unit 6'!$I$504:$P$875,'[20]Unit 6'!$I$879:$P$892</definedName>
    <definedName name="DATA13">'[20]Common Plant'!$I$18:$P$37,'[20]Common Plant'!$I$41:$P$60,'[20]Common Plant'!$I$64:$P$83,'[20]Common Plant'!$I$87:$P$106,'[20]Common Plant'!$I$110:$P$135,'[20]Common Plant'!$I$139:$P$158,'[20]Common Plant'!$I$162:$P$181,'[20]Common Plant'!$I$185:$P$210</definedName>
    <definedName name="DATA14">'[20]Common Plant'!$I$214:$P$237,'[20]Common Plant'!$I$241:$P$270,'[20]Common Plant'!$I$274:$P$293,'[20]Common Plant'!$I$298:$P$477,'[20]Common Plant'!$I$481:$P$500,'[20]Common Plant'!$I$504:$P$875,'[20]Common Plant'!$I$879:$P$892</definedName>
    <definedName name="DATA15">#REF!</definedName>
    <definedName name="DATA2">'[20]Unit 1'!$I$185:$P$210,'[20]Unit 1'!$I$214:$P$237,'[20]Unit 1'!$I$241:$P$270,'[20]Unit 1'!$I$274:$P$293,'[20]Unit 1'!$I$298:$P$477,'[20]Unit 1'!$I$481:$P$500,'[20]Unit 1'!$I$504:$P$875,'[20]Unit 1'!$I$879:$P$892</definedName>
    <definedName name="DATA3">'[20]Unit 2'!$I$18:$P$37,'[20]Unit 2'!$I$41:$P$60,'[20]Unit 2'!$I$64:$P$83,'[20]Unit 2'!$I$87:$P$106,'[20]Unit 2'!$I$110:$P$135,'[20]Unit 2'!$I$139:$P$158,'[20]Unit 2'!$I$162:$P$181,'[20]Unit 2'!$I$185:$P$210,'[20]Unit 2'!$I$214:$P$237,'[20]Unit 2'!$I$241:$P$270</definedName>
    <definedName name="DATA4">'[20]Unit 2'!$I$274:$P$293,'[20]Unit 2'!$I$298:$P$477,'[20]Unit 2'!$I$481:$P$500,'[20]Unit 2'!$I$504:$P$875,'[20]Unit 2'!$I$879:$P$892</definedName>
    <definedName name="DATA5">'[20]Unit 3'!$I$18:$P$37,'[20]Unit 3'!$I$41:$P$60,'[20]Unit 3'!$I$64:$P$83,'[20]Unit 3'!$I$87:$P$106,'[20]Unit 3'!$I$110:$P$135,'[20]Unit 3'!$I$139:$P$158,'[20]Unit 3'!$I$162:$P$181,'[20]Unit 3'!$I$185:$P$210,'[20]Unit 3'!$I$214:$P$237,'[20]Unit 3'!$I$241:$P$270</definedName>
    <definedName name="DATA6">'[20]Unit 3'!$I$274:$P$293,'[20]Unit 3'!$I$298:$P$477,'[20]Unit 3'!$I$481:$P$500,'[20]Unit 3'!$I$504:$P$875,'[20]Unit 3'!$I$879:$P$892</definedName>
    <definedName name="DATA7">'[20]Unit 4'!$I$18:$P$37,'[20]Unit 4'!$I$41:$P$60,'[20]Unit 4'!$I$64:$P$83,'[20]Unit 4'!$I$87:$P$106,'[20]Unit 4'!$I$110:$P$135,'[20]Unit 4'!$I$139:$P$158,'[20]Unit 4'!$I$162:$P$181,'[20]Unit 4'!$I$185:$P$210,'[20]Unit 4'!$I$214:$P$237,'[20]Unit 4'!$I$241:$P$270</definedName>
    <definedName name="DATA8">'[20]Unit 4'!$I$274:$P$293,'[20]Unit 4'!$I$298:$P$477,'[20]Unit 4'!$I$481:$P$500,'[20]Unit 4'!$I$504:$P$875,'[20]Unit 4'!$I$879:$P$892</definedName>
    <definedName name="DATA9">'[20]Unit 5'!$I$18:$P$37,'[20]Unit 5'!$I$41:$P$60,'[20]Unit 5'!$I$64:$P$83,'[20]Unit 5'!$I$87:$P$106,'[20]Unit 5'!$I$110:$P$135,'[20]Unit 5'!$I$139:$P$158,'[20]Unit 5'!$I$162:$P$181,'[20]Unit 5'!$I$185:$P$210,'[20]Unit 5'!$I$214:$P$237,'[20]Unit 5'!$I$241:$P$270</definedName>
    <definedName name="DDDDXLS" hidden="1">#REF!,#REF!</definedName>
    <definedName name="DEF_SH">#REF!</definedName>
    <definedName name="DEF_SHL">#REF!</definedName>
    <definedName name="Dls">[13]Ein!$C$1143:$C$1162</definedName>
    <definedName name="Down_Payment">#REF!</definedName>
    <definedName name="DUC">#REF!</definedName>
    <definedName name="EEE">[13]E!#REF!</definedName>
    <definedName name="ELC">[21]Qm!#REF!</definedName>
    <definedName name="ELE">[21]Qm!#REF!</definedName>
    <definedName name="ELM">[21]Qm!#REF!</definedName>
    <definedName name="ELS">[21]Qm!#REF!</definedName>
    <definedName name="Employee_No.">#REF!</definedName>
    <definedName name="END_of_PRICE_FIX_SUMMARY">#REF!</definedName>
    <definedName name="Ennd">#REF!</definedName>
    <definedName name="ER">#REF!</definedName>
    <definedName name="EUR">'[22]Cover SHT'!$B$2</definedName>
    <definedName name="Export_Tender">#REF!</definedName>
    <definedName name="EXXX">'[13]10'!$F$129:$F$168</definedName>
    <definedName name="F">[15]BOQ!#REF!</definedName>
    <definedName name="fakt">#REF!</definedName>
    <definedName name="Fees">SUM(#REF!)</definedName>
    <definedName name="First_Names">#REF!</definedName>
    <definedName name="FIXD">#REF!</definedName>
    <definedName name="fldAward">[23]Admin!$L$2</definedName>
    <definedName name="fri_bl">#REF!</definedName>
    <definedName name="fri_br">#REF!</definedName>
    <definedName name="fri_tl">#REF!</definedName>
    <definedName name="fri_tr">#REF!</definedName>
    <definedName name="FTHKLFTDKH" hidden="1">#REF!</definedName>
    <definedName name="FUEL">#REF!</definedName>
    <definedName name="FUELo">#REF!</definedName>
    <definedName name="GBP">'[22]Cover SHT'!$B$1</definedName>
    <definedName name="GENERAL">#REF!</definedName>
    <definedName name="GENERAL_SETTINGS_AND_CONVEYOR__INFORMATION">#REF!</definedName>
    <definedName name="GenSetConInfo">#REF!</definedName>
    <definedName name="GK">#REF!</definedName>
    <definedName name="HBL">[17]Re!$D$250:$D$291</definedName>
    <definedName name="HSC">[17]Re!$D$94:$D$145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Control_1_1" hidden="1">{"'4.0 Financial'!$A$1:$M$79"}</definedName>
    <definedName name="HTML_Control_1_1_1" hidden="1">{"'4.0 Financial'!$A$1:$M$79"}</definedName>
    <definedName name="HTML_Control_1_1_1_1" hidden="1">{"'4.0 Financial'!$A$1:$M$79"}</definedName>
    <definedName name="HTML_Control_1_2" hidden="1">{"'4.0 Financial'!$A$1:$M$79"}</definedName>
    <definedName name="HTML_Control_2" hidden="1">{"'4.0 Financial'!$A$1:$M$79"}</definedName>
    <definedName name="HTML_Control_2_1" hidden="1">{"'4.0 Financial'!$A$1:$M$79"}</definedName>
    <definedName name="HTML_Control_2_1_1" hidden="1">{"'4.0 Financial'!$A$1:$M$79"}</definedName>
    <definedName name="HTML_Control_3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WLBE_Inv_Table">#REF!</definedName>
    <definedName name="HWLBE_Inv_WO_Corresponding_HAIL_Inv">#REF!</definedName>
    <definedName name="Impact_Codes">#REF!</definedName>
    <definedName name="index1" hidden="1">{"'4.0 Financial'!$A$1:$M$79"}</definedName>
    <definedName name="index1_1" hidden="1">{"'4.0 Financial'!$A$1:$M$79"}</definedName>
    <definedName name="INFO_EXE_SERVER_PATH" hidden="1">"\\kaesavip\VIP\Premier\VIPBIM\ALCHEMEXVIP.EXE"</definedName>
    <definedName name="INFO_INSTANCE_ID" hidden="1">"0"</definedName>
    <definedName name="INFO_INSTANCE_NAME" hidden="1">"CC Rates_PV2_20130725_14_04_18_044.xls"</definedName>
    <definedName name="INFO_REPORT_CODE" hidden="1">""</definedName>
    <definedName name="INFO_REPORT_ID" hidden="1">"2"</definedName>
    <definedName name="INFO_REPORT_NAME" hidden="1">"CC Rates_PV2"</definedName>
    <definedName name="INFO_RUN_USER" hidden="1">""</definedName>
    <definedName name="INFO_RUN_WORKSTATION" hidden="1">"WJOHH233-PC"</definedName>
    <definedName name="LAB">#REF!</definedName>
    <definedName name="LABo">#REF!</definedName>
    <definedName name="LABOUR">#REF!</definedName>
    <definedName name="LSC">[17]Re!$D$237:$D$248</definedName>
    <definedName name="MAT1o">#REF!</definedName>
    <definedName name="MAT2o">#REF!</definedName>
    <definedName name="MATERIALS_INT.">#REF!</definedName>
    <definedName name="MATL1">#REF!</definedName>
    <definedName name="MATL2">#REF!</definedName>
    <definedName name="Measure">[24]BOQ!$A$1:$Y$26</definedName>
    <definedName name="MENU">#REF!</definedName>
    <definedName name="MMM">#REF!</definedName>
    <definedName name="Module1.CF_Data">[18]!Module1.CF_Data</definedName>
    <definedName name="Module1.Collect_Data">[18]!Module1.Collect_Data</definedName>
    <definedName name="moq">#REF!</definedName>
    <definedName name="MotorLocalCost">#REF!</definedName>
    <definedName name="MXXX">'[13]10'!$F$13:$F$64</definedName>
    <definedName name="Names">#REF!</definedName>
    <definedName name="Net_YTD_Balance">OFFSET([25]CashFlow_Data!$L$9,0,0,COUNTIF([25]CashFlow_Data!$B$9:$B$68,"&gt;3000"),1)</definedName>
    <definedName name="Net_YTD_Balance_Including_Interest">OFFSET([25]CashFlow_Data!$O$9,0,0,COUNTIF([25]CashFlow_Data!$B$9:$B$68,"&gt;3000"),1)</definedName>
    <definedName name="Net_YTD_Interest">OFFSET([25]CashFlow_Data!$N$9,0,0,COUNTIF([25]CashFlow_Data!$B$9:$B$68,"&gt;3000"),1)</definedName>
    <definedName name="NEW" hidden="1">{#N/A,#N/A,FALSE,"12 Months"}</definedName>
    <definedName name="no">"Text 5"</definedName>
    <definedName name="NT">#REF!</definedName>
    <definedName name="Operating_Instructions">#REF!</definedName>
    <definedName name="OpInst">#REF!</definedName>
    <definedName name="oppps">#REF!</definedName>
    <definedName name="OT1_">#REF!</definedName>
    <definedName name="OT2_">#REF!</definedName>
    <definedName name="OT3_">#REF!</definedName>
    <definedName name="OT4_">#REF!</definedName>
    <definedName name="Ownership" localSheetId="0" hidden="1">OFFSET([12]!Data.Top.Left,1,0)</definedName>
    <definedName name="Ownership" hidden="1">OFFSET([12]!Data.Top.Left,1,0)</definedName>
    <definedName name="PG">'[26]p&amp;gbreak'!$D$47</definedName>
    <definedName name="PLNT">#REF!</definedName>
    <definedName name="PLNTo">#REF!</definedName>
    <definedName name="PR">#REF!</definedName>
    <definedName name="_xlnm.Print_Area" localSheetId="0">'Pricing Schedule'!$A$1:$J$86</definedName>
    <definedName name="_xlnm.Print_Area">#REF!</definedName>
    <definedName name="Print_Area_MI">#REF!</definedName>
    <definedName name="_xlnm.Print_Titles" localSheetId="0">'Pricing Schedule'!$1:$4</definedName>
    <definedName name="prot4">[18]!prot4</definedName>
    <definedName name="prot5">[18]!prot5</definedName>
    <definedName name="PROVISIONS">#REF!</definedName>
    <definedName name="PS">#REF!</definedName>
    <definedName name="qw" hidden="1">#REF!,#REF!</definedName>
    <definedName name="RBL">[17]Re!$D$147:$D$182</definedName>
    <definedName name="RED">[17]Re!$D$184:$D$235</definedName>
    <definedName name="Ref">#REF!</definedName>
    <definedName name="Remove">#REF!</definedName>
    <definedName name="Ress">#REF!</definedName>
    <definedName name="Rwvu.all." hidden="1">#REF!,#REF!</definedName>
    <definedName name="Rwvu.prices." hidden="1">#REF!,#REF!</definedName>
    <definedName name="Rwvu.summary." hidden="1">#REF!</definedName>
    <definedName name="SALARIES">#REF!</definedName>
    <definedName name="SCAFFOLDING">#REF!</definedName>
    <definedName name="SCOPE_OF_SUPPLY___RESPONSIBILITIES">#REF!</definedName>
    <definedName name="SCORES">#REF!</definedName>
    <definedName name="ScSupRes">#REF!</definedName>
    <definedName name="Seeeet">#REF!</definedName>
    <definedName name="SHE">[13]M!#REF!</definedName>
    <definedName name="_xlnm.Sheet_Title">'[19]AT COMPLETION'!#REF!</definedName>
    <definedName name="Siemens">#REF!</definedName>
    <definedName name="SITE_ESTABLISHM">#REF!</definedName>
    <definedName name="SITE_TRANSPORT">#REF!</definedName>
    <definedName name="SMALL_TOOL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>#REF!</definedName>
    <definedName name="Sort_Data">#REF!</definedName>
    <definedName name="Sortall">#REF!</definedName>
    <definedName name="Source3">'[19]AT COMPLETION'!#REF!</definedName>
    <definedName name="Source4">'[19]AT COMPLETION'!#REF!</definedName>
    <definedName name="SR">#REF!</definedName>
    <definedName name="SSS">[13]S!#REF!</definedName>
    <definedName name="START">#REF!</definedName>
    <definedName name="SUB" hidden="1">#REF!</definedName>
    <definedName name="SUBCON_INTERNAL">#REF!</definedName>
    <definedName name="SUBCON_NOMINATE">#REF!</definedName>
    <definedName name="sum">#REF!</definedName>
    <definedName name="SumFixEnd">#REF!</definedName>
    <definedName name="SUMMARY">#REF!</definedName>
    <definedName name="SUNDRIES">#REF!</definedName>
    <definedName name="Surname">#REF!</definedName>
    <definedName name="SV_AUTO_CONN_CATALOG" hidden="1">"VIPBIM012"</definedName>
    <definedName name="SV_AUTO_CONN_SERVER" hidden="1">""</definedName>
    <definedName name="SV_ENCPT_AUTO_CONN_PASSWORD" hidden="1">"083096084083070124106113058056052051050062"</definedName>
    <definedName name="SV_ENCPT_AUTO_CONN_USER" hidden="1">"095094088070084124106113"</definedName>
    <definedName name="SV_ENCPT_LOGON_PWD" hidden="1">"078104085088070"</definedName>
    <definedName name="SV_ENCPT_LOGON_USER" hidden="1">"095094088070084"</definedName>
    <definedName name="SV_ENCPT_REPORT_MAINT_LEVEL" hidden="1">"076078091070078076"</definedName>
    <definedName name="SV_ENCPT_USER_ACCESS_LEVEL_ID" hidden="1">"069085100074070059"</definedName>
    <definedName name="SV_ENCPT_VIP_COMPANY_NUMBER" hidden="1">"085086071070084054050051"</definedName>
    <definedName name="SV_ENCPT_VIP_DATA_PATH" hidden="1">"095089070085074096059093082114105111105110121"</definedName>
    <definedName name="SV_REPORT_CODE" hidden="1">""</definedName>
    <definedName name="SV_REPORT_ID" hidden="1">"2"</definedName>
    <definedName name="SV_REPORT_NAME" hidden="1">"CC Rates_PV2"</definedName>
    <definedName name="SV_SOLUTION_ID" hidden="1">"7"</definedName>
    <definedName name="Swvu.all." hidden="1">#REF!</definedName>
    <definedName name="Swvu.prices." hidden="1">#REF!</definedName>
    <definedName name="Swvu.summary." hidden="1">#REF!</definedName>
    <definedName name="SXXX">'[13]10'!$F$71:$F$122</definedName>
    <definedName name="TAR">#REF!</definedName>
    <definedName name="TARGET">#REF!</definedName>
    <definedName name="Test" hidden="1">#REF!,#REF!</definedName>
    <definedName name="Test_wvu.cols" hidden="1">#REF!</definedName>
    <definedName name="TOOLS___EQUIP">#REF!</definedName>
    <definedName name="Total">#REF!</definedName>
    <definedName name="trades">#REF!</definedName>
    <definedName name="TRANSPORT">#REF!</definedName>
    <definedName name="Tweak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[18]!unprot4</definedName>
    <definedName name="update2">[18]!update2</definedName>
    <definedName name="USD_Rate">#REF!</definedName>
    <definedName name="VALUES">#REF!</definedName>
    <definedName name="VI">#REF!</definedName>
    <definedName name="W_edG" hidden="1">#REF!</definedName>
    <definedName name="WAGES">#REF!</definedName>
    <definedName name="WORKSHOP_COSTS">#REF!</definedName>
    <definedName name="wrn.12._.Months." hidden="1">{#N/A,#N/A,FALSE,"12 Months"}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2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3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x" hidden="1">{#N/A,#N/A,FALSE,"12 Months"}</definedName>
    <definedName name="xx" hidden="1">{#N/A,#N/A,FALSE,"12 Months"}</definedName>
    <definedName name="YTD_Cash_In">OFFSET([25]CashFlow_Data!$J$9,0,0,COUNTIF([25]CashFlow_Data!$B$9:$B$68,"&gt;3000"),1)</definedName>
    <definedName name="YTD_Cash_Out">OFFSET([25]CashFlow_Data!$E$9,0,0,COUNTIF([25]CashFlow_Data!$B$9:$B$68,"&gt;3000"),1)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C772F4E8_F46C_11D1_8C51_44455354001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'[25] Unit 1 Summary'!#REF!</definedName>
    <definedName name="エスカレ">'[25] Unit 1 Summary'!#REF!</definedName>
    <definedName name="エンジ">'[25] Unit 1 Summary'!#REF!</definedName>
    <definedName name="コンテ">'[25] Unit 1 Summary'!#REF!</definedName>
    <definedName name="一般費">'[25] Unit 1 Summary'!#REF!</definedName>
    <definedName name="据付計">'[25] Unit 1 Summary'!#REF!</definedName>
    <definedName name="機器計">'[25] Unit 1 Summary'!#REF!</definedName>
    <definedName name="輸送費">'[25] Unit 1 Summary'!#REF!</definedName>
    <definedName name="鉄骨">'[25]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86" i="1" l="1"/>
  <c r="L86" i="1"/>
  <c r="H86" i="1"/>
  <c r="L84" i="1"/>
  <c r="H84" i="1"/>
  <c r="L83" i="1"/>
  <c r="H83" i="1"/>
  <c r="L82" i="1"/>
  <c r="H82" i="1"/>
  <c r="L81" i="1"/>
  <c r="H81" i="1"/>
  <c r="L80" i="1"/>
  <c r="H80" i="1"/>
  <c r="H79" i="1"/>
  <c r="H78" i="1"/>
  <c r="H77" i="1"/>
  <c r="H76" i="1"/>
  <c r="L75" i="1"/>
  <c r="H75" i="1"/>
  <c r="M74" i="1"/>
  <c r="L74" i="1"/>
  <c r="H74" i="1"/>
  <c r="M73" i="1"/>
  <c r="L73" i="1"/>
  <c r="H73" i="1"/>
  <c r="M72" i="1"/>
  <c r="L72" i="1"/>
  <c r="H72" i="1"/>
  <c r="H71" i="1"/>
  <c r="M70" i="1"/>
  <c r="L70" i="1"/>
  <c r="H70" i="1"/>
  <c r="M69" i="1"/>
  <c r="L69" i="1"/>
  <c r="H69" i="1"/>
  <c r="H67" i="1"/>
  <c r="H66" i="1"/>
  <c r="H65" i="1"/>
  <c r="H63" i="1"/>
  <c r="H62" i="1"/>
  <c r="H61" i="1"/>
  <c r="H59" i="1"/>
  <c r="H58" i="1"/>
  <c r="H57" i="1"/>
  <c r="H56" i="1"/>
  <c r="H55" i="1"/>
  <c r="H54" i="1"/>
  <c r="H53" i="1"/>
  <c r="H52" i="1"/>
  <c r="H51" i="1"/>
  <c r="H50" i="1"/>
  <c r="H49" i="1"/>
  <c r="H48" i="1"/>
  <c r="H46" i="1"/>
  <c r="L45" i="1"/>
  <c r="H45" i="1"/>
  <c r="E45" i="1"/>
  <c r="L44" i="1"/>
  <c r="E44" i="1"/>
  <c r="H44" i="1" s="1"/>
  <c r="L43" i="1"/>
  <c r="H43" i="1"/>
  <c r="E43" i="1"/>
  <c r="L42" i="1"/>
  <c r="E42" i="1"/>
  <c r="H42" i="1" s="1"/>
  <c r="L41" i="1"/>
  <c r="H41" i="1"/>
  <c r="L40" i="1"/>
  <c r="H40" i="1"/>
  <c r="U39" i="1"/>
  <c r="S39" i="1"/>
  <c r="Q39" i="1"/>
  <c r="P39" i="1"/>
  <c r="O39" i="1"/>
  <c r="M39" i="1"/>
  <c r="L39" i="1"/>
  <c r="H39" i="1"/>
  <c r="U38" i="1"/>
  <c r="T38" i="1"/>
  <c r="T39" i="1" s="1"/>
  <c r="S38" i="1"/>
  <c r="R38" i="1"/>
  <c r="R39" i="1" s="1"/>
  <c r="Q38" i="1"/>
  <c r="P38" i="1"/>
  <c r="O38" i="1"/>
  <c r="N38" i="1"/>
  <c r="N39" i="1" s="1"/>
  <c r="M38" i="1"/>
  <c r="H36" i="1"/>
  <c r="H35" i="1"/>
  <c r="H34" i="1"/>
  <c r="H33" i="1"/>
  <c r="H32" i="1"/>
  <c r="H31" i="1"/>
  <c r="H30" i="1"/>
  <c r="L28" i="1"/>
  <c r="H28" i="1"/>
  <c r="L27" i="1"/>
  <c r="H27" i="1"/>
  <c r="L26" i="1"/>
  <c r="H26" i="1"/>
  <c r="L25" i="1"/>
  <c r="H25" i="1"/>
  <c r="L24" i="1"/>
  <c r="H24" i="1"/>
  <c r="L23" i="1"/>
  <c r="H23" i="1"/>
  <c r="L22" i="1"/>
  <c r="H22" i="1"/>
  <c r="L20" i="1"/>
  <c r="H20" i="1"/>
  <c r="L19" i="1"/>
  <c r="H19" i="1"/>
  <c r="L18" i="1"/>
  <c r="H18" i="1"/>
  <c r="L17" i="1"/>
  <c r="H17" i="1"/>
  <c r="L16" i="1"/>
  <c r="H16" i="1"/>
  <c r="L15" i="1"/>
  <c r="H15" i="1"/>
  <c r="L14" i="1"/>
  <c r="H14" i="1"/>
  <c r="H12" i="1"/>
  <c r="H11" i="1"/>
  <c r="H10" i="1"/>
  <c r="H9" i="1"/>
  <c r="H8" i="1"/>
  <c r="H7" i="1"/>
  <c r="H6" i="1"/>
  <c r="R5" i="1"/>
  <c r="R4" i="1"/>
  <c r="R3" i="1"/>
  <c r="Q3" i="1"/>
  <c r="S3" i="1" s="1"/>
  <c r="V39" i="1" l="1"/>
</calcChain>
</file>

<file path=xl/sharedStrings.xml><?xml version="1.0" encoding="utf-8"?>
<sst xmlns="http://schemas.openxmlformats.org/spreadsheetml/2006/main" count="165" uniqueCount="78">
  <si>
    <t>Quantities</t>
  </si>
  <si>
    <t>Rate</t>
  </si>
  <si>
    <t>Amount over 2 years</t>
  </si>
  <si>
    <t>Senior cook</t>
  </si>
  <si>
    <t>Description</t>
  </si>
  <si>
    <t>Unit</t>
  </si>
  <si>
    <t>Quantity</t>
  </si>
  <si>
    <t>Quantities / period</t>
  </si>
  <si>
    <t>Period</t>
  </si>
  <si>
    <t>Total Quantity</t>
  </si>
  <si>
    <t xml:space="preserve">Cook </t>
  </si>
  <si>
    <t>Manpower Salary Rates</t>
  </si>
  <si>
    <t>Waiters</t>
  </si>
  <si>
    <t>Supervisor</t>
  </si>
  <si>
    <t>Hour</t>
  </si>
  <si>
    <t>Senior storeperson</t>
  </si>
  <si>
    <t>Junior storeperson</t>
  </si>
  <si>
    <t>Cooks</t>
  </si>
  <si>
    <t>Cleaners</t>
  </si>
  <si>
    <t xml:space="preserve">Saturday Overtime </t>
  </si>
  <si>
    <t>Senior Storeperson</t>
  </si>
  <si>
    <t xml:space="preserve">Sunday Overtime </t>
  </si>
  <si>
    <t xml:space="preserve">Public Holiday Hours </t>
  </si>
  <si>
    <t>Uniforms, Laundry Services, Training Requirement, and Transport Needs</t>
  </si>
  <si>
    <t>PPE:</t>
  </si>
  <si>
    <t xml:space="preserve">Chef's pants: x3 per person / annum 
</t>
  </si>
  <si>
    <t>No.</t>
  </si>
  <si>
    <t xml:space="preserve">Chef's jackets: x3 per person / annum </t>
  </si>
  <si>
    <t xml:space="preserve">Aprons: x3 per person / annum </t>
  </si>
  <si>
    <t>Pair of safety boots: x2 per person / annum</t>
  </si>
  <si>
    <t>Overall for cleaners: x3 per person / annum</t>
  </si>
  <si>
    <t>PVC HEAVY DUTY APRON: x1 per cleaner / annum</t>
  </si>
  <si>
    <t xml:space="preserve">Store person Freezer jackets: x2 person / annum </t>
  </si>
  <si>
    <t>Transport (27 employees)</t>
  </si>
  <si>
    <t>Month</t>
  </si>
  <si>
    <t xml:space="preserve">Training </t>
  </si>
  <si>
    <t>First aid Level 1 and 2 
Hira (Hazard Identificaton Risk Assessment
Stack and Storage</t>
  </si>
  <si>
    <t>Each</t>
  </si>
  <si>
    <t xml:space="preserve">Evacuation Officer </t>
  </si>
  <si>
    <t xml:space="preserve">Stacking and storage </t>
  </si>
  <si>
    <t xml:space="preserve">HIRA (hazard identification &amp; risk assessment </t>
  </si>
  <si>
    <t xml:space="preserve">Incident / accident investigation </t>
  </si>
  <si>
    <t xml:space="preserve"> Fire Warden </t>
  </si>
  <si>
    <t>SHE (Safety Health &amp; Environment)</t>
  </si>
  <si>
    <t>Environmental Rep</t>
  </si>
  <si>
    <t>Food Safety and Hygiene</t>
  </si>
  <si>
    <t xml:space="preserve">Food Handlers </t>
  </si>
  <si>
    <t>Annual medicals</t>
  </si>
  <si>
    <t>Police Clerance Certificate</t>
  </si>
  <si>
    <t>Specilalised Cleaning</t>
  </si>
  <si>
    <t>Pest Control for the kitchen and Canteen</t>
  </si>
  <si>
    <t>Deep Cleaning and Cleaning of Extractor Fan and Maintance</t>
  </si>
  <si>
    <t>Cleaning of High Rise Windows and Walls</t>
  </si>
  <si>
    <t>Item</t>
  </si>
  <si>
    <t xml:space="preserve">Supply Of Cleaning Equipment </t>
  </si>
  <si>
    <t>Supply of Industrial Pressure Washer</t>
  </si>
  <si>
    <t xml:space="preserve">Calibration of scales and thermometer </t>
  </si>
  <si>
    <t>Heated Water Bath Tank for Cleaning Pots 400litres</t>
  </si>
  <si>
    <t>Cleaning Chemicals</t>
  </si>
  <si>
    <t>Bacterx C - Disinfect</t>
  </si>
  <si>
    <t>Pack</t>
  </si>
  <si>
    <t>Best - Washing dishes</t>
  </si>
  <si>
    <t>Litre</t>
  </si>
  <si>
    <t>Descaler for Pot washer</t>
  </si>
  <si>
    <t>Descaler - Automatic dishwashing</t>
  </si>
  <si>
    <t>Sewersolvent - Drain cleaning</t>
  </si>
  <si>
    <t>Fat solvent - Tiles and equipment</t>
  </si>
  <si>
    <t>Dishomatic - Crookery, cutlery, &amp; glasses</t>
  </si>
  <si>
    <t>Kemklor 12 - Floors, walls and Utensils</t>
  </si>
  <si>
    <t>Kem stripper - Floors</t>
  </si>
  <si>
    <t>Powerklean - Floors, walls and stoves</t>
  </si>
  <si>
    <t>Ovenklean - Oven, grillers and grease utensils</t>
  </si>
  <si>
    <t>Ovensolve - Oven, grillers and grease utensils</t>
  </si>
  <si>
    <t>Sterlenk - Hand washing</t>
  </si>
  <si>
    <t>Winglo - Windows and mirrors</t>
  </si>
  <si>
    <t>Bleach - Dishwashing</t>
  </si>
  <si>
    <t>Ammonia Based Multipurpose Cleaner (SABS Approved) - Multipurpose cleaning</t>
  </si>
  <si>
    <t>Management profit and office overheads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</si>
</sst>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[$R-1C09]* #,##0.00_-;\-[$R-1C09]* #,##0.00_-;_-[$R-1C09]* &quot;-&quot;??_-;_-@_-"/>
    <numFmt numFmtId="165" formatCode="&quot;R&quot;#,##0.00"/>
    <numFmt numFmtId="166" formatCode="#&quot; Months&quot;"/>
    <numFmt numFmtId="167" formatCode="#&quot; Years&quot;"/>
    <numFmt numFmtId="168" formatCode="#&quot; (Quartely) &quot;"/>
    <numFmt numFmtId="169" formatCode="#&quot; (Once) &quot;"/>
    <numFmt numFmtId="170" formatCode="#&quot;Pack&quot;"/>
    <numFmt numFmtId="171" formatCode="#&quot; (Once-off)&quot;"/>
    <numFmt numFmtId="172" formatCode="#&quot;Litre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/>
      <diagonal/>
    </border>
    <border>
      <left style="thin">
        <color theme="0" tint="-0.149906918546098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thin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0691854609822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/>
      <right style="medium">
        <color theme="0" tint="-0.14993743705557422"/>
      </right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3" fontId="3" fillId="0" borderId="0" xfId="0" applyNumberFormat="1" applyFont="1"/>
    <xf numFmtId="164" fontId="3" fillId="0" borderId="0" xfId="0" applyNumberFormat="1" applyFont="1"/>
    <xf numFmtId="10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0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3" borderId="11" xfId="0" applyFont="1" applyFill="1" applyBorder="1"/>
    <xf numFmtId="0" fontId="3" fillId="3" borderId="5" xfId="0" applyFont="1" applyFill="1" applyBorder="1"/>
    <xf numFmtId="165" fontId="3" fillId="3" borderId="6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3" fontId="2" fillId="3" borderId="9" xfId="0" applyNumberFormat="1" applyFont="1" applyFill="1" applyBorder="1"/>
    <xf numFmtId="164" fontId="2" fillId="3" borderId="5" xfId="0" applyNumberFormat="1" applyFont="1" applyFill="1" applyBorder="1"/>
    <xf numFmtId="164" fontId="2" fillId="3" borderId="12" xfId="0" applyNumberFormat="1" applyFont="1" applyFill="1" applyBorder="1"/>
    <xf numFmtId="164" fontId="2" fillId="0" borderId="0" xfId="0" applyNumberFormat="1" applyFont="1"/>
    <xf numFmtId="0" fontId="3" fillId="0" borderId="13" xfId="0" applyFont="1" applyBorder="1" applyAlignment="1">
      <alignment wrapText="1"/>
    </xf>
    <xf numFmtId="0" fontId="3" fillId="0" borderId="0" xfId="0" applyFont="1" applyAlignment="1">
      <alignment wrapText="1"/>
    </xf>
    <xf numFmtId="165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66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/>
    <xf numFmtId="164" fontId="6" fillId="0" borderId="0" xfId="0" applyNumberFormat="1" applyFont="1"/>
    <xf numFmtId="164" fontId="3" fillId="0" borderId="18" xfId="0" applyNumberFormat="1" applyFont="1" applyBorder="1"/>
    <xf numFmtId="166" fontId="6" fillId="0" borderId="16" xfId="0" applyNumberFormat="1" applyFont="1" applyBorder="1" applyAlignment="1">
      <alignment horizontal="center"/>
    </xf>
    <xf numFmtId="0" fontId="2" fillId="3" borderId="13" xfId="0" applyFont="1" applyFill="1" applyBorder="1"/>
    <xf numFmtId="0" fontId="3" fillId="3" borderId="0" xfId="0" applyFont="1" applyFill="1"/>
    <xf numFmtId="165" fontId="3" fillId="3" borderId="14" xfId="0" applyNumberFormat="1" applyFont="1" applyFill="1" applyBorder="1" applyAlignment="1">
      <alignment horizontal="center"/>
    </xf>
    <xf numFmtId="1" fontId="3" fillId="3" borderId="15" xfId="0" applyNumberFormat="1" applyFont="1" applyFill="1" applyBorder="1" applyAlignment="1">
      <alignment horizontal="center"/>
    </xf>
    <xf numFmtId="1" fontId="3" fillId="3" borderId="16" xfId="0" applyNumberFormat="1" applyFont="1" applyFill="1" applyBorder="1" applyAlignment="1">
      <alignment horizontal="center"/>
    </xf>
    <xf numFmtId="166" fontId="3" fillId="3" borderId="16" xfId="0" applyNumberFormat="1" applyFont="1" applyFill="1" applyBorder="1" applyAlignment="1">
      <alignment horizontal="center"/>
    </xf>
    <xf numFmtId="3" fontId="2" fillId="3" borderId="17" xfId="0" applyNumberFormat="1" applyFont="1" applyFill="1" applyBorder="1"/>
    <xf numFmtId="164" fontId="2" fillId="3" borderId="0" xfId="0" applyNumberFormat="1" applyFont="1" applyFill="1"/>
    <xf numFmtId="164" fontId="2" fillId="3" borderId="18" xfId="0" applyNumberFormat="1" applyFont="1" applyFill="1" applyBorder="1"/>
    <xf numFmtId="167" fontId="3" fillId="0" borderId="16" xfId="0" applyNumberFormat="1" applyFont="1" applyBorder="1" applyAlignment="1">
      <alignment horizontal="center"/>
    </xf>
    <xf numFmtId="0" fontId="2" fillId="3" borderId="0" xfId="0" applyFont="1" applyFill="1"/>
    <xf numFmtId="1" fontId="6" fillId="3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10" fontId="1" fillId="0" borderId="0" xfId="0" applyNumberFormat="1" applyFont="1"/>
    <xf numFmtId="3" fontId="1" fillId="0" borderId="0" xfId="0" applyNumberFormat="1" applyFont="1"/>
    <xf numFmtId="165" fontId="1" fillId="0" borderId="0" xfId="0" applyNumberFormat="1" applyFont="1"/>
    <xf numFmtId="0" fontId="2" fillId="0" borderId="13" xfId="0" applyFont="1" applyBorder="1" applyAlignment="1">
      <alignment wrapText="1"/>
    </xf>
    <xf numFmtId="1" fontId="7" fillId="0" borderId="16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18" xfId="0" applyNumberFormat="1" applyFont="1" applyBorder="1" applyAlignment="1">
      <alignment vertical="center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3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3" fillId="0" borderId="1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3" fontId="6" fillId="0" borderId="17" xfId="0" applyNumberFormat="1" applyFont="1" applyBorder="1"/>
    <xf numFmtId="0" fontId="2" fillId="3" borderId="13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167" fontId="3" fillId="3" borderId="16" xfId="0" applyNumberFormat="1" applyFont="1" applyFill="1" applyBorder="1" applyAlignment="1">
      <alignment horizontal="center"/>
    </xf>
    <xf numFmtId="3" fontId="6" fillId="3" borderId="17" xfId="0" applyNumberFormat="1" applyFont="1" applyFill="1" applyBorder="1"/>
    <xf numFmtId="0" fontId="3" fillId="0" borderId="13" xfId="0" applyFont="1" applyBorder="1" applyAlignment="1">
      <alignment horizontal="left"/>
    </xf>
    <xf numFmtId="168" fontId="3" fillId="0" borderId="16" xfId="0" applyNumberFormat="1" applyFont="1" applyBorder="1" applyAlignment="1">
      <alignment horizontal="center"/>
    </xf>
    <xf numFmtId="169" fontId="3" fillId="0" borderId="16" xfId="0" applyNumberFormat="1" applyFont="1" applyBorder="1" applyAlignment="1">
      <alignment horizontal="center"/>
    </xf>
    <xf numFmtId="164" fontId="2" fillId="0" borderId="18" xfId="0" applyNumberFormat="1" applyFont="1" applyBorder="1"/>
    <xf numFmtId="170" fontId="6" fillId="0" borderId="15" xfId="0" applyNumberFormat="1" applyFont="1" applyBorder="1" applyAlignment="1">
      <alignment horizontal="center"/>
    </xf>
    <xf numFmtId="171" fontId="3" fillId="0" borderId="16" xfId="0" applyNumberFormat="1" applyFont="1" applyBorder="1" applyAlignment="1">
      <alignment horizontal="center"/>
    </xf>
    <xf numFmtId="172" fontId="6" fillId="0" borderId="15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3" fillId="0" borderId="13" xfId="0" applyFont="1" applyBorder="1"/>
    <xf numFmtId="0" fontId="6" fillId="0" borderId="13" xfId="0" applyFont="1" applyBorder="1"/>
    <xf numFmtId="0" fontId="6" fillId="0" borderId="13" xfId="0" applyFont="1" applyBorder="1" applyAlignment="1">
      <alignment horizontal="left"/>
    </xf>
    <xf numFmtId="1" fontId="6" fillId="0" borderId="15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95\TEMP\SUMREPOR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jum\AppData\Local\Microsoft\Windows\Temporary%20Internet%20Files\Content.Outlook\Q5AYQ8WQ\DOCUME~1\Escom\LOCALS~1\Temp\XPgrpwise\June%20Medupi%20Input%20Report%20v1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Mgajum\AppData\Local\Microsoft\Windows\Temporary%20Internet%20Files\Content.Outlook\Q5AYQ8WQ\Documents%20and%20Settings\Somari\Camden\Finance\Monthly%20Reporting\Cost%20to%20completion_October%202005\Common%20Plant%20budget%202005-2008%20rev%205.xls?9DE41DDB" TargetMode="External"/><Relationship Id="rId1" Type="http://schemas.openxmlformats.org/officeDocument/2006/relationships/externalLinkPath" Target="file:///\\9DE41DDB\Common%20Plant%20budget%202005-2008%20rev%2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~1\GrobleMS\LOCALS~1\Temp\GWViewer\Data\Vote%20Revision\Votrev99\Vote'96\Vote'96%20new%20files\96con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My%20Documents\Business%20Unit\CTC\CTC%20%20BO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Users\makhened\Documents\KVP_0234%20Revised%20Architectural%20Specifications%20(Boiler%20Escape%20Staircase)\Rev%201\MJ%20Cheater\Installation%20of%20Cladding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man\WUC\REP99\Votf08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\Vote%20Revision\Votrev99\Vote'96\Vote'96%20new%20files\96consu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rapi\AppData\Local\Temp\Rar$DIa0.868\P31_LV%20Switchgear_CCFS_12053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My%20Documents\Curved%20Craw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is%20Breakdown\Hitachi%20Price%20schedules\20070119%20Hitachi-Turb%20Activity%20Schedules(3units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medfp01\Medupi%20Project%20Data\Project%20Estimating%20&amp;%20QS\ORIGINAL%20ESTIMATE\Estimate%20Rev%204%20(6%20Units%20&amp;%20Aux%20Bay)\M-Estmmstr,%20Rev%204,%206%20Units%20Incl%20Aux%20Bay%2030%20Oct%202007%20Final%20Submitti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ajuba\Stacker%20Evaluation\Krupp\300-720%20HCS%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6.0000%20Cost\Cash%20Flow\B&amp;V%20Revenue\B&amp;V%20Revenue%200401.xlw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Majuba\Stacker%20Evaluation\Krupp\300-720%20HCS%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6.0000%20Cost\Cash%20Flow\B&amp;V%20Revenue\B&amp;V%20Revenue%200401.xlw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jum\AppData\Local\Microsoft\Windows\Temporary%20Internet%20Files\Content.Outlook\Q5AYQ8WQ\DOCUME~1\PBUSER~1\LOCALS~1\Temp\XPgrpwise\DOCUME~1\KotzeMar\LOCALS~1\Temp\XPgrpwise\Medupi%20Input%20Report%20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Input Sheet"/>
      <sheetName val="Total Cost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VALIDATION_LIST_DATA1"/>
      <sheetName val="Data Validation"/>
      <sheetName val="VALIDATION_LIST_DATA2"/>
      <sheetName val="HR_-_RESOURCING_INPUT1"/>
      <sheetName val="Cash_Out_Table1"/>
      <sheetName val="Net_Cash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IM_Project_n1"/>
      <sheetName val="Index_Data_base1"/>
      <sheetName val="Progress_Tables1"/>
      <sheetName val="Progress_Curve1"/>
      <sheetName val="_Unit_1_Summary1"/>
      <sheetName val="Turbine_Tender_3_Unit_base_(2)1"/>
      <sheetName val="FLOW_3_XLS1"/>
      <sheetName val="SS_Progress_Input1"/>
      <sheetName val="Input_Sheet"/>
      <sheetName val="Total_Cost"/>
      <sheetName val="Dropdown info"/>
      <sheetName val="VALIDATION_LIST_DATA3"/>
      <sheetName val="HR_-_RESOURCING_INPUT2"/>
      <sheetName val="Cash_Out_Table2"/>
      <sheetName val="Net_Cash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IM_Project_n2"/>
      <sheetName val="Index_Data_base2"/>
      <sheetName val="Progress_Tables2"/>
      <sheetName val="Progress_Curve2"/>
      <sheetName val="_Unit_1_Summary2"/>
      <sheetName val="Turbine_Tender_3_Unit_base_(2)2"/>
      <sheetName val="FLOW_3_XLS2"/>
      <sheetName val="SS_Progress_Input2"/>
      <sheetName val="Input_Sheet1"/>
      <sheetName val="Total_Cost1"/>
      <sheetName val="Data_Validation"/>
      <sheetName val="Dropdown_info"/>
      <sheetName val="Mine cost data (2005 Mines) (2)"/>
      <sheetName val="EAF"/>
      <sheetName val="Auto Journals"/>
      <sheetName val="Bal GL"/>
      <sheetName val="CAP_15000"/>
      <sheetName val="DOE_15001"/>
      <sheetName val="FF_124001"/>
      <sheetName val="FFW_124005"/>
      <sheetName val="Name_Ranges"/>
      <sheetName val="INS_15008"/>
      <sheetName val="Journal Master"/>
      <sheetName val="JNL Summary"/>
      <sheetName val="Manual Journals"/>
      <sheetName val="NF_125001"/>
      <sheetName val="Index"/>
      <sheetName val="REC_380100"/>
      <sheetName val="SAP_TB"/>
      <sheetName val="Consolidated Data"/>
      <sheetName val="Trial Balance"/>
      <sheetName val="MySheet"/>
      <sheetName val="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</sheetNames>
    <sheetDataSet>
      <sheetData sheetId="0"/>
      <sheetData sheetId="1">
        <row r="2">
          <cell r="A2" t="str">
            <v>Commercial</v>
          </cell>
        </row>
      </sheetData>
      <sheetData sheetId="2">
        <row r="1">
          <cell r="A1" t="str">
            <v>Name1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B"/>
      <sheetName val="14B (2)"/>
      <sheetName val="Contracts"/>
      <sheetName val="budget 2005 - 2006 per wbs"/>
      <sheetName val="3 year plan"/>
      <sheetName val="14B _2_"/>
      <sheetName val="IM Project n"/>
      <sheetName val="EIS Y-E"/>
      <sheetName val="year-end"/>
      <sheetName val="Qm"/>
      <sheetName val="C"/>
      <sheetName val="Cost Report-B&amp;V Det"/>
      <sheetName val="Econ_monthly_"/>
      <sheetName val="U4"/>
      <sheetName val="Tx"/>
      <sheetName val="Index Analysis"/>
      <sheetName val="Detail"/>
      <sheetName val="CE Register"/>
      <sheetName val="GPP_Inp"/>
      <sheetName val="Index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 of Material"/>
      <sheetName val="Book1"/>
    </sheetNames>
    <definedNames>
      <definedName name="_CPA1" refersTo="#REF!"/>
      <definedName name="Data.Top.Left"/>
    </defined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"/>
      <sheetName val="List Of Extras"/>
      <sheetName val="J B Schedule"/>
      <sheetName val="P&amp;G"/>
      <sheetName val="MTO SUMMARY"/>
      <sheetName val="MTO"/>
      <sheetName val="RATES"/>
      <sheetName val="Cert. No 3 "/>
      <sheetName val="Cert. No 2"/>
      <sheetName val="Cert.No.1"/>
      <sheetName val="Items altered"/>
      <sheetName val="List Of Extras (1)"/>
      <sheetName val="List Of Extras (2)"/>
      <sheetName val="Cert. No 4"/>
      <sheetName val="P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  <sheetName val="Contract Summary"/>
      <sheetName val="Contract Log Summary"/>
      <sheetName val="Explanations"/>
      <sheetName val="Dropdowns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allation of Cladding"/>
    </sheetNames>
    <definedNames>
      <definedName name="Clear_CAST_Price_Summary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10"/>
      <sheetName val="Ein"/>
      <sheetName val="E"/>
      <sheetName val="M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Definition"/>
      <sheetName val="Calc"/>
      <sheetName val="SUMREP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Cover_SHT1"/>
      <sheetName val="P&amp;G_ASA1"/>
      <sheetName val="Unit_61"/>
      <sheetName val="Unit_6_ECS(EUR)1"/>
      <sheetName val="Unit_6_UK(GBP)1"/>
      <sheetName val="Unit_6_ASA1"/>
      <sheetName val="14B _2_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ummary"/>
      <sheetName val="BOQ"/>
      <sheetName val="BOQ Steel"/>
      <sheetName val="Labour"/>
      <sheetName val="Salaries"/>
      <sheetName val="Wages"/>
      <sheetName val="Site Transport"/>
      <sheetName val="Sundries"/>
      <sheetName val="Site Establish"/>
      <sheetName val="Cranes Int"/>
      <sheetName val="Cranes John"/>
      <sheetName val="Tools Equip"/>
      <sheetName val="Small Tools"/>
      <sheetName val="Consumables"/>
      <sheetName val="Scaffolding"/>
      <sheetName val="Materials Int"/>
      <sheetName val="Sub Cont Int"/>
      <sheetName val="Sub Cont Nom"/>
      <sheetName val="Workshop Cost"/>
      <sheetName val="Transport"/>
      <sheetName val="Fuel"/>
      <sheetName val="Provisions"/>
      <sheetName val="calc sheet"/>
      <sheetName val="letter"/>
      <sheetName val="Sheet1"/>
    </sheetNames>
    <sheetDataSet>
      <sheetData sheetId="0"/>
      <sheetData sheetId="1"/>
      <sheetData sheetId="2">
        <row r="1">
          <cell r="A1" t="str">
            <v>Genrec MEI Construction Pty Limited</v>
          </cell>
        </row>
        <row r="3">
          <cell r="A3" t="str">
            <v>BILL OF QUANTITIES</v>
          </cell>
        </row>
        <row r="6">
          <cell r="B6" t="str">
            <v>DESCRIPTION OF RATES</v>
          </cell>
          <cell r="D6" t="str">
            <v>RATE</v>
          </cell>
          <cell r="K6" t="str">
            <v xml:space="preserve">       CLIENT:</v>
          </cell>
          <cell r="L6" t="str">
            <v>Rbm</v>
          </cell>
        </row>
        <row r="7">
          <cell r="K7" t="str">
            <v xml:space="preserve">     TENDER NO:</v>
          </cell>
          <cell r="L7" t="str">
            <v>Rm 2000-01</v>
          </cell>
          <cell r="N7" t="str">
            <v>DATE:</v>
          </cell>
          <cell r="P7">
            <v>37287.67424537037</v>
          </cell>
        </row>
        <row r="8">
          <cell r="B8" t="str">
            <v>ARTISAN RATE</v>
          </cell>
          <cell r="D8">
            <v>44.59</v>
          </cell>
          <cell r="K8" t="str">
            <v xml:space="preserve">    DESCRIPTION OF PROJECT:</v>
          </cell>
          <cell r="L8" t="str">
            <v>Modifications to MPD secondary dredge</v>
          </cell>
        </row>
        <row r="9">
          <cell r="B9" t="str">
            <v>CODED WELDER RATE</v>
          </cell>
          <cell r="D9">
            <v>44.59</v>
          </cell>
          <cell r="K9" t="str">
            <v xml:space="preserve">       DURATION OF PROJECT:</v>
          </cell>
          <cell r="L9">
            <v>0.4</v>
          </cell>
          <cell r="M9" t="str">
            <v>MONTH'S</v>
          </cell>
        </row>
        <row r="10">
          <cell r="B10" t="str">
            <v>SEMI- SKILLED RATE</v>
          </cell>
          <cell r="D10">
            <v>31.32</v>
          </cell>
        </row>
        <row r="11">
          <cell r="B11" t="str">
            <v>LABOURER RATE</v>
          </cell>
          <cell r="D11">
            <v>18.82</v>
          </cell>
        </row>
        <row r="12">
          <cell r="B12" t="str">
            <v>MARK-UP ON LABOUR IN %</v>
          </cell>
          <cell r="D12">
            <v>0.35</v>
          </cell>
        </row>
        <row r="13">
          <cell r="B13" t="str">
            <v>MARK UP MATERIAL IN %</v>
          </cell>
          <cell r="D13">
            <v>0.125</v>
          </cell>
        </row>
        <row r="14">
          <cell r="B14" t="str">
            <v>MARK-UP ON INTERNAL SUBS IN %</v>
          </cell>
          <cell r="D14">
            <v>0.1</v>
          </cell>
          <cell r="L14" t="str">
            <v>HOURS PER WEEK:</v>
          </cell>
          <cell r="M14">
            <v>45</v>
          </cell>
          <cell r="X14" t="str">
            <v>DIFFERENCE</v>
          </cell>
          <cell r="Y14">
            <v>-223336.02073036693</v>
          </cell>
        </row>
        <row r="15">
          <cell r="B15" t="str">
            <v>MARK-UP ON EXTERNAL SUBS IN %</v>
          </cell>
          <cell r="D15">
            <v>0.125</v>
          </cell>
        </row>
        <row r="16">
          <cell r="B16" t="str">
            <v xml:space="preserve">PRELIMINARY &amp; GENERAL </v>
          </cell>
          <cell r="J16" t="str">
            <v>DURATION MTHS:</v>
          </cell>
          <cell r="K16">
            <v>0.4</v>
          </cell>
          <cell r="L16" t="str">
            <v>DAYS:</v>
          </cell>
          <cell r="M16">
            <v>8.1999999999999993</v>
          </cell>
          <cell r="X16" t="str">
            <v>SUMMARY TOTAL COST</v>
          </cell>
          <cell r="Y16">
            <v>293502.56573036691</v>
          </cell>
        </row>
        <row r="18">
          <cell r="B18">
            <v>129.02141027434411</v>
          </cell>
          <cell r="D18" t="str">
            <v>P&amp;G FACTOR</v>
          </cell>
          <cell r="J18" t="str">
            <v>LABOUR RATIO:</v>
          </cell>
          <cell r="K18">
            <v>2.543778241786733</v>
          </cell>
          <cell r="L18" t="str">
            <v>No ARTS:</v>
          </cell>
          <cell r="M18">
            <v>4</v>
          </cell>
          <cell r="N18">
            <v>3.3132689062739686</v>
          </cell>
          <cell r="X18" t="str">
            <v>TOTAL COST</v>
          </cell>
          <cell r="Y18">
            <v>70166.544999999998</v>
          </cell>
        </row>
        <row r="20">
          <cell r="N20" t="str">
            <v>1</v>
          </cell>
          <cell r="P20" t="str">
            <v>2</v>
          </cell>
          <cell r="R20" t="str">
            <v>3</v>
          </cell>
          <cell r="T20" t="str">
            <v>4</v>
          </cell>
          <cell r="U20" t="str">
            <v>A</v>
          </cell>
          <cell r="V20" t="str">
            <v>B</v>
          </cell>
          <cell r="W20" t="str">
            <v>C</v>
          </cell>
        </row>
        <row r="21">
          <cell r="B21" t="str">
            <v xml:space="preserve">   DESCRIPTION</v>
          </cell>
          <cell r="C21" t="str">
            <v>UNIT</v>
          </cell>
          <cell r="D21" t="str">
            <v>QTY</v>
          </cell>
          <cell r="E21" t="str">
            <v xml:space="preserve">        SPEEDS</v>
          </cell>
          <cell r="I21" t="str">
            <v>ARTISAN</v>
          </cell>
          <cell r="J21" t="str">
            <v>CODED WELDER</v>
          </cell>
          <cell r="K21" t="str">
            <v>SEMI-SKILLED</v>
          </cell>
          <cell r="L21" t="str">
            <v>LABOUR</v>
          </cell>
          <cell r="M21" t="str">
            <v>LABOUR</v>
          </cell>
          <cell r="N21" t="str">
            <v>LABOUR</v>
          </cell>
          <cell r="O21" t="str">
            <v>MATERIAL</v>
          </cell>
          <cell r="P21" t="str">
            <v>MATERIAL</v>
          </cell>
          <cell r="Q21" t="str">
            <v>SUB CONTR.</v>
          </cell>
          <cell r="R21" t="str">
            <v>SUB CONTR.</v>
          </cell>
          <cell r="S21" t="str">
            <v>SUB CONTR.</v>
          </cell>
          <cell r="T21" t="str">
            <v>SUB CONTR.</v>
          </cell>
          <cell r="U21" t="str">
            <v>TOTAL</v>
          </cell>
          <cell r="V21" t="str">
            <v>TOTAL</v>
          </cell>
          <cell r="W21" t="str">
            <v>TOTAL COST</v>
          </cell>
        </row>
        <row r="22">
          <cell r="A22" t="str">
            <v>ITEM NO.</v>
          </cell>
          <cell r="B22" t="str">
            <v>OF</v>
          </cell>
          <cell r="C22" t="str">
            <v>OF</v>
          </cell>
          <cell r="D22" t="str">
            <v>OF</v>
          </cell>
          <cell r="E22" t="str">
            <v>ART</v>
          </cell>
          <cell r="F22" t="str">
            <v>C/ WELDER</v>
          </cell>
          <cell r="G22" t="str">
            <v>S/S</v>
          </cell>
          <cell r="H22" t="str">
            <v>LAB</v>
          </cell>
          <cell r="I22" t="str">
            <v>HOURS</v>
          </cell>
          <cell r="J22" t="str">
            <v>HOURS</v>
          </cell>
          <cell r="K22" t="str">
            <v>HOURS</v>
          </cell>
          <cell r="L22" t="str">
            <v>HOURS</v>
          </cell>
          <cell r="M22" t="str">
            <v>RATE</v>
          </cell>
          <cell r="N22" t="str">
            <v>COST</v>
          </cell>
          <cell r="O22" t="str">
            <v>RATE</v>
          </cell>
          <cell r="P22" t="str">
            <v>COST</v>
          </cell>
          <cell r="Q22" t="str">
            <v>RATE</v>
          </cell>
          <cell r="R22" t="str">
            <v>COST</v>
          </cell>
          <cell r="S22" t="str">
            <v>RATE</v>
          </cell>
          <cell r="T22" t="str">
            <v>COST</v>
          </cell>
          <cell r="U22" t="str">
            <v>COST</v>
          </cell>
          <cell r="V22" t="str">
            <v>P &amp; G</v>
          </cell>
          <cell r="W22" t="str">
            <v>P&amp;G + PROFIT</v>
          </cell>
          <cell r="X22" t="str">
            <v>RATE</v>
          </cell>
          <cell r="Y22" t="str">
            <v>TOTAL</v>
          </cell>
        </row>
        <row r="23">
          <cell r="B23" t="str">
            <v>ITEM</v>
          </cell>
          <cell r="C23" t="str">
            <v>MEAS</v>
          </cell>
          <cell r="D23" t="str">
            <v>ITEM</v>
          </cell>
          <cell r="E23" t="str">
            <v>HR/U</v>
          </cell>
          <cell r="F23" t="str">
            <v>HR/U</v>
          </cell>
          <cell r="G23" t="str">
            <v>HR/U</v>
          </cell>
          <cell r="H23" t="str">
            <v>HR/U</v>
          </cell>
          <cell r="I23" t="str">
            <v>ALLOWED</v>
          </cell>
          <cell r="J23" t="str">
            <v>ALLOWED</v>
          </cell>
          <cell r="K23" t="str">
            <v>ALLOWED</v>
          </cell>
          <cell r="L23" t="str">
            <v>ALLOWED</v>
          </cell>
          <cell r="Q23" t="str">
            <v>INTERNAL</v>
          </cell>
          <cell r="R23" t="str">
            <v>INTERNAL</v>
          </cell>
          <cell r="S23" t="str">
            <v>EXTERNAL</v>
          </cell>
          <cell r="T23" t="str">
            <v>EXTERNAL</v>
          </cell>
          <cell r="U23" t="str">
            <v>1+2+3+4</v>
          </cell>
          <cell r="V23" t="str">
            <v>COST</v>
          </cell>
          <cell r="W23" t="str">
            <v>A+B+C</v>
          </cell>
          <cell r="Y23" t="str">
            <v>AMOUNT</v>
          </cell>
        </row>
        <row r="24">
          <cell r="B24" t="str">
            <v>OVERALL JOB TOTAL.</v>
          </cell>
          <cell r="I24">
            <v>266.90566037735846</v>
          </cell>
          <cell r="J24">
            <v>59.12</v>
          </cell>
          <cell r="K24">
            <v>0</v>
          </cell>
          <cell r="L24">
            <v>829.33698113207549</v>
          </cell>
          <cell r="N24">
            <v>30145.78</v>
          </cell>
          <cell r="P24">
            <v>5500</v>
          </cell>
          <cell r="R24">
            <v>0</v>
          </cell>
          <cell r="T24">
            <v>20695.199999999997</v>
          </cell>
          <cell r="U24">
            <v>56340.979999999996</v>
          </cell>
          <cell r="V24">
            <v>0</v>
          </cell>
          <cell r="W24">
            <v>70166.403000000006</v>
          </cell>
          <cell r="Y24">
            <v>70166.544999999998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>
            <v>0</v>
          </cell>
          <cell r="R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 t="e">
            <v>#DIV/0!</v>
          </cell>
          <cell r="Y25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CashFlow_Data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Hitachi_Summary_(0)"/>
      <sheetName val="Hitachi_Activities"/>
      <sheetName val="Activities_(2)"/>
      <sheetName val="_Unit_1_Summary"/>
      <sheetName val="Unit_1Cash"/>
      <sheetName val="Unit_2_Summary"/>
      <sheetName val="Unit_2_Cash"/>
      <sheetName val="Unit_3_Summary"/>
      <sheetName val="Unit_3_Cash"/>
      <sheetName val="_Unit_1_Summary1"/>
      <sheetName val="Variation_Proposal"/>
      <sheetName val="Income_statement"/>
      <sheetName val="14B_(2)"/>
      <sheetName val="Net_Cash_Table"/>
      <sheetName val="Cash_Out_Table"/>
      <sheetName val="IM_Project_n"/>
      <sheetName val="JHB_East"/>
      <sheetName val="Eros_2"/>
      <sheetName val="ceGMEDUP_All"/>
      <sheetName val="C_EGMEDUP_E_00_$38_Housing"/>
      <sheetName val="PRISM_TPD"/>
      <sheetName val="Index_Analysis"/>
      <sheetName val="Package_Phasing"/>
      <sheetName val="Exec_Summary_Input"/>
      <sheetName val="Turbine_Tender_3_Unit_base_(2)"/>
      <sheetName val="CPA_Formulae"/>
      <sheetName val="Admin"/>
      <sheetName val="IS(excl)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Dropdown_Categories"/>
      <sheetName val="Hitachi_Summary_(0)1"/>
      <sheetName val="Hitachi_Activities1"/>
      <sheetName val="Activities_(2)1"/>
      <sheetName val="_Unit_1_Summary2"/>
      <sheetName val="Unit_1Cash1"/>
      <sheetName val="Unit_2_Summary1"/>
      <sheetName val="Unit_2_Cash1"/>
      <sheetName val="Unit_3_Summary1"/>
      <sheetName val="Unit_3_Cash1"/>
      <sheetName val="_Unit_1_Summary3"/>
      <sheetName val="Variation_Proposal1"/>
      <sheetName val="Income_statement1"/>
      <sheetName val="14B_(2)1"/>
      <sheetName val="Net_Cash_Table1"/>
      <sheetName val="Cash_Out_Table1"/>
      <sheetName val="IM_Project_n1"/>
      <sheetName val="JHB_East1"/>
      <sheetName val="Eros_21"/>
      <sheetName val="ceGMEDUP_All1"/>
      <sheetName val="C_EGMEDUP_E_00_$38_Housing1"/>
      <sheetName val="PRISM_TPD1"/>
      <sheetName val="Index_Analysis1"/>
      <sheetName val="Package_Phasing1"/>
      <sheetName val="Exec_Summary_Input1"/>
      <sheetName val="Turbine_Tender_3_Unit_base_(2)1"/>
      <sheetName val="CPA_Formulae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Dropdown_Categori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"/>
      <sheetName val="Rates "/>
      <sheetName val="Labour "/>
      <sheetName val="Salaries "/>
      <sheetName val="Wages "/>
      <sheetName val="Site Transport "/>
      <sheetName val="Sundries "/>
      <sheetName val="Accomm. "/>
      <sheetName val="Accom Histo"/>
      <sheetName val="SHE"/>
      <sheetName val="Site Establish "/>
      <sheetName val=" Cranes "/>
      <sheetName val="Plant Equip "/>
      <sheetName val="Small Tools "/>
      <sheetName val="Consumables "/>
      <sheetName val="Scaffolding "/>
      <sheetName val="Materials "/>
      <sheetName val="Internal Sub "/>
      <sheetName val="External Sub "/>
      <sheetName val="Transport "/>
      <sheetName val="Fuel "/>
      <sheetName val="Provisions "/>
      <sheetName val="Summary  "/>
      <sheetName val="p&amp;gbreak"/>
      <sheetName val="BOQ.Pricing Schedules"/>
      <sheetName val="p&amp;gbreak F C"/>
      <sheetName val="EFC "/>
      <sheetName val="Increa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9">
          <cell r="N59">
            <v>-19.937721252441406</v>
          </cell>
        </row>
      </sheetData>
      <sheetData sheetId="23">
        <row r="47">
          <cell r="D47">
            <v>-2.2792816162109375E-3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E_PS5"/>
      <sheetName val="E_PS51"/>
      <sheetName val="300-720 HCS 00"/>
      <sheetName val="FRI"/>
      <sheetName val="Deliv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Net Cash Table"/>
      <sheetName val="Cash Out Table"/>
      <sheetName val="SUMREP"/>
      <sheetName val=" Unit 1 Summary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E_PS5"/>
      <sheetName val="E_PS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SUMREP"/>
      <sheetName val="Turbine Tender 3 Unit base _2_"/>
      <sheetName val="C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Progress Tables"/>
      <sheetName val="Progress Curve"/>
      <sheetName val="Input Sheet"/>
      <sheetName val="14B (2)"/>
      <sheetName val="IM Project n"/>
      <sheetName val="Package Totals"/>
      <sheetName val="Index Analysis"/>
      <sheetName val="Package Phasing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  <sheetName val="SUMREP"/>
      <sheetName val="Act_Plan_Rev"/>
      <sheetName val="Contract_Rev"/>
      <sheetName val="Cash_Tables"/>
      <sheetName val="Rev__Cash_Graph"/>
      <sheetName val="%_Complete"/>
      <sheetName val="Progress_Tables"/>
      <sheetName val="Progress_Curve"/>
      <sheetName val="Cash_Out_Table"/>
      <sheetName val="Net_Cash_Table"/>
      <sheetName val="_Unit_1_Summary"/>
      <sheetName val="Currency_Split"/>
      <sheetName val="Total_Cost"/>
      <sheetName val="Package_Phasing"/>
      <sheetName val="B&amp;V_Revenue_0401"/>
      <sheetName val="Budget_Utilisation"/>
      <sheetName val="AIRCON"/>
      <sheetName val="1"/>
      <sheetName val="2"/>
      <sheetName val="3"/>
      <sheetName val="4"/>
      <sheetName val="5"/>
      <sheetName val="6"/>
      <sheetName val="7"/>
      <sheetName val="8"/>
      <sheetName val="9"/>
      <sheetName val="AT COMPLETION"/>
      <sheetName val="U6"/>
      <sheetName val="U5"/>
      <sheetName val="U4"/>
      <sheetName val="U3"/>
      <sheetName val="CP1 Civil"/>
      <sheetName val="CP2 Elec"/>
      <sheetName val="CP3 C&amp;I"/>
      <sheetName val="CP4 Coal &amp; Ash"/>
      <sheetName val="CP5 LPS"/>
      <sheetName val="CP6 Housing"/>
      <sheetName val="Package Totals"/>
      <sheetName val="Index Analysis"/>
      <sheetName val="M"/>
      <sheetName val="Lookup"/>
      <sheetName val="PC Hierarchy"/>
      <sheetName val="GL Hierarchy"/>
      <sheetName val="Mine cost data (2005 Mines) (2)"/>
      <sheetName val="Database"/>
      <sheetName val="PP1 Data"/>
    </sheetNames>
    <sheetDataSet>
      <sheetData sheetId="0"/>
      <sheetData sheetId="1"/>
      <sheetData sheetId="2"/>
      <sheetData sheetId="3">
        <row r="9">
          <cell r="A9" t="str">
            <v>B&amp;V Cash Flow Milestone Progress by Month</v>
          </cell>
        </row>
      </sheetData>
      <sheetData sheetId="4"/>
      <sheetData sheetId="5" refreshError="1">
        <row r="9">
          <cell r="A9" t="str">
            <v>B&amp;V Cash Flow Milestone Progress by Month</v>
          </cell>
        </row>
        <row r="14">
          <cell r="U14">
            <v>36403</v>
          </cell>
        </row>
        <row r="15">
          <cell r="U15" t="str">
            <v>Prior to NTP</v>
          </cell>
        </row>
        <row r="16">
          <cell r="U16">
            <v>36433</v>
          </cell>
        </row>
        <row r="17">
          <cell r="U17">
            <v>36463</v>
          </cell>
        </row>
        <row r="18">
          <cell r="U18">
            <v>36494</v>
          </cell>
        </row>
        <row r="19">
          <cell r="U19">
            <v>36524</v>
          </cell>
        </row>
        <row r="20">
          <cell r="U20">
            <v>36555</v>
          </cell>
        </row>
        <row r="21">
          <cell r="U21">
            <v>36585</v>
          </cell>
        </row>
        <row r="22">
          <cell r="U22">
            <v>36615</v>
          </cell>
        </row>
        <row r="23">
          <cell r="U23">
            <v>36646</v>
          </cell>
        </row>
        <row r="24">
          <cell r="U24">
            <v>36676</v>
          </cell>
        </row>
        <row r="25">
          <cell r="U25">
            <v>36707</v>
          </cell>
        </row>
        <row r="26">
          <cell r="U26">
            <v>36738</v>
          </cell>
        </row>
        <row r="27">
          <cell r="U27">
            <v>36769</v>
          </cell>
        </row>
        <row r="28">
          <cell r="U28">
            <v>36799</v>
          </cell>
        </row>
        <row r="29">
          <cell r="U29">
            <v>36830</v>
          </cell>
        </row>
        <row r="30">
          <cell r="U30">
            <v>36860</v>
          </cell>
        </row>
        <row r="31">
          <cell r="U31">
            <v>36891</v>
          </cell>
        </row>
        <row r="32">
          <cell r="U32">
            <v>36922</v>
          </cell>
        </row>
        <row r="33">
          <cell r="U33">
            <v>36950</v>
          </cell>
        </row>
        <row r="34">
          <cell r="U34">
            <v>36980</v>
          </cell>
        </row>
        <row r="35">
          <cell r="U35">
            <v>37011</v>
          </cell>
        </row>
        <row r="36">
          <cell r="U36">
            <v>37041</v>
          </cell>
        </row>
        <row r="37">
          <cell r="U37">
            <v>37072</v>
          </cell>
        </row>
        <row r="38">
          <cell r="U38">
            <v>37102</v>
          </cell>
        </row>
        <row r="39">
          <cell r="U39">
            <v>37133</v>
          </cell>
        </row>
        <row r="40">
          <cell r="U40">
            <v>37164</v>
          </cell>
        </row>
        <row r="41">
          <cell r="U41">
            <v>37194</v>
          </cell>
        </row>
        <row r="42">
          <cell r="U42">
            <v>37225</v>
          </cell>
        </row>
        <row r="43">
          <cell r="U43">
            <v>37255</v>
          </cell>
        </row>
        <row r="44">
          <cell r="U44">
            <v>37286</v>
          </cell>
        </row>
        <row r="45">
          <cell r="U45">
            <v>37315</v>
          </cell>
        </row>
        <row r="46">
          <cell r="U46">
            <v>37345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>
        <row r="9">
          <cell r="A9" t="str">
            <v>B&amp;V Cash Flow Milestone Progress by Month</v>
          </cell>
        </row>
      </sheetData>
      <sheetData sheetId="37"/>
      <sheetData sheetId="38">
        <row r="9">
          <cell r="A9" t="str">
            <v>B&amp;V Cash Flow Milestone Progress by Month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ims List"/>
      <sheetName val="HR _ RESOURCING INPUT"/>
      <sheetName val="VALIDATION LIST DATA"/>
      <sheetName val="MySheet"/>
      <sheetName val="IM Project 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7A60-706E-4EC2-A47C-3FA44866B5A5}">
  <dimension ref="A2:X88"/>
  <sheetViews>
    <sheetView tabSelected="1" view="pageBreakPreview" zoomScale="65" zoomScaleNormal="100" zoomScaleSheetLayoutView="65" workbookViewId="0">
      <pane ySplit="4" topLeftCell="A57" activePane="bottomLeft" state="frozen"/>
      <selection activeCell="C45" sqref="C45"/>
      <selection pane="bottomLeft" activeCell="C1" sqref="C1"/>
    </sheetView>
  </sheetViews>
  <sheetFormatPr defaultRowHeight="14.5" x14ac:dyDescent="0.35"/>
  <cols>
    <col min="1" max="1" width="4.453125" style="1" customWidth="1"/>
    <col min="2" max="2" width="34.90625" customWidth="1"/>
    <col min="3" max="3" width="56.08984375" customWidth="1"/>
    <col min="4" max="4" width="16" style="1" customWidth="1"/>
    <col min="5" max="5" width="17.36328125" style="97" customWidth="1"/>
    <col min="6" max="6" width="20.08984375" style="97" customWidth="1"/>
    <col min="7" max="7" width="17.6328125" style="97" customWidth="1"/>
    <col min="8" max="8" width="12.453125" style="13" customWidth="1"/>
    <col min="9" max="9" width="16.453125" style="12" customWidth="1"/>
    <col min="10" max="10" width="24.6328125" style="12" customWidth="1"/>
    <col min="11" max="11" width="11" style="12" customWidth="1"/>
    <col min="12" max="12" width="13.1796875" style="1" hidden="1" customWidth="1"/>
    <col min="13" max="13" width="18.6328125" hidden="1" customWidth="1"/>
    <col min="14" max="14" width="16.54296875" style="10" hidden="1" customWidth="1"/>
    <col min="15" max="15" width="25.36328125" hidden="1" customWidth="1"/>
    <col min="16" max="16" width="14.6328125" style="11" hidden="1" customWidth="1"/>
    <col min="17" max="17" width="14.08984375" style="11" hidden="1" customWidth="1"/>
    <col min="18" max="18" width="13.1796875" style="13" hidden="1" customWidth="1"/>
    <col min="19" max="19" width="12.36328125" style="14" hidden="1" customWidth="1"/>
    <col min="20" max="20" width="11.90625" style="14" hidden="1" customWidth="1"/>
    <col min="21" max="21" width="0" hidden="1" customWidth="1"/>
    <col min="22" max="22" width="11.81640625" hidden="1" customWidth="1"/>
    <col min="23" max="23" width="0" hidden="1" customWidth="1"/>
  </cols>
  <sheetData>
    <row r="2" spans="1:24" s="14" customFormat="1" ht="16" thickBot="1" x14ac:dyDescent="0.4">
      <c r="A2" s="1"/>
      <c r="B2" s="2"/>
      <c r="C2" s="3"/>
      <c r="D2" s="4"/>
      <c r="E2" s="5"/>
      <c r="F2" s="6"/>
      <c r="G2" s="6"/>
      <c r="H2" s="7"/>
      <c r="I2" s="8"/>
      <c r="J2" s="9"/>
      <c r="K2" s="9"/>
      <c r="L2" s="1"/>
      <c r="M2"/>
      <c r="N2" s="10"/>
      <c r="O2"/>
      <c r="P2" s="11"/>
      <c r="Q2" s="12"/>
      <c r="R2" s="13"/>
      <c r="U2"/>
      <c r="V2"/>
      <c r="W2"/>
      <c r="X2"/>
    </row>
    <row r="3" spans="1:24" s="14" customFormat="1" ht="19" thickBot="1" x14ac:dyDescent="0.5">
      <c r="A3" s="1"/>
      <c r="B3" s="15"/>
      <c r="C3" s="16"/>
      <c r="D3" s="17"/>
      <c r="E3" s="100" t="s">
        <v>0</v>
      </c>
      <c r="F3" s="100"/>
      <c r="G3" s="100"/>
      <c r="H3" s="100"/>
      <c r="I3" s="101" t="s">
        <v>1</v>
      </c>
      <c r="J3" s="103" t="s">
        <v>2</v>
      </c>
      <c r="K3" s="18"/>
      <c r="L3" s="1"/>
      <c r="M3"/>
      <c r="N3" s="10"/>
      <c r="O3" t="s">
        <v>3</v>
      </c>
      <c r="P3" s="11"/>
      <c r="Q3" s="12">
        <f>8500</f>
        <v>8500</v>
      </c>
      <c r="R3" s="19">
        <f>67.69*1.25</f>
        <v>84.612499999999997</v>
      </c>
      <c r="S3" s="14">
        <f>((Q3/20)/8)*1.25</f>
        <v>66.40625</v>
      </c>
      <c r="U3"/>
      <c r="V3"/>
      <c r="W3"/>
      <c r="X3"/>
    </row>
    <row r="4" spans="1:24" s="14" customFormat="1" ht="39" customHeight="1" thickBot="1" x14ac:dyDescent="0.4">
      <c r="A4" s="20"/>
      <c r="B4" s="105" t="s">
        <v>4</v>
      </c>
      <c r="C4" s="106"/>
      <c r="D4" s="21" t="s">
        <v>5</v>
      </c>
      <c r="E4" s="22" t="s">
        <v>6</v>
      </c>
      <c r="F4" s="23" t="s">
        <v>7</v>
      </c>
      <c r="G4" s="23" t="s">
        <v>8</v>
      </c>
      <c r="H4" s="24" t="s">
        <v>9</v>
      </c>
      <c r="I4" s="102"/>
      <c r="J4" s="104"/>
      <c r="K4" s="25"/>
      <c r="L4" s="1"/>
      <c r="M4" s="12"/>
      <c r="N4" s="10"/>
      <c r="O4" t="s">
        <v>10</v>
      </c>
      <c r="P4" s="11"/>
      <c r="Q4" s="12">
        <v>5357</v>
      </c>
      <c r="R4" s="19">
        <f>((Q4/20)/8)*1.25</f>
        <v>41.8515625</v>
      </c>
      <c r="U4"/>
      <c r="V4"/>
      <c r="W4"/>
      <c r="X4"/>
    </row>
    <row r="5" spans="1:24" s="14" customFormat="1" ht="20.399999999999999" customHeight="1" x14ac:dyDescent="0.35">
      <c r="A5" s="1"/>
      <c r="B5" s="26" t="s">
        <v>11</v>
      </c>
      <c r="C5" s="27"/>
      <c r="D5" s="28"/>
      <c r="E5" s="29"/>
      <c r="F5" s="30"/>
      <c r="G5" s="30"/>
      <c r="H5" s="31"/>
      <c r="I5" s="32"/>
      <c r="J5" s="33"/>
      <c r="K5" s="34"/>
      <c r="L5" s="1"/>
      <c r="M5"/>
      <c r="N5" s="10"/>
      <c r="O5" t="s">
        <v>12</v>
      </c>
      <c r="P5" s="11"/>
      <c r="Q5" s="12">
        <v>4935</v>
      </c>
      <c r="R5" s="19">
        <f>((Q5/20)/8)*1.25</f>
        <v>38.5546875</v>
      </c>
      <c r="U5"/>
      <c r="V5"/>
      <c r="W5"/>
      <c r="X5"/>
    </row>
    <row r="6" spans="1:24" s="14" customFormat="1" ht="20.399999999999999" customHeight="1" x14ac:dyDescent="0.35">
      <c r="A6" s="1"/>
      <c r="B6" s="35" t="s">
        <v>13</v>
      </c>
      <c r="C6" s="36"/>
      <c r="D6" s="37" t="s">
        <v>14</v>
      </c>
      <c r="E6" s="38">
        <v>1</v>
      </c>
      <c r="F6" s="39">
        <v>160</v>
      </c>
      <c r="G6" s="40">
        <v>24</v>
      </c>
      <c r="H6" s="41">
        <f t="shared" ref="H6:H12" si="0">E6*F6*G6</f>
        <v>3840</v>
      </c>
      <c r="I6" s="42"/>
      <c r="J6" s="43"/>
      <c r="K6" s="8"/>
      <c r="L6" s="1"/>
      <c r="M6"/>
      <c r="N6" s="10"/>
      <c r="O6"/>
      <c r="P6" s="11"/>
      <c r="Q6" s="12"/>
      <c r="R6" s="19"/>
      <c r="U6"/>
      <c r="V6"/>
      <c r="W6"/>
      <c r="X6"/>
    </row>
    <row r="7" spans="1:24" s="14" customFormat="1" ht="20.399999999999999" customHeight="1" x14ac:dyDescent="0.35">
      <c r="A7" s="1"/>
      <c r="B7" s="35" t="s">
        <v>3</v>
      </c>
      <c r="C7" s="36"/>
      <c r="D7" s="37" t="s">
        <v>14</v>
      </c>
      <c r="E7" s="38">
        <v>3</v>
      </c>
      <c r="F7" s="39">
        <v>160</v>
      </c>
      <c r="G7" s="40">
        <v>24</v>
      </c>
      <c r="H7" s="41">
        <f t="shared" si="0"/>
        <v>11520</v>
      </c>
      <c r="I7" s="8"/>
      <c r="J7" s="43"/>
      <c r="K7" s="8"/>
      <c r="L7" s="1"/>
      <c r="M7"/>
      <c r="N7" s="10"/>
      <c r="O7"/>
      <c r="P7" s="11"/>
      <c r="Q7" s="12"/>
      <c r="R7" s="19"/>
      <c r="U7"/>
      <c r="V7"/>
      <c r="W7"/>
      <c r="X7"/>
    </row>
    <row r="8" spans="1:24" s="14" customFormat="1" ht="20.399999999999999" customHeight="1" x14ac:dyDescent="0.35">
      <c r="A8" s="1"/>
      <c r="B8" s="35" t="s">
        <v>15</v>
      </c>
      <c r="C8" s="36"/>
      <c r="D8" s="37" t="s">
        <v>14</v>
      </c>
      <c r="E8" s="38">
        <v>1</v>
      </c>
      <c r="F8" s="39">
        <v>160</v>
      </c>
      <c r="G8" s="40">
        <v>24</v>
      </c>
      <c r="H8" s="41">
        <f t="shared" si="0"/>
        <v>3840</v>
      </c>
      <c r="I8" s="8"/>
      <c r="J8" s="43"/>
      <c r="K8" s="8"/>
      <c r="L8" s="1"/>
      <c r="M8"/>
      <c r="N8" s="10"/>
      <c r="O8"/>
      <c r="P8" s="11"/>
      <c r="Q8" s="12"/>
      <c r="R8" s="19"/>
      <c r="U8"/>
      <c r="V8"/>
      <c r="W8"/>
      <c r="X8"/>
    </row>
    <row r="9" spans="1:24" s="14" customFormat="1" ht="20.399999999999999" customHeight="1" x14ac:dyDescent="0.35">
      <c r="A9" s="1"/>
      <c r="B9" s="35" t="s">
        <v>16</v>
      </c>
      <c r="C9" s="36"/>
      <c r="D9" s="37" t="s">
        <v>14</v>
      </c>
      <c r="E9" s="38">
        <v>1</v>
      </c>
      <c r="F9" s="39">
        <v>160</v>
      </c>
      <c r="G9" s="40">
        <v>24</v>
      </c>
      <c r="H9" s="41">
        <f t="shared" si="0"/>
        <v>3840</v>
      </c>
      <c r="I9" s="8"/>
      <c r="J9" s="43"/>
      <c r="K9" s="8"/>
      <c r="L9" s="1"/>
      <c r="M9"/>
      <c r="N9" s="10"/>
      <c r="O9"/>
      <c r="P9" s="11"/>
      <c r="Q9" s="12"/>
      <c r="R9" s="19"/>
      <c r="U9"/>
      <c r="V9"/>
      <c r="W9"/>
      <c r="X9"/>
    </row>
    <row r="10" spans="1:24" s="14" customFormat="1" ht="20.399999999999999" customHeight="1" x14ac:dyDescent="0.35">
      <c r="A10" s="1"/>
      <c r="B10" s="35" t="s">
        <v>17</v>
      </c>
      <c r="C10" s="36"/>
      <c r="D10" s="37" t="s">
        <v>14</v>
      </c>
      <c r="E10" s="38">
        <v>9</v>
      </c>
      <c r="F10" s="39">
        <v>160</v>
      </c>
      <c r="G10" s="40">
        <v>24</v>
      </c>
      <c r="H10" s="41">
        <f t="shared" si="0"/>
        <v>34560</v>
      </c>
      <c r="I10" s="8"/>
      <c r="J10" s="43"/>
      <c r="K10" s="8"/>
      <c r="L10" s="1"/>
      <c r="M10"/>
      <c r="N10" s="10"/>
      <c r="O10"/>
      <c r="P10" s="11"/>
      <c r="Q10" s="12"/>
      <c r="R10" s="19"/>
      <c r="U10"/>
      <c r="V10"/>
      <c r="W10"/>
      <c r="X10"/>
    </row>
    <row r="11" spans="1:24" s="14" customFormat="1" ht="20.399999999999999" customHeight="1" x14ac:dyDescent="0.35">
      <c r="A11" s="1"/>
      <c r="B11" s="35" t="s">
        <v>12</v>
      </c>
      <c r="C11" s="36"/>
      <c r="D11" s="37" t="s">
        <v>14</v>
      </c>
      <c r="E11" s="38">
        <v>6</v>
      </c>
      <c r="F11" s="39">
        <v>160</v>
      </c>
      <c r="G11" s="40">
        <v>24</v>
      </c>
      <c r="H11" s="41">
        <f t="shared" si="0"/>
        <v>23040</v>
      </c>
      <c r="I11" s="8"/>
      <c r="J11" s="43"/>
      <c r="K11" s="8"/>
      <c r="L11" s="1"/>
      <c r="M11"/>
      <c r="N11" s="10"/>
      <c r="O11"/>
      <c r="P11" s="11"/>
      <c r="Q11" s="12"/>
      <c r="R11" s="19"/>
      <c r="U11"/>
      <c r="V11"/>
      <c r="W11"/>
      <c r="X11"/>
    </row>
    <row r="12" spans="1:24" s="14" customFormat="1" ht="20.399999999999999" customHeight="1" x14ac:dyDescent="0.35">
      <c r="A12" s="1"/>
      <c r="B12" s="35" t="s">
        <v>18</v>
      </c>
      <c r="C12" s="36"/>
      <c r="D12" s="37" t="s">
        <v>14</v>
      </c>
      <c r="E12" s="38">
        <v>6</v>
      </c>
      <c r="F12" s="39">
        <v>160</v>
      </c>
      <c r="G12" s="44">
        <v>24</v>
      </c>
      <c r="H12" s="41">
        <f t="shared" si="0"/>
        <v>23040</v>
      </c>
      <c r="I12" s="8"/>
      <c r="J12" s="43"/>
      <c r="K12" s="8"/>
      <c r="L12" s="1"/>
      <c r="M12"/>
      <c r="N12" s="10"/>
      <c r="O12"/>
      <c r="P12" s="11"/>
      <c r="Q12" s="12"/>
      <c r="R12" s="19"/>
      <c r="U12"/>
      <c r="V12"/>
      <c r="W12"/>
      <c r="X12"/>
    </row>
    <row r="13" spans="1:24" s="14" customFormat="1" ht="20.399999999999999" customHeight="1" x14ac:dyDescent="0.35">
      <c r="A13" s="1"/>
      <c r="B13" s="45" t="s">
        <v>19</v>
      </c>
      <c r="C13" s="46"/>
      <c r="D13" s="47"/>
      <c r="E13" s="48"/>
      <c r="F13" s="49"/>
      <c r="G13" s="50"/>
      <c r="H13" s="51"/>
      <c r="I13" s="52"/>
      <c r="J13" s="53"/>
      <c r="K13" s="34"/>
      <c r="L13" s="1"/>
      <c r="M13"/>
      <c r="N13" s="10"/>
      <c r="O13" s="12"/>
      <c r="P13" s="11"/>
      <c r="Q13" s="12"/>
      <c r="R13" s="19"/>
      <c r="U13"/>
      <c r="V13"/>
      <c r="W13"/>
      <c r="X13"/>
    </row>
    <row r="14" spans="1:24" s="14" customFormat="1" ht="20.399999999999999" customHeight="1" x14ac:dyDescent="0.35">
      <c r="A14" s="1"/>
      <c r="B14" s="35" t="s">
        <v>20</v>
      </c>
      <c r="C14" s="36"/>
      <c r="D14" s="37" t="s">
        <v>14</v>
      </c>
      <c r="E14" s="38">
        <v>1</v>
      </c>
      <c r="F14" s="39">
        <v>16</v>
      </c>
      <c r="G14" s="40">
        <v>24</v>
      </c>
      <c r="H14" s="41">
        <f t="shared" ref="H14:H20" si="1">E14*F14*G14</f>
        <v>384</v>
      </c>
      <c r="I14" s="8"/>
      <c r="J14" s="43"/>
      <c r="K14" s="8"/>
      <c r="L14" s="1">
        <f t="shared" ref="L14:L20" si="2">VLOOKUP(B14,$B$6:$I$12,8,FALSE)</f>
        <v>0</v>
      </c>
      <c r="M14"/>
      <c r="N14" s="10"/>
      <c r="O14"/>
      <c r="P14" s="11"/>
      <c r="Q14" s="12"/>
      <c r="R14" s="13"/>
      <c r="U14"/>
      <c r="V14"/>
      <c r="W14"/>
      <c r="X14"/>
    </row>
    <row r="15" spans="1:24" s="14" customFormat="1" ht="20.399999999999999" customHeight="1" x14ac:dyDescent="0.35">
      <c r="A15" s="1"/>
      <c r="B15" s="35" t="s">
        <v>16</v>
      </c>
      <c r="C15" s="36"/>
      <c r="D15" s="37" t="s">
        <v>14</v>
      </c>
      <c r="E15" s="38">
        <v>1</v>
      </c>
      <c r="F15" s="39">
        <v>16</v>
      </c>
      <c r="G15" s="40">
        <v>24</v>
      </c>
      <c r="H15" s="41">
        <f t="shared" si="1"/>
        <v>384</v>
      </c>
      <c r="I15" s="8"/>
      <c r="J15" s="43"/>
      <c r="K15" s="8"/>
      <c r="L15" s="1">
        <f t="shared" si="2"/>
        <v>0</v>
      </c>
      <c r="M15"/>
      <c r="N15" s="10"/>
      <c r="O15"/>
      <c r="P15" s="11"/>
      <c r="Q15" s="11"/>
      <c r="R15" s="13"/>
      <c r="U15"/>
      <c r="V15"/>
      <c r="W15"/>
      <c r="X15"/>
    </row>
    <row r="16" spans="1:24" s="14" customFormat="1" ht="20.399999999999999" customHeight="1" x14ac:dyDescent="0.35">
      <c r="A16" s="1"/>
      <c r="B16" s="35" t="s">
        <v>13</v>
      </c>
      <c r="C16" s="36"/>
      <c r="D16" s="37" t="s">
        <v>14</v>
      </c>
      <c r="E16" s="38">
        <v>1</v>
      </c>
      <c r="F16" s="39">
        <v>16</v>
      </c>
      <c r="G16" s="40">
        <v>24</v>
      </c>
      <c r="H16" s="41">
        <f t="shared" si="1"/>
        <v>384</v>
      </c>
      <c r="I16" s="8"/>
      <c r="J16" s="43"/>
      <c r="K16" s="8"/>
      <c r="L16" s="1">
        <f t="shared" si="2"/>
        <v>0</v>
      </c>
      <c r="M16"/>
      <c r="N16" s="10"/>
      <c r="O16"/>
      <c r="P16" s="11"/>
      <c r="Q16" s="11"/>
      <c r="R16" s="13"/>
      <c r="U16"/>
      <c r="V16"/>
      <c r="W16"/>
      <c r="X16"/>
    </row>
    <row r="17" spans="1:24" s="14" customFormat="1" ht="20.399999999999999" customHeight="1" x14ac:dyDescent="0.35">
      <c r="A17" s="1"/>
      <c r="B17" s="35" t="s">
        <v>3</v>
      </c>
      <c r="C17" s="36"/>
      <c r="D17" s="37" t="s">
        <v>14</v>
      </c>
      <c r="E17" s="38">
        <v>1</v>
      </c>
      <c r="F17" s="39">
        <v>16</v>
      </c>
      <c r="G17" s="40">
        <v>24</v>
      </c>
      <c r="H17" s="41">
        <f t="shared" si="1"/>
        <v>384</v>
      </c>
      <c r="I17" s="8"/>
      <c r="J17" s="43"/>
      <c r="K17" s="8"/>
      <c r="L17" s="1">
        <f t="shared" si="2"/>
        <v>0</v>
      </c>
      <c r="M17"/>
      <c r="N17" s="10"/>
      <c r="O17"/>
      <c r="P17" s="11"/>
      <c r="Q17" s="11"/>
      <c r="R17" s="13"/>
      <c r="U17"/>
      <c r="V17"/>
      <c r="W17"/>
      <c r="X17"/>
    </row>
    <row r="18" spans="1:24" s="14" customFormat="1" ht="20.399999999999999" customHeight="1" x14ac:dyDescent="0.35">
      <c r="A18" s="1"/>
      <c r="B18" s="35" t="s">
        <v>17</v>
      </c>
      <c r="C18" s="36"/>
      <c r="D18" s="37" t="s">
        <v>14</v>
      </c>
      <c r="E18" s="38">
        <v>2</v>
      </c>
      <c r="F18" s="39">
        <v>32</v>
      </c>
      <c r="G18" s="40">
        <v>24</v>
      </c>
      <c r="H18" s="41">
        <f t="shared" si="1"/>
        <v>1536</v>
      </c>
      <c r="I18" s="8"/>
      <c r="J18" s="43"/>
      <c r="K18" s="8"/>
      <c r="L18" s="1">
        <f t="shared" si="2"/>
        <v>0</v>
      </c>
      <c r="M18"/>
      <c r="N18" s="10"/>
      <c r="O18"/>
      <c r="P18" s="11"/>
      <c r="Q18" s="11"/>
      <c r="R18" s="13"/>
      <c r="U18"/>
      <c r="V18"/>
      <c r="W18"/>
      <c r="X18"/>
    </row>
    <row r="19" spans="1:24" s="14" customFormat="1" ht="20.399999999999999" customHeight="1" x14ac:dyDescent="0.35">
      <c r="A19" s="1"/>
      <c r="B19" s="35" t="s">
        <v>12</v>
      </c>
      <c r="C19" s="36"/>
      <c r="D19" s="37" t="s">
        <v>14</v>
      </c>
      <c r="E19" s="38">
        <v>3</v>
      </c>
      <c r="F19" s="39">
        <v>48</v>
      </c>
      <c r="G19" s="40">
        <v>24</v>
      </c>
      <c r="H19" s="41">
        <f t="shared" si="1"/>
        <v>3456</v>
      </c>
      <c r="I19" s="8"/>
      <c r="J19" s="43"/>
      <c r="K19" s="8"/>
      <c r="L19" s="1">
        <f t="shared" si="2"/>
        <v>0</v>
      </c>
      <c r="M19"/>
      <c r="N19" s="10"/>
      <c r="O19"/>
      <c r="P19" s="11"/>
      <c r="Q19" s="11"/>
      <c r="R19" s="13"/>
      <c r="U19"/>
      <c r="V19"/>
      <c r="W19"/>
      <c r="X19"/>
    </row>
    <row r="20" spans="1:24" s="14" customFormat="1" ht="20.399999999999999" customHeight="1" x14ac:dyDescent="0.35">
      <c r="A20" s="1"/>
      <c r="B20" s="35" t="s">
        <v>18</v>
      </c>
      <c r="C20" s="36"/>
      <c r="D20" s="37" t="s">
        <v>14</v>
      </c>
      <c r="E20" s="38">
        <v>3</v>
      </c>
      <c r="F20" s="39">
        <v>48</v>
      </c>
      <c r="G20" s="40">
        <v>24</v>
      </c>
      <c r="H20" s="41">
        <f t="shared" si="1"/>
        <v>3456</v>
      </c>
      <c r="I20" s="8"/>
      <c r="J20" s="43"/>
      <c r="K20" s="8"/>
      <c r="L20" s="1">
        <f t="shared" si="2"/>
        <v>0</v>
      </c>
      <c r="M20"/>
      <c r="N20" s="10"/>
      <c r="O20"/>
      <c r="P20" s="11"/>
      <c r="Q20" s="11"/>
      <c r="R20" s="13"/>
      <c r="U20"/>
      <c r="V20"/>
      <c r="W20"/>
      <c r="X20"/>
    </row>
    <row r="21" spans="1:24" s="14" customFormat="1" ht="20.399999999999999" customHeight="1" x14ac:dyDescent="0.35">
      <c r="A21" s="1"/>
      <c r="B21" s="45" t="s">
        <v>21</v>
      </c>
      <c r="C21" s="46"/>
      <c r="D21" s="47"/>
      <c r="E21" s="48"/>
      <c r="F21" s="49"/>
      <c r="G21" s="50"/>
      <c r="H21" s="51"/>
      <c r="I21" s="52"/>
      <c r="J21" s="53"/>
      <c r="K21" s="34"/>
      <c r="L21" s="1"/>
      <c r="M21"/>
      <c r="N21" s="10"/>
      <c r="O21"/>
      <c r="P21" s="11"/>
      <c r="Q21" s="11"/>
      <c r="R21" s="13"/>
      <c r="U21"/>
      <c r="V21"/>
      <c r="W21"/>
      <c r="X21"/>
    </row>
    <row r="22" spans="1:24" s="14" customFormat="1" ht="20.399999999999999" customHeight="1" x14ac:dyDescent="0.35">
      <c r="A22" s="1"/>
      <c r="B22" s="35" t="s">
        <v>20</v>
      </c>
      <c r="C22" s="36"/>
      <c r="D22" s="37" t="s">
        <v>14</v>
      </c>
      <c r="E22" s="38">
        <v>1</v>
      </c>
      <c r="F22" s="39">
        <v>16</v>
      </c>
      <c r="G22" s="40">
        <v>24</v>
      </c>
      <c r="H22" s="41">
        <f t="shared" ref="H22:H28" si="3">E22*F22*G22</f>
        <v>384</v>
      </c>
      <c r="I22" s="8"/>
      <c r="J22" s="43"/>
      <c r="K22" s="8"/>
      <c r="L22" s="1">
        <f t="shared" ref="L22:L28" si="4">VLOOKUP(B22,$B$6:$I$12,8,FALSE)</f>
        <v>0</v>
      </c>
      <c r="M22"/>
      <c r="N22" s="10"/>
      <c r="O22"/>
      <c r="P22" s="11"/>
      <c r="Q22" s="12"/>
      <c r="R22" s="13"/>
      <c r="U22"/>
      <c r="V22"/>
      <c r="W22"/>
      <c r="X22"/>
    </row>
    <row r="23" spans="1:24" s="14" customFormat="1" ht="20.399999999999999" customHeight="1" x14ac:dyDescent="0.35">
      <c r="A23" s="1"/>
      <c r="B23" s="35" t="s">
        <v>16</v>
      </c>
      <c r="C23" s="36"/>
      <c r="D23" s="37" t="s">
        <v>14</v>
      </c>
      <c r="E23" s="38">
        <v>1</v>
      </c>
      <c r="F23" s="39">
        <v>16</v>
      </c>
      <c r="G23" s="40">
        <v>24</v>
      </c>
      <c r="H23" s="41">
        <f t="shared" si="3"/>
        <v>384</v>
      </c>
      <c r="I23" s="8"/>
      <c r="J23" s="43"/>
      <c r="K23" s="8"/>
      <c r="L23" s="1">
        <f t="shared" si="4"/>
        <v>0</v>
      </c>
      <c r="M23"/>
      <c r="N23" s="10"/>
      <c r="O23"/>
      <c r="P23" s="11"/>
      <c r="Q23" s="11"/>
      <c r="R23" s="13"/>
      <c r="U23"/>
      <c r="V23"/>
      <c r="W23"/>
      <c r="X23"/>
    </row>
    <row r="24" spans="1:24" s="14" customFormat="1" ht="20.399999999999999" customHeight="1" x14ac:dyDescent="0.35">
      <c r="A24" s="1"/>
      <c r="B24" s="35" t="s">
        <v>13</v>
      </c>
      <c r="C24" s="36"/>
      <c r="D24" s="37" t="s">
        <v>14</v>
      </c>
      <c r="E24" s="38">
        <v>1</v>
      </c>
      <c r="F24" s="39">
        <v>16</v>
      </c>
      <c r="G24" s="40">
        <v>24</v>
      </c>
      <c r="H24" s="41">
        <f t="shared" si="3"/>
        <v>384</v>
      </c>
      <c r="I24" s="8"/>
      <c r="J24" s="43"/>
      <c r="K24" s="8"/>
      <c r="L24" s="1">
        <f t="shared" si="4"/>
        <v>0</v>
      </c>
      <c r="M24"/>
      <c r="N24" s="10"/>
      <c r="O24"/>
      <c r="P24" s="11"/>
      <c r="Q24" s="11"/>
      <c r="R24" s="13"/>
      <c r="U24"/>
      <c r="V24"/>
      <c r="W24"/>
      <c r="X24"/>
    </row>
    <row r="25" spans="1:24" s="14" customFormat="1" ht="20.399999999999999" customHeight="1" x14ac:dyDescent="0.35">
      <c r="A25" s="1"/>
      <c r="B25" s="35" t="s">
        <v>3</v>
      </c>
      <c r="C25" s="36"/>
      <c r="D25" s="37" t="s">
        <v>14</v>
      </c>
      <c r="E25" s="38">
        <v>1</v>
      </c>
      <c r="F25" s="39">
        <v>16</v>
      </c>
      <c r="G25" s="40">
        <v>24</v>
      </c>
      <c r="H25" s="41">
        <f t="shared" si="3"/>
        <v>384</v>
      </c>
      <c r="I25" s="8"/>
      <c r="J25" s="43"/>
      <c r="K25" s="8"/>
      <c r="L25" s="1">
        <f t="shared" si="4"/>
        <v>0</v>
      </c>
      <c r="M25"/>
      <c r="N25" s="10"/>
      <c r="O25"/>
      <c r="P25" s="11"/>
      <c r="Q25" s="11"/>
      <c r="R25" s="13"/>
      <c r="U25"/>
      <c r="V25"/>
      <c r="W25"/>
      <c r="X25"/>
    </row>
    <row r="26" spans="1:24" s="14" customFormat="1" ht="20.399999999999999" customHeight="1" x14ac:dyDescent="0.35">
      <c r="A26" s="1"/>
      <c r="B26" s="35" t="s">
        <v>17</v>
      </c>
      <c r="C26" s="36"/>
      <c r="D26" s="37" t="s">
        <v>14</v>
      </c>
      <c r="E26" s="38">
        <v>2</v>
      </c>
      <c r="F26" s="39">
        <v>32</v>
      </c>
      <c r="G26" s="40">
        <v>24</v>
      </c>
      <c r="H26" s="41">
        <f t="shared" si="3"/>
        <v>1536</v>
      </c>
      <c r="I26" s="8"/>
      <c r="J26" s="43"/>
      <c r="K26" s="8"/>
      <c r="L26" s="1">
        <f t="shared" si="4"/>
        <v>0</v>
      </c>
      <c r="M26"/>
      <c r="N26" s="10"/>
      <c r="O26"/>
      <c r="P26" s="11"/>
      <c r="Q26" s="11"/>
      <c r="R26" s="13"/>
      <c r="U26"/>
      <c r="V26"/>
      <c r="W26"/>
      <c r="X26"/>
    </row>
    <row r="27" spans="1:24" ht="20.399999999999999" customHeight="1" x14ac:dyDescent="0.35">
      <c r="B27" s="35" t="s">
        <v>12</v>
      </c>
      <c r="C27" s="36"/>
      <c r="D27" s="37" t="s">
        <v>14</v>
      </c>
      <c r="E27" s="38">
        <v>3</v>
      </c>
      <c r="F27" s="39">
        <v>48</v>
      </c>
      <c r="G27" s="40">
        <v>24</v>
      </c>
      <c r="H27" s="41">
        <f t="shared" si="3"/>
        <v>3456</v>
      </c>
      <c r="I27" s="8"/>
      <c r="J27" s="43"/>
      <c r="K27" s="8"/>
      <c r="L27" s="1">
        <f t="shared" si="4"/>
        <v>0</v>
      </c>
    </row>
    <row r="28" spans="1:24" ht="20.399999999999999" customHeight="1" x14ac:dyDescent="0.35">
      <c r="B28" s="35" t="s">
        <v>18</v>
      </c>
      <c r="C28" s="36"/>
      <c r="D28" s="37" t="s">
        <v>14</v>
      </c>
      <c r="E28" s="38">
        <v>3</v>
      </c>
      <c r="F28" s="39">
        <v>48</v>
      </c>
      <c r="G28" s="40">
        <v>24</v>
      </c>
      <c r="H28" s="41">
        <f t="shared" si="3"/>
        <v>3456</v>
      </c>
      <c r="I28" s="8"/>
      <c r="J28" s="43"/>
      <c r="K28" s="8"/>
      <c r="L28" s="1">
        <f t="shared" si="4"/>
        <v>0</v>
      </c>
    </row>
    <row r="29" spans="1:24" ht="20.399999999999999" customHeight="1" x14ac:dyDescent="0.35">
      <c r="B29" s="45" t="s">
        <v>22</v>
      </c>
      <c r="C29" s="46"/>
      <c r="D29" s="47"/>
      <c r="E29" s="48"/>
      <c r="F29" s="49"/>
      <c r="G29" s="49"/>
      <c r="H29" s="51"/>
      <c r="I29" s="52"/>
      <c r="J29" s="53"/>
      <c r="K29" s="34"/>
    </row>
    <row r="30" spans="1:24" ht="20.399999999999999" customHeight="1" x14ac:dyDescent="0.35">
      <c r="B30" s="35" t="s">
        <v>3</v>
      </c>
      <c r="C30" s="36"/>
      <c r="D30" s="37" t="s">
        <v>14</v>
      </c>
      <c r="E30" s="38">
        <v>1</v>
      </c>
      <c r="F30" s="39">
        <v>24</v>
      </c>
      <c r="G30" s="54">
        <v>2</v>
      </c>
      <c r="H30" s="41">
        <f t="shared" ref="H30:H36" si="5">E30*F30*G30</f>
        <v>48</v>
      </c>
      <c r="I30" s="8"/>
      <c r="J30" s="43"/>
      <c r="K30" s="8"/>
      <c r="X30" s="12"/>
    </row>
    <row r="31" spans="1:24" ht="20.399999999999999" customHeight="1" x14ac:dyDescent="0.35">
      <c r="B31" s="35" t="s">
        <v>13</v>
      </c>
      <c r="C31" s="36"/>
      <c r="D31" s="37" t="s">
        <v>14</v>
      </c>
      <c r="E31" s="38">
        <v>1</v>
      </c>
      <c r="F31" s="39">
        <v>24</v>
      </c>
      <c r="G31" s="54">
        <v>2</v>
      </c>
      <c r="H31" s="41">
        <f t="shared" si="5"/>
        <v>48</v>
      </c>
      <c r="I31" s="8"/>
      <c r="J31" s="43"/>
      <c r="K31" s="8"/>
    </row>
    <row r="32" spans="1:24" ht="20.399999999999999" customHeight="1" x14ac:dyDescent="0.35">
      <c r="B32" s="35" t="s">
        <v>20</v>
      </c>
      <c r="C32" s="36"/>
      <c r="D32" s="37" t="s">
        <v>14</v>
      </c>
      <c r="E32" s="38">
        <v>1</v>
      </c>
      <c r="F32" s="39">
        <v>24</v>
      </c>
      <c r="G32" s="54">
        <v>2</v>
      </c>
      <c r="H32" s="41">
        <f t="shared" si="5"/>
        <v>48</v>
      </c>
      <c r="I32" s="8"/>
      <c r="J32" s="43"/>
      <c r="K32" s="8"/>
    </row>
    <row r="33" spans="2:22" ht="20.399999999999999" customHeight="1" x14ac:dyDescent="0.35">
      <c r="B33" s="35" t="s">
        <v>16</v>
      </c>
      <c r="C33" s="36"/>
      <c r="D33" s="37" t="s">
        <v>14</v>
      </c>
      <c r="E33" s="38">
        <v>1</v>
      </c>
      <c r="F33" s="39">
        <v>24</v>
      </c>
      <c r="G33" s="54">
        <v>2</v>
      </c>
      <c r="H33" s="41">
        <f t="shared" si="5"/>
        <v>48</v>
      </c>
      <c r="I33" s="8"/>
      <c r="J33" s="43"/>
      <c r="K33" s="8"/>
    </row>
    <row r="34" spans="2:22" ht="20.399999999999999" customHeight="1" x14ac:dyDescent="0.35">
      <c r="B34" s="35" t="s">
        <v>17</v>
      </c>
      <c r="C34" s="36"/>
      <c r="D34" s="37" t="s">
        <v>14</v>
      </c>
      <c r="E34" s="38">
        <v>2</v>
      </c>
      <c r="F34" s="39">
        <v>106</v>
      </c>
      <c r="G34" s="54">
        <v>2</v>
      </c>
      <c r="H34" s="41">
        <f t="shared" si="5"/>
        <v>424</v>
      </c>
      <c r="I34" s="8"/>
      <c r="J34" s="43"/>
      <c r="K34" s="8"/>
    </row>
    <row r="35" spans="2:22" ht="20.399999999999999" customHeight="1" x14ac:dyDescent="0.35">
      <c r="B35" s="35" t="s">
        <v>12</v>
      </c>
      <c r="C35" s="36"/>
      <c r="D35" s="37" t="s">
        <v>14</v>
      </c>
      <c r="E35" s="38">
        <v>2</v>
      </c>
      <c r="F35" s="39">
        <v>106</v>
      </c>
      <c r="G35" s="54">
        <v>2</v>
      </c>
      <c r="H35" s="41">
        <f t="shared" si="5"/>
        <v>424</v>
      </c>
      <c r="I35" s="8"/>
      <c r="J35" s="43"/>
      <c r="K35" s="8"/>
    </row>
    <row r="36" spans="2:22" ht="20.399999999999999" customHeight="1" x14ac:dyDescent="0.35">
      <c r="B36" s="35" t="s">
        <v>18</v>
      </c>
      <c r="C36" s="36"/>
      <c r="D36" s="37" t="s">
        <v>14</v>
      </c>
      <c r="E36" s="38">
        <v>2</v>
      </c>
      <c r="F36" s="39">
        <v>106</v>
      </c>
      <c r="G36" s="54">
        <v>2</v>
      </c>
      <c r="H36" s="41">
        <f t="shared" si="5"/>
        <v>424</v>
      </c>
      <c r="I36" s="8"/>
      <c r="J36" s="43"/>
      <c r="K36" s="8"/>
    </row>
    <row r="37" spans="2:22" ht="20.399999999999999" customHeight="1" x14ac:dyDescent="0.35">
      <c r="B37" s="45" t="s">
        <v>23</v>
      </c>
      <c r="C37" s="55"/>
      <c r="D37" s="47"/>
      <c r="E37" s="48"/>
      <c r="F37" s="49"/>
      <c r="G37" s="56"/>
      <c r="H37" s="51"/>
      <c r="I37" s="52"/>
      <c r="J37" s="53"/>
      <c r="K37" s="34"/>
      <c r="L37" s="57"/>
      <c r="M37" s="58"/>
      <c r="N37" s="59"/>
      <c r="O37" s="58"/>
      <c r="P37" s="60"/>
      <c r="Q37" s="60"/>
      <c r="R37" s="61"/>
      <c r="S37" s="62"/>
      <c r="T37" s="62"/>
      <c r="U37" s="62"/>
    </row>
    <row r="38" spans="2:22" ht="20.399999999999999" customHeight="1" x14ac:dyDescent="0.35">
      <c r="B38" s="63" t="s">
        <v>24</v>
      </c>
      <c r="C38" s="36"/>
      <c r="D38" s="37"/>
      <c r="E38" s="38"/>
      <c r="F38" s="39"/>
      <c r="G38" s="64"/>
      <c r="H38" s="41"/>
      <c r="I38" s="8"/>
      <c r="J38" s="43"/>
      <c r="K38" s="8"/>
      <c r="L38" s="10"/>
      <c r="M38" s="19">
        <f>319*1.1</f>
        <v>350.90000000000003</v>
      </c>
      <c r="N38" s="10">
        <f>329*1.1</f>
        <v>361.90000000000003</v>
      </c>
      <c r="O38" s="19">
        <f>169*1.1</f>
        <v>185.9</v>
      </c>
      <c r="P38" s="19">
        <f>385.99*1.1</f>
        <v>424.58900000000006</v>
      </c>
      <c r="Q38" s="19">
        <f>((269.36+390.64)/2)*1.1</f>
        <v>363.00000000000006</v>
      </c>
      <c r="R38" s="19">
        <f>107.24*1.1</f>
        <v>117.964</v>
      </c>
      <c r="S38" s="19">
        <f>379.99*1.1</f>
        <v>417.98900000000003</v>
      </c>
      <c r="T38" s="19">
        <f>143.99*1.1</f>
        <v>158.38900000000001</v>
      </c>
      <c r="U38" s="19">
        <f>828*1.1</f>
        <v>910.80000000000007</v>
      </c>
      <c r="V38" s="19"/>
    </row>
    <row r="39" spans="2:22" ht="20.399999999999999" customHeight="1" x14ac:dyDescent="0.35">
      <c r="B39" s="98" t="s">
        <v>25</v>
      </c>
      <c r="C39" s="99"/>
      <c r="D39" s="65" t="s">
        <v>26</v>
      </c>
      <c r="E39" s="66">
        <v>57</v>
      </c>
      <c r="F39" s="67">
        <v>1</v>
      </c>
      <c r="G39" s="54">
        <v>2</v>
      </c>
      <c r="H39" s="68">
        <f t="shared" ref="H39:H67" si="6">E39*F39*G39</f>
        <v>114</v>
      </c>
      <c r="I39" s="69"/>
      <c r="J39" s="70"/>
      <c r="K39" s="8"/>
      <c r="L39" s="10">
        <f>319*1.1</f>
        <v>350.90000000000003</v>
      </c>
      <c r="M39" s="19">
        <f>M38*12</f>
        <v>4210.8</v>
      </c>
      <c r="N39" s="10">
        <f>N38*12</f>
        <v>4342.8</v>
      </c>
      <c r="O39" s="19">
        <f>O38*12</f>
        <v>2230.8000000000002</v>
      </c>
      <c r="P39" s="19">
        <f>P38*27</f>
        <v>11463.903000000002</v>
      </c>
      <c r="Q39" s="19">
        <f>Q38*6</f>
        <v>2178.0000000000005</v>
      </c>
      <c r="R39" s="19">
        <f>R38*6</f>
        <v>707.78399999999999</v>
      </c>
      <c r="S39" s="19">
        <f>S38*2*8</f>
        <v>6687.8240000000005</v>
      </c>
      <c r="T39" s="19">
        <f>T38*2*8</f>
        <v>2534.2240000000002</v>
      </c>
      <c r="U39" s="19">
        <f>U38*2*8</f>
        <v>14572.800000000001</v>
      </c>
      <c r="V39" s="19">
        <f>SUM(M39:U39)</f>
        <v>48928.935000000005</v>
      </c>
    </row>
    <row r="40" spans="2:22" ht="20.399999999999999" customHeight="1" x14ac:dyDescent="0.35">
      <c r="B40" s="98" t="s">
        <v>27</v>
      </c>
      <c r="C40" s="99"/>
      <c r="D40" s="37" t="s">
        <v>26</v>
      </c>
      <c r="E40" s="38">
        <v>57</v>
      </c>
      <c r="F40" s="39">
        <v>1</v>
      </c>
      <c r="G40" s="54">
        <v>2</v>
      </c>
      <c r="H40" s="41">
        <f t="shared" si="6"/>
        <v>114</v>
      </c>
      <c r="I40" s="8"/>
      <c r="J40" s="43"/>
      <c r="K40" s="8"/>
      <c r="L40" s="10">
        <f>329*1.1</f>
        <v>361.90000000000003</v>
      </c>
    </row>
    <row r="41" spans="2:22" ht="20.399999999999999" customHeight="1" x14ac:dyDescent="0.35">
      <c r="B41" s="71" t="s">
        <v>28</v>
      </c>
      <c r="C41" s="72"/>
      <c r="D41" s="37" t="s">
        <v>26</v>
      </c>
      <c r="E41" s="38">
        <v>57</v>
      </c>
      <c r="F41" s="39">
        <v>1</v>
      </c>
      <c r="G41" s="54">
        <v>2</v>
      </c>
      <c r="H41" s="41">
        <f t="shared" si="6"/>
        <v>114</v>
      </c>
      <c r="I41" s="8"/>
      <c r="J41" s="43"/>
      <c r="K41" s="8"/>
      <c r="L41" s="19">
        <f>169*1.1</f>
        <v>185.9</v>
      </c>
    </row>
    <row r="42" spans="2:22" ht="20.399999999999999" customHeight="1" x14ac:dyDescent="0.35">
      <c r="B42" s="73" t="s">
        <v>29</v>
      </c>
      <c r="C42" s="74"/>
      <c r="D42" s="37" t="s">
        <v>26</v>
      </c>
      <c r="E42" s="38">
        <f>($E$6+$E$7+$E$10+$E$11+$E$8+$E$9+$E$12)*2</f>
        <v>54</v>
      </c>
      <c r="F42" s="39">
        <v>1</v>
      </c>
      <c r="G42" s="54">
        <v>2</v>
      </c>
      <c r="H42" s="41">
        <f t="shared" si="6"/>
        <v>108</v>
      </c>
      <c r="I42" s="8"/>
      <c r="J42" s="43"/>
      <c r="K42" s="8"/>
      <c r="L42" s="19">
        <f>385.99*1.1</f>
        <v>424.58900000000006</v>
      </c>
    </row>
    <row r="43" spans="2:22" ht="20.399999999999999" customHeight="1" x14ac:dyDescent="0.35">
      <c r="B43" s="98" t="s">
        <v>30</v>
      </c>
      <c r="C43" s="99"/>
      <c r="D43" s="37" t="s">
        <v>26</v>
      </c>
      <c r="E43" s="38">
        <f>$E$12*3</f>
        <v>18</v>
      </c>
      <c r="F43" s="39">
        <v>1</v>
      </c>
      <c r="G43" s="54">
        <v>2</v>
      </c>
      <c r="H43" s="41">
        <f t="shared" si="6"/>
        <v>36</v>
      </c>
      <c r="I43" s="8"/>
      <c r="J43" s="43"/>
      <c r="K43" s="8"/>
      <c r="L43" s="19">
        <f>((269.36+390.64)/2)*1.1</f>
        <v>363.00000000000006</v>
      </c>
    </row>
    <row r="44" spans="2:22" ht="20.399999999999999" customHeight="1" x14ac:dyDescent="0.35">
      <c r="B44" s="73" t="s">
        <v>31</v>
      </c>
      <c r="C44" s="72"/>
      <c r="D44" s="37" t="s">
        <v>26</v>
      </c>
      <c r="E44" s="38">
        <f>$E$12</f>
        <v>6</v>
      </c>
      <c r="F44" s="39">
        <v>1</v>
      </c>
      <c r="G44" s="54">
        <v>2</v>
      </c>
      <c r="H44" s="41">
        <f t="shared" si="6"/>
        <v>12</v>
      </c>
      <c r="I44" s="8"/>
      <c r="J44" s="43"/>
      <c r="K44" s="8"/>
      <c r="L44" s="19">
        <f>107.24*1.1</f>
        <v>117.964</v>
      </c>
    </row>
    <row r="45" spans="2:22" ht="20.399999999999999" customHeight="1" x14ac:dyDescent="0.35">
      <c r="B45" s="73" t="s">
        <v>32</v>
      </c>
      <c r="C45" s="75"/>
      <c r="D45" s="37" t="s">
        <v>26</v>
      </c>
      <c r="E45" s="38">
        <f>(E8+E9)*2</f>
        <v>4</v>
      </c>
      <c r="F45" s="39">
        <v>1</v>
      </c>
      <c r="G45" s="54">
        <v>2</v>
      </c>
      <c r="H45" s="41">
        <f t="shared" si="6"/>
        <v>8</v>
      </c>
      <c r="I45" s="8"/>
      <c r="J45" s="43"/>
      <c r="K45" s="8"/>
      <c r="L45" s="19">
        <f>828*1.1</f>
        <v>910.80000000000007</v>
      </c>
    </row>
    <row r="46" spans="2:22" ht="20.399999999999999" customHeight="1" x14ac:dyDescent="0.35">
      <c r="B46" s="35" t="s">
        <v>33</v>
      </c>
      <c r="C46" s="36"/>
      <c r="D46" s="37" t="s">
        <v>34</v>
      </c>
      <c r="E46" s="38">
        <v>27</v>
      </c>
      <c r="F46" s="39">
        <v>12</v>
      </c>
      <c r="G46" s="54">
        <v>2</v>
      </c>
      <c r="H46" s="41">
        <f t="shared" si="6"/>
        <v>648</v>
      </c>
      <c r="I46" s="8"/>
      <c r="J46" s="43"/>
      <c r="K46" s="8"/>
    </row>
    <row r="47" spans="2:22" ht="20.399999999999999" customHeight="1" x14ac:dyDescent="0.35">
      <c r="B47" s="45" t="s">
        <v>35</v>
      </c>
      <c r="C47" s="46"/>
      <c r="D47" s="47"/>
      <c r="E47" s="48"/>
      <c r="F47" s="49"/>
      <c r="G47" s="49"/>
      <c r="H47" s="51"/>
      <c r="I47" s="52"/>
      <c r="J47" s="53"/>
      <c r="K47" s="34"/>
    </row>
    <row r="48" spans="2:22" ht="20.399999999999999" customHeight="1" x14ac:dyDescent="0.35">
      <c r="B48" s="76" t="s">
        <v>36</v>
      </c>
      <c r="C48" s="77"/>
      <c r="D48" s="37" t="s">
        <v>37</v>
      </c>
      <c r="E48" s="38">
        <v>27</v>
      </c>
      <c r="F48" s="39">
        <v>1</v>
      </c>
      <c r="G48" s="54">
        <v>2</v>
      </c>
      <c r="H48" s="78">
        <f t="shared" si="6"/>
        <v>54</v>
      </c>
      <c r="I48" s="8"/>
      <c r="J48" s="43"/>
      <c r="K48" s="8"/>
    </row>
    <row r="49" spans="1:24" ht="20.399999999999999" customHeight="1" x14ac:dyDescent="0.35">
      <c r="B49" s="76" t="s">
        <v>38</v>
      </c>
      <c r="C49" s="77"/>
      <c r="D49" s="37" t="s">
        <v>37</v>
      </c>
      <c r="E49" s="38">
        <v>4</v>
      </c>
      <c r="F49" s="39">
        <v>1</v>
      </c>
      <c r="G49" s="54">
        <v>2</v>
      </c>
      <c r="H49" s="78">
        <f t="shared" si="6"/>
        <v>8</v>
      </c>
      <c r="I49" s="8"/>
      <c r="J49" s="43"/>
      <c r="K49" s="8"/>
    </row>
    <row r="50" spans="1:24" ht="20.399999999999999" customHeight="1" x14ac:dyDescent="0.35">
      <c r="B50" s="76" t="s">
        <v>39</v>
      </c>
      <c r="C50" s="77"/>
      <c r="D50" s="37" t="s">
        <v>37</v>
      </c>
      <c r="E50" s="38">
        <v>4</v>
      </c>
      <c r="F50" s="39">
        <v>1</v>
      </c>
      <c r="G50" s="54">
        <v>2</v>
      </c>
      <c r="H50" s="78">
        <f t="shared" si="6"/>
        <v>8</v>
      </c>
      <c r="I50" s="8"/>
      <c r="J50" s="43"/>
      <c r="K50" s="8"/>
    </row>
    <row r="51" spans="1:24" ht="20.399999999999999" customHeight="1" x14ac:dyDescent="0.35">
      <c r="B51" s="76" t="s">
        <v>40</v>
      </c>
      <c r="C51" s="77"/>
      <c r="D51" s="37" t="s">
        <v>37</v>
      </c>
      <c r="E51" s="38">
        <v>4</v>
      </c>
      <c r="F51" s="39">
        <v>1</v>
      </c>
      <c r="G51" s="54">
        <v>2</v>
      </c>
      <c r="H51" s="78">
        <f t="shared" si="6"/>
        <v>8</v>
      </c>
      <c r="I51" s="8"/>
      <c r="J51" s="43"/>
      <c r="K51" s="8"/>
    </row>
    <row r="52" spans="1:24" ht="20.399999999999999" customHeight="1" x14ac:dyDescent="0.35">
      <c r="B52" s="76" t="s">
        <v>41</v>
      </c>
      <c r="C52" s="77"/>
      <c r="D52" s="37" t="s">
        <v>37</v>
      </c>
      <c r="E52" s="38">
        <v>4</v>
      </c>
      <c r="F52" s="39">
        <v>1</v>
      </c>
      <c r="G52" s="54">
        <v>2</v>
      </c>
      <c r="H52" s="78">
        <f t="shared" si="6"/>
        <v>8</v>
      </c>
      <c r="I52" s="8"/>
      <c r="J52" s="43"/>
      <c r="K52" s="8"/>
    </row>
    <row r="53" spans="1:24" ht="20.399999999999999" customHeight="1" x14ac:dyDescent="0.35">
      <c r="B53" s="76" t="s">
        <v>42</v>
      </c>
      <c r="C53" s="77"/>
      <c r="D53" s="37" t="s">
        <v>37</v>
      </c>
      <c r="E53" s="38">
        <v>3</v>
      </c>
      <c r="F53" s="39">
        <v>1</v>
      </c>
      <c r="G53" s="54">
        <v>2</v>
      </c>
      <c r="H53" s="78">
        <f t="shared" si="6"/>
        <v>6</v>
      </c>
      <c r="I53" s="8"/>
      <c r="J53" s="43"/>
      <c r="K53" s="8"/>
    </row>
    <row r="54" spans="1:24" ht="20.399999999999999" customHeight="1" x14ac:dyDescent="0.35">
      <c r="B54" s="76" t="s">
        <v>43</v>
      </c>
      <c r="C54" s="77"/>
      <c r="D54" s="37" t="s">
        <v>37</v>
      </c>
      <c r="E54" s="38">
        <v>2</v>
      </c>
      <c r="F54" s="39">
        <v>1</v>
      </c>
      <c r="G54" s="54">
        <v>2</v>
      </c>
      <c r="H54" s="78">
        <f t="shared" si="6"/>
        <v>4</v>
      </c>
      <c r="I54" s="8"/>
      <c r="J54" s="43"/>
      <c r="K54" s="8"/>
    </row>
    <row r="55" spans="1:24" ht="20.399999999999999" customHeight="1" x14ac:dyDescent="0.35">
      <c r="B55" s="76" t="s">
        <v>44</v>
      </c>
      <c r="C55" s="77"/>
      <c r="D55" s="37" t="s">
        <v>37</v>
      </c>
      <c r="E55" s="38">
        <v>2</v>
      </c>
      <c r="F55" s="39">
        <v>1</v>
      </c>
      <c r="G55" s="54">
        <v>2</v>
      </c>
      <c r="H55" s="78">
        <f t="shared" si="6"/>
        <v>4</v>
      </c>
      <c r="I55" s="8"/>
      <c r="J55" s="43"/>
      <c r="K55" s="8"/>
    </row>
    <row r="56" spans="1:24" ht="20.399999999999999" customHeight="1" x14ac:dyDescent="0.35">
      <c r="B56" s="76" t="s">
        <v>45</v>
      </c>
      <c r="C56" s="77"/>
      <c r="D56" s="37" t="s">
        <v>37</v>
      </c>
      <c r="E56" s="38">
        <v>27</v>
      </c>
      <c r="F56" s="39">
        <v>1</v>
      </c>
      <c r="G56" s="54">
        <v>2</v>
      </c>
      <c r="H56" s="78">
        <f t="shared" si="6"/>
        <v>54</v>
      </c>
      <c r="I56" s="8"/>
      <c r="J56" s="43"/>
      <c r="K56" s="8"/>
    </row>
    <row r="57" spans="1:24" ht="20.399999999999999" customHeight="1" x14ac:dyDescent="0.35">
      <c r="B57" s="76" t="s">
        <v>46</v>
      </c>
      <c r="C57" s="77"/>
      <c r="D57" s="37" t="s">
        <v>37</v>
      </c>
      <c r="E57" s="38">
        <v>27</v>
      </c>
      <c r="F57" s="39">
        <v>1</v>
      </c>
      <c r="G57" s="54">
        <v>2</v>
      </c>
      <c r="H57" s="78">
        <f t="shared" si="6"/>
        <v>54</v>
      </c>
      <c r="I57" s="8"/>
      <c r="J57" s="43"/>
      <c r="K57" s="8"/>
    </row>
    <row r="58" spans="1:24" ht="20.399999999999999" customHeight="1" x14ac:dyDescent="0.35">
      <c r="B58" s="35" t="s">
        <v>47</v>
      </c>
      <c r="C58" s="36"/>
      <c r="D58" s="37" t="s">
        <v>37</v>
      </c>
      <c r="E58" s="38">
        <v>27</v>
      </c>
      <c r="F58" s="39">
        <v>1</v>
      </c>
      <c r="G58" s="54">
        <v>2</v>
      </c>
      <c r="H58" s="78">
        <f t="shared" si="6"/>
        <v>54</v>
      </c>
      <c r="I58" s="8"/>
      <c r="J58" s="43"/>
      <c r="K58" s="8"/>
    </row>
    <row r="59" spans="1:24" s="10" customFormat="1" ht="20.399999999999999" customHeight="1" x14ac:dyDescent="0.35">
      <c r="A59" s="1"/>
      <c r="B59" s="76" t="s">
        <v>48</v>
      </c>
      <c r="C59" s="77"/>
      <c r="D59" s="37" t="s">
        <v>37</v>
      </c>
      <c r="E59" s="38">
        <v>27</v>
      </c>
      <c r="F59" s="39">
        <v>1</v>
      </c>
      <c r="G59" s="54">
        <v>2</v>
      </c>
      <c r="H59" s="78">
        <f t="shared" si="6"/>
        <v>54</v>
      </c>
      <c r="I59" s="8"/>
      <c r="J59" s="43"/>
      <c r="K59" s="8"/>
      <c r="L59" s="1"/>
      <c r="M59"/>
      <c r="O59"/>
      <c r="P59" s="11"/>
      <c r="Q59" s="11"/>
      <c r="R59" s="13"/>
      <c r="S59" s="14"/>
      <c r="T59" s="14"/>
      <c r="U59"/>
      <c r="V59"/>
      <c r="W59"/>
      <c r="X59"/>
    </row>
    <row r="60" spans="1:24" s="10" customFormat="1" ht="20.399999999999999" customHeight="1" x14ac:dyDescent="0.35">
      <c r="A60" s="1"/>
      <c r="B60" s="79" t="s">
        <v>49</v>
      </c>
      <c r="C60" s="80"/>
      <c r="D60" s="47"/>
      <c r="E60" s="48"/>
      <c r="F60" s="49"/>
      <c r="G60" s="81"/>
      <c r="H60" s="82"/>
      <c r="I60" s="8"/>
      <c r="J60" s="43"/>
      <c r="K60" s="8"/>
      <c r="L60" s="1"/>
      <c r="M60"/>
      <c r="O60"/>
      <c r="P60" s="11"/>
      <c r="Q60" s="11"/>
      <c r="R60" s="13"/>
      <c r="S60" s="14"/>
      <c r="T60" s="14"/>
      <c r="U60"/>
      <c r="V60"/>
      <c r="W60"/>
      <c r="X60"/>
    </row>
    <row r="61" spans="1:24" s="10" customFormat="1" ht="20.399999999999999" customHeight="1" x14ac:dyDescent="0.35">
      <c r="A61" s="1"/>
      <c r="B61" s="83" t="s">
        <v>50</v>
      </c>
      <c r="C61" s="77"/>
      <c r="D61" s="37" t="s">
        <v>34</v>
      </c>
      <c r="E61" s="38">
        <v>1</v>
      </c>
      <c r="F61" s="39">
        <v>12</v>
      </c>
      <c r="G61" s="54">
        <v>2</v>
      </c>
      <c r="H61" s="78">
        <f t="shared" si="6"/>
        <v>24</v>
      </c>
      <c r="I61" s="8"/>
      <c r="J61" s="43"/>
      <c r="K61" s="8"/>
      <c r="L61" s="1"/>
      <c r="M61"/>
      <c r="O61"/>
      <c r="P61" s="11"/>
      <c r="Q61" s="11"/>
      <c r="R61" s="13"/>
      <c r="S61" s="14"/>
      <c r="T61" s="14"/>
      <c r="U61"/>
      <c r="V61"/>
      <c r="W61"/>
      <c r="X61"/>
    </row>
    <row r="62" spans="1:24" s="10" customFormat="1" ht="20.399999999999999" customHeight="1" x14ac:dyDescent="0.35">
      <c r="A62" s="1"/>
      <c r="B62" s="83" t="s">
        <v>51</v>
      </c>
      <c r="C62" s="77"/>
      <c r="D62" s="37" t="s">
        <v>26</v>
      </c>
      <c r="E62" s="38">
        <v>1</v>
      </c>
      <c r="F62" s="84">
        <v>4</v>
      </c>
      <c r="G62" s="54">
        <v>2</v>
      </c>
      <c r="H62" s="78">
        <f t="shared" si="6"/>
        <v>8</v>
      </c>
      <c r="I62" s="8"/>
      <c r="J62" s="43"/>
      <c r="K62" s="8"/>
      <c r="L62" s="1"/>
      <c r="M62"/>
      <c r="O62"/>
      <c r="P62" s="11"/>
      <c r="Q62" s="11"/>
      <c r="R62" s="13"/>
      <c r="S62" s="14"/>
      <c r="T62" s="14"/>
      <c r="U62"/>
      <c r="V62"/>
      <c r="W62"/>
      <c r="X62"/>
    </row>
    <row r="63" spans="1:24" s="10" customFormat="1" ht="20.399999999999999" customHeight="1" x14ac:dyDescent="0.35">
      <c r="A63" s="1"/>
      <c r="B63" s="83" t="s">
        <v>52</v>
      </c>
      <c r="C63" s="77"/>
      <c r="D63" s="37" t="s">
        <v>53</v>
      </c>
      <c r="E63" s="38">
        <v>1</v>
      </c>
      <c r="F63" s="84">
        <v>4</v>
      </c>
      <c r="G63" s="54">
        <v>2</v>
      </c>
      <c r="H63" s="78">
        <f t="shared" si="6"/>
        <v>8</v>
      </c>
      <c r="I63" s="8"/>
      <c r="J63" s="43"/>
      <c r="K63" s="8"/>
      <c r="L63" s="1"/>
      <c r="M63"/>
      <c r="O63"/>
      <c r="P63" s="11"/>
      <c r="Q63" s="11"/>
      <c r="R63" s="13"/>
      <c r="S63" s="14"/>
      <c r="T63" s="14"/>
      <c r="U63"/>
      <c r="V63"/>
      <c r="W63"/>
      <c r="X63"/>
    </row>
    <row r="64" spans="1:24" s="10" customFormat="1" ht="20.399999999999999" customHeight="1" x14ac:dyDescent="0.35">
      <c r="A64" s="1"/>
      <c r="B64" s="79" t="s">
        <v>54</v>
      </c>
      <c r="C64" s="80"/>
      <c r="D64" s="47"/>
      <c r="E64" s="48"/>
      <c r="F64" s="49"/>
      <c r="G64" s="81"/>
      <c r="H64" s="82"/>
      <c r="I64" s="8"/>
      <c r="J64" s="43"/>
      <c r="K64" s="8"/>
      <c r="L64" s="1"/>
      <c r="M64"/>
      <c r="O64"/>
      <c r="P64" s="11"/>
      <c r="Q64" s="11"/>
      <c r="R64" s="13"/>
      <c r="S64" s="14"/>
      <c r="T64" s="14"/>
      <c r="U64"/>
      <c r="V64"/>
      <c r="W64"/>
      <c r="X64"/>
    </row>
    <row r="65" spans="1:24" s="10" customFormat="1" ht="20.399999999999999" customHeight="1" x14ac:dyDescent="0.35">
      <c r="A65" s="1"/>
      <c r="B65" s="83" t="s">
        <v>55</v>
      </c>
      <c r="C65" s="77"/>
      <c r="D65" s="37" t="s">
        <v>37</v>
      </c>
      <c r="E65" s="38">
        <v>2</v>
      </c>
      <c r="F65" s="39">
        <v>1</v>
      </c>
      <c r="G65" s="85">
        <v>1</v>
      </c>
      <c r="H65" s="78">
        <f t="shared" si="6"/>
        <v>2</v>
      </c>
      <c r="I65" s="8"/>
      <c r="J65" s="43"/>
      <c r="K65" s="8"/>
      <c r="L65" s="1"/>
      <c r="M65"/>
      <c r="O65"/>
      <c r="P65" s="11"/>
      <c r="Q65" s="11"/>
      <c r="R65" s="13"/>
      <c r="S65" s="14"/>
      <c r="T65" s="14"/>
      <c r="U65"/>
      <c r="V65"/>
      <c r="W65"/>
      <c r="X65"/>
    </row>
    <row r="66" spans="1:24" s="10" customFormat="1" ht="20.399999999999999" customHeight="1" x14ac:dyDescent="0.35">
      <c r="A66" s="1"/>
      <c r="B66" s="83" t="s">
        <v>56</v>
      </c>
      <c r="C66" s="77"/>
      <c r="D66" s="37" t="s">
        <v>37</v>
      </c>
      <c r="E66" s="38">
        <v>1</v>
      </c>
      <c r="F66" s="39">
        <v>1</v>
      </c>
      <c r="G66" s="54">
        <v>2</v>
      </c>
      <c r="H66" s="78">
        <f t="shared" si="6"/>
        <v>2</v>
      </c>
      <c r="I66" s="8"/>
      <c r="J66" s="43"/>
      <c r="K66" s="8"/>
      <c r="L66" s="1"/>
      <c r="M66"/>
      <c r="O66"/>
      <c r="P66" s="11"/>
      <c r="Q66" s="11"/>
      <c r="R66" s="13"/>
      <c r="S66" s="14"/>
      <c r="T66" s="14"/>
      <c r="U66"/>
      <c r="V66"/>
      <c r="W66"/>
      <c r="X66"/>
    </row>
    <row r="67" spans="1:24" s="10" customFormat="1" ht="20.399999999999999" customHeight="1" x14ac:dyDescent="0.35">
      <c r="A67" s="1"/>
      <c r="B67" s="83" t="s">
        <v>57</v>
      </c>
      <c r="C67" s="77"/>
      <c r="D67" s="37" t="s">
        <v>37</v>
      </c>
      <c r="E67" s="38">
        <v>1</v>
      </c>
      <c r="F67" s="39">
        <v>1</v>
      </c>
      <c r="G67" s="85">
        <v>1</v>
      </c>
      <c r="H67" s="78">
        <f t="shared" si="6"/>
        <v>1</v>
      </c>
      <c r="I67" s="8"/>
      <c r="J67" s="43"/>
      <c r="K67" s="8"/>
      <c r="L67" s="1"/>
      <c r="M67"/>
      <c r="O67"/>
      <c r="P67" s="11"/>
      <c r="Q67" s="11"/>
      <c r="R67" s="13"/>
      <c r="S67" s="14"/>
      <c r="T67" s="14"/>
      <c r="U67"/>
      <c r="V67"/>
      <c r="W67"/>
      <c r="X67"/>
    </row>
    <row r="68" spans="1:24" s="10" customFormat="1" ht="20.399999999999999" customHeight="1" x14ac:dyDescent="0.35">
      <c r="A68" s="1"/>
      <c r="B68" s="45" t="s">
        <v>58</v>
      </c>
      <c r="C68" s="46"/>
      <c r="D68" s="47"/>
      <c r="E68" s="48"/>
      <c r="F68" s="49"/>
      <c r="G68" s="49"/>
      <c r="H68" s="51"/>
      <c r="I68" s="34"/>
      <c r="J68" s="86"/>
      <c r="K68" s="34"/>
      <c r="L68" s="1"/>
      <c r="M68"/>
      <c r="O68"/>
      <c r="P68" s="11"/>
      <c r="Q68" s="11"/>
      <c r="R68" s="13"/>
      <c r="S68" s="14"/>
      <c r="T68" s="14"/>
      <c r="U68"/>
      <c r="V68"/>
      <c r="W68"/>
      <c r="X68"/>
    </row>
    <row r="69" spans="1:24" s="10" customFormat="1" ht="20.399999999999999" customHeight="1" x14ac:dyDescent="0.35">
      <c r="A69" s="1"/>
      <c r="B69" s="35" t="s">
        <v>59</v>
      </c>
      <c r="C69" s="36"/>
      <c r="D69" s="37" t="s">
        <v>60</v>
      </c>
      <c r="E69" s="87">
        <v>1</v>
      </c>
      <c r="F69" s="39">
        <v>100</v>
      </c>
      <c r="G69" s="88">
        <v>1</v>
      </c>
      <c r="H69" s="41">
        <f>G69*F69</f>
        <v>100</v>
      </c>
      <c r="I69" s="8"/>
      <c r="J69" s="43"/>
      <c r="K69" s="8"/>
      <c r="L69" s="1">
        <f>162.45*1.2</f>
        <v>194.93999999999997</v>
      </c>
      <c r="M69">
        <f>162.45*1.2</f>
        <v>194.93999999999997</v>
      </c>
      <c r="O69"/>
      <c r="P69" s="11"/>
      <c r="Q69" s="11"/>
      <c r="R69" s="13"/>
      <c r="S69" s="14"/>
      <c r="T69" s="14"/>
      <c r="U69"/>
      <c r="V69"/>
      <c r="W69"/>
      <c r="X69"/>
    </row>
    <row r="70" spans="1:24" s="10" customFormat="1" ht="20.399999999999999" customHeight="1" x14ac:dyDescent="0.35">
      <c r="A70" s="1"/>
      <c r="B70" s="35" t="s">
        <v>61</v>
      </c>
      <c r="C70" s="36"/>
      <c r="D70" s="37" t="s">
        <v>62</v>
      </c>
      <c r="E70" s="89">
        <v>25</v>
      </c>
      <c r="F70" s="39">
        <v>60</v>
      </c>
      <c r="G70" s="88">
        <v>1</v>
      </c>
      <c r="H70" s="41">
        <f t="shared" ref="H70:H84" si="7">G70*F70</f>
        <v>60</v>
      </c>
      <c r="I70" s="8"/>
      <c r="J70" s="43"/>
      <c r="K70" s="8"/>
      <c r="L70" s="90">
        <f>499*1.2</f>
        <v>598.79999999999995</v>
      </c>
      <c r="M70" s="91">
        <f>499*1.2</f>
        <v>598.79999999999995</v>
      </c>
      <c r="O70"/>
      <c r="P70" s="11"/>
      <c r="Q70" s="11"/>
      <c r="R70" s="13"/>
      <c r="S70" s="14"/>
      <c r="T70" s="14"/>
      <c r="U70"/>
      <c r="V70"/>
      <c r="W70"/>
      <c r="X70"/>
    </row>
    <row r="71" spans="1:24" s="10" customFormat="1" ht="20.399999999999999" customHeight="1" x14ac:dyDescent="0.35">
      <c r="A71" s="1"/>
      <c r="B71" s="35" t="s">
        <v>63</v>
      </c>
      <c r="C71" s="36"/>
      <c r="D71" s="37" t="s">
        <v>62</v>
      </c>
      <c r="E71" s="89">
        <v>25</v>
      </c>
      <c r="F71" s="39">
        <v>60</v>
      </c>
      <c r="G71" s="88">
        <v>1</v>
      </c>
      <c r="H71" s="41">
        <f t="shared" si="7"/>
        <v>60</v>
      </c>
      <c r="I71" s="8"/>
      <c r="J71" s="43"/>
      <c r="K71" s="8"/>
      <c r="L71" s="90"/>
      <c r="M71" s="91"/>
      <c r="O71"/>
      <c r="P71" s="11"/>
      <c r="Q71" s="11"/>
      <c r="R71" s="13"/>
      <c r="S71" s="14"/>
      <c r="T71" s="14"/>
      <c r="U71"/>
      <c r="V71"/>
      <c r="W71"/>
      <c r="X71"/>
    </row>
    <row r="72" spans="1:24" s="10" customFormat="1" ht="20.399999999999999" customHeight="1" x14ac:dyDescent="0.35">
      <c r="A72" s="1"/>
      <c r="B72" s="92" t="s">
        <v>64</v>
      </c>
      <c r="C72" s="36"/>
      <c r="D72" s="37" t="s">
        <v>62</v>
      </c>
      <c r="E72" s="89">
        <v>25</v>
      </c>
      <c r="F72" s="39">
        <v>60</v>
      </c>
      <c r="G72" s="88">
        <v>1</v>
      </c>
      <c r="H72" s="41">
        <f t="shared" si="7"/>
        <v>60</v>
      </c>
      <c r="I72" s="8"/>
      <c r="J72" s="43"/>
      <c r="K72" s="8"/>
      <c r="L72" s="90">
        <f>290*5*1.2</f>
        <v>1740</v>
      </c>
      <c r="M72" s="91">
        <f>290*5*1.2</f>
        <v>1740</v>
      </c>
      <c r="O72"/>
      <c r="P72" s="11"/>
      <c r="Q72" s="11"/>
      <c r="R72" s="13"/>
      <c r="S72" s="14"/>
      <c r="T72" s="14"/>
      <c r="U72"/>
      <c r="V72"/>
      <c r="W72"/>
      <c r="X72"/>
    </row>
    <row r="73" spans="1:24" s="10" customFormat="1" ht="20.399999999999999" customHeight="1" x14ac:dyDescent="0.35">
      <c r="A73" s="1"/>
      <c r="B73" s="35" t="s">
        <v>65</v>
      </c>
      <c r="C73" s="36"/>
      <c r="D73" s="37" t="s">
        <v>62</v>
      </c>
      <c r="E73" s="89">
        <v>25</v>
      </c>
      <c r="F73" s="39">
        <v>40</v>
      </c>
      <c r="G73" s="88">
        <v>1</v>
      </c>
      <c r="H73" s="41">
        <f t="shared" si="7"/>
        <v>40</v>
      </c>
      <c r="I73" s="8"/>
      <c r="J73" s="43"/>
      <c r="K73" s="8"/>
      <c r="L73" s="90">
        <f>303*5*1.2</f>
        <v>1818</v>
      </c>
      <c r="M73" s="91">
        <f>303*5*1.2</f>
        <v>1818</v>
      </c>
      <c r="O73"/>
      <c r="P73" s="11"/>
      <c r="Q73" s="11"/>
      <c r="R73" s="13"/>
      <c r="S73" s="14"/>
      <c r="T73" s="14"/>
      <c r="U73"/>
      <c r="V73"/>
      <c r="W73"/>
      <c r="X73"/>
    </row>
    <row r="74" spans="1:24" s="10" customFormat="1" ht="20.399999999999999" customHeight="1" x14ac:dyDescent="0.35">
      <c r="A74" s="1"/>
      <c r="B74" s="93" t="s">
        <v>66</v>
      </c>
      <c r="C74" s="36"/>
      <c r="D74" s="37" t="s">
        <v>62</v>
      </c>
      <c r="E74" s="89">
        <v>25</v>
      </c>
      <c r="F74" s="39">
        <v>50</v>
      </c>
      <c r="G74" s="88">
        <v>1</v>
      </c>
      <c r="H74" s="41">
        <f t="shared" si="7"/>
        <v>50</v>
      </c>
      <c r="I74" s="8"/>
      <c r="J74" s="43"/>
      <c r="K74" s="8"/>
      <c r="L74" s="90">
        <f>320*1.2*5</f>
        <v>1920</v>
      </c>
      <c r="M74" s="91">
        <f>320*1.2*5</f>
        <v>1920</v>
      </c>
      <c r="O74"/>
      <c r="P74" s="11"/>
      <c r="Q74" s="11"/>
      <c r="R74" s="13"/>
      <c r="S74" s="14"/>
      <c r="T74" s="14"/>
      <c r="U74"/>
      <c r="V74"/>
      <c r="W74"/>
      <c r="X74"/>
    </row>
    <row r="75" spans="1:24" s="11" customFormat="1" ht="20.399999999999999" customHeight="1" x14ac:dyDescent="0.35">
      <c r="A75" s="1"/>
      <c r="B75" s="94" t="s">
        <v>67</v>
      </c>
      <c r="C75" s="77"/>
      <c r="D75" s="37" t="s">
        <v>62</v>
      </c>
      <c r="E75" s="89">
        <v>25</v>
      </c>
      <c r="F75" s="39">
        <v>60</v>
      </c>
      <c r="G75" s="88">
        <v>1</v>
      </c>
      <c r="H75" s="41">
        <f t="shared" si="7"/>
        <v>60</v>
      </c>
      <c r="I75" s="8"/>
      <c r="J75" s="43"/>
      <c r="K75" s="8"/>
      <c r="L75" s="90">
        <f>290*5*1.2</f>
        <v>1740</v>
      </c>
      <c r="M75"/>
      <c r="N75" s="10"/>
      <c r="O75"/>
      <c r="R75" s="13"/>
      <c r="S75" s="14"/>
      <c r="T75" s="14"/>
      <c r="U75"/>
      <c r="V75"/>
      <c r="W75"/>
      <c r="X75"/>
    </row>
    <row r="76" spans="1:24" s="11" customFormat="1" ht="20.399999999999999" customHeight="1" x14ac:dyDescent="0.35">
      <c r="A76" s="1"/>
      <c r="B76" s="93" t="s">
        <v>68</v>
      </c>
      <c r="C76" s="36"/>
      <c r="D76" s="37" t="s">
        <v>62</v>
      </c>
      <c r="E76" s="89">
        <v>25</v>
      </c>
      <c r="F76" s="39">
        <v>40</v>
      </c>
      <c r="G76" s="88">
        <v>1</v>
      </c>
      <c r="H76" s="41">
        <f t="shared" si="7"/>
        <v>40</v>
      </c>
      <c r="I76" s="8"/>
      <c r="J76" s="43"/>
      <c r="K76" s="8"/>
      <c r="L76" s="90"/>
      <c r="M76"/>
      <c r="N76" s="10"/>
      <c r="O76"/>
      <c r="R76" s="13"/>
      <c r="S76" s="14"/>
      <c r="T76" s="14"/>
      <c r="U76"/>
      <c r="V76"/>
      <c r="W76"/>
      <c r="X76"/>
    </row>
    <row r="77" spans="1:24" s="11" customFormat="1" ht="20.399999999999999" customHeight="1" x14ac:dyDescent="0.35">
      <c r="A77" s="1"/>
      <c r="B77" s="93" t="s">
        <v>69</v>
      </c>
      <c r="C77" s="36"/>
      <c r="D77" s="37" t="s">
        <v>62</v>
      </c>
      <c r="E77" s="89">
        <v>25</v>
      </c>
      <c r="F77" s="39">
        <v>24</v>
      </c>
      <c r="G77" s="88">
        <v>1</v>
      </c>
      <c r="H77" s="41">
        <f t="shared" si="7"/>
        <v>24</v>
      </c>
      <c r="I77" s="8"/>
      <c r="J77" s="43"/>
      <c r="K77" s="8"/>
      <c r="L77" s="90"/>
      <c r="M77"/>
      <c r="N77" s="10"/>
      <c r="O77"/>
      <c r="R77" s="13"/>
      <c r="S77" s="14"/>
      <c r="T77" s="14"/>
      <c r="U77"/>
      <c r="V77"/>
      <c r="W77"/>
      <c r="X77"/>
    </row>
    <row r="78" spans="1:24" s="11" customFormat="1" ht="20.399999999999999" customHeight="1" x14ac:dyDescent="0.35">
      <c r="A78" s="1"/>
      <c r="B78" s="93" t="s">
        <v>70</v>
      </c>
      <c r="C78" s="36"/>
      <c r="D78" s="37" t="s">
        <v>62</v>
      </c>
      <c r="E78" s="89">
        <v>25</v>
      </c>
      <c r="F78" s="39">
        <v>60</v>
      </c>
      <c r="G78" s="88">
        <v>1</v>
      </c>
      <c r="H78" s="41">
        <f t="shared" si="7"/>
        <v>60</v>
      </c>
      <c r="I78" s="8"/>
      <c r="J78" s="43"/>
      <c r="K78" s="8"/>
      <c r="L78" s="90"/>
      <c r="M78"/>
      <c r="N78" s="10"/>
      <c r="O78"/>
      <c r="R78" s="13"/>
      <c r="S78" s="14"/>
      <c r="T78" s="14"/>
      <c r="U78"/>
      <c r="V78"/>
      <c r="W78"/>
      <c r="X78"/>
    </row>
    <row r="79" spans="1:24" s="11" customFormat="1" ht="20.399999999999999" customHeight="1" x14ac:dyDescent="0.35">
      <c r="A79" s="1"/>
      <c r="B79" s="83" t="s">
        <v>71</v>
      </c>
      <c r="C79" s="77"/>
      <c r="D79" s="37" t="s">
        <v>62</v>
      </c>
      <c r="E79" s="89">
        <v>25</v>
      </c>
      <c r="F79" s="39">
        <v>40</v>
      </c>
      <c r="G79" s="88">
        <v>1</v>
      </c>
      <c r="H79" s="41">
        <f t="shared" si="7"/>
        <v>40</v>
      </c>
      <c r="I79" s="8"/>
      <c r="J79" s="43"/>
      <c r="K79" s="8"/>
      <c r="L79" s="90"/>
      <c r="M79"/>
      <c r="N79" s="10"/>
      <c r="O79"/>
      <c r="R79" s="13"/>
      <c r="S79" s="14"/>
      <c r="T79" s="14"/>
      <c r="U79"/>
      <c r="V79"/>
      <c r="W79"/>
      <c r="X79"/>
    </row>
    <row r="80" spans="1:24" s="11" customFormat="1" ht="20.399999999999999" customHeight="1" x14ac:dyDescent="0.35">
      <c r="A80" s="1"/>
      <c r="B80" s="92" t="s">
        <v>72</v>
      </c>
      <c r="C80" s="36"/>
      <c r="D80" s="37" t="s">
        <v>62</v>
      </c>
      <c r="E80" s="89">
        <v>25</v>
      </c>
      <c r="F80" s="39">
        <v>40</v>
      </c>
      <c r="G80" s="88">
        <v>1</v>
      </c>
      <c r="H80" s="41">
        <f t="shared" si="7"/>
        <v>40</v>
      </c>
      <c r="I80" s="8"/>
      <c r="J80" s="43"/>
      <c r="K80" s="8"/>
      <c r="L80" s="90">
        <f>93*1.2*5</f>
        <v>558</v>
      </c>
      <c r="M80" s="91"/>
      <c r="N80" s="10"/>
      <c r="O80"/>
      <c r="R80" s="13"/>
      <c r="S80" s="14"/>
      <c r="T80" s="14"/>
      <c r="U80"/>
      <c r="V80"/>
      <c r="W80"/>
      <c r="X80"/>
    </row>
    <row r="81" spans="1:24" s="11" customFormat="1" ht="20.399999999999999" customHeight="1" x14ac:dyDescent="0.35">
      <c r="A81" s="1"/>
      <c r="B81" s="92" t="s">
        <v>73</v>
      </c>
      <c r="C81" s="36"/>
      <c r="D81" s="37" t="s">
        <v>62</v>
      </c>
      <c r="E81" s="89">
        <v>25</v>
      </c>
      <c r="F81" s="39">
        <v>60</v>
      </c>
      <c r="G81" s="88">
        <v>1</v>
      </c>
      <c r="H81" s="41">
        <f t="shared" si="7"/>
        <v>60</v>
      </c>
      <c r="I81" s="8"/>
      <c r="J81" s="43"/>
      <c r="K81" s="8"/>
      <c r="L81" s="90">
        <f>170.95*1.2*5</f>
        <v>1025.6999999999998</v>
      </c>
      <c r="M81"/>
      <c r="N81" s="10"/>
      <c r="O81"/>
      <c r="R81" s="13"/>
      <c r="S81" s="14"/>
      <c r="T81" s="14"/>
      <c r="U81"/>
      <c r="V81"/>
      <c r="W81"/>
      <c r="X81"/>
    </row>
    <row r="82" spans="1:24" s="11" customFormat="1" ht="20.399999999999999" customHeight="1" x14ac:dyDescent="0.35">
      <c r="A82" s="1"/>
      <c r="B82" s="92" t="s">
        <v>74</v>
      </c>
      <c r="C82" s="36"/>
      <c r="D82" s="37" t="s">
        <v>62</v>
      </c>
      <c r="E82" s="89">
        <v>1</v>
      </c>
      <c r="F82" s="39">
        <v>100</v>
      </c>
      <c r="G82" s="88">
        <v>1</v>
      </c>
      <c r="H82" s="41">
        <f t="shared" si="7"/>
        <v>100</v>
      </c>
      <c r="I82" s="8"/>
      <c r="J82" s="43"/>
      <c r="K82" s="8"/>
      <c r="L82" s="90">
        <f>42.95*1.2</f>
        <v>51.54</v>
      </c>
      <c r="M82"/>
      <c r="N82" s="10"/>
      <c r="O82"/>
      <c r="R82" s="13"/>
      <c r="S82" s="14"/>
      <c r="T82" s="14"/>
      <c r="U82"/>
      <c r="V82"/>
      <c r="W82"/>
      <c r="X82"/>
    </row>
    <row r="83" spans="1:24" s="11" customFormat="1" ht="20.399999999999999" customHeight="1" x14ac:dyDescent="0.35">
      <c r="A83" s="1"/>
      <c r="B83" s="92" t="s">
        <v>75</v>
      </c>
      <c r="C83" s="36"/>
      <c r="D83" s="37" t="s">
        <v>62</v>
      </c>
      <c r="E83" s="89">
        <v>25</v>
      </c>
      <c r="F83" s="39">
        <v>60</v>
      </c>
      <c r="G83" s="88">
        <v>1</v>
      </c>
      <c r="H83" s="41">
        <f t="shared" si="7"/>
        <v>60</v>
      </c>
      <c r="I83" s="8"/>
      <c r="J83" s="43"/>
      <c r="K83" s="8"/>
      <c r="L83" s="90">
        <f>(389/10)*25*1.2</f>
        <v>1167</v>
      </c>
      <c r="M83"/>
      <c r="N83" s="10"/>
      <c r="O83"/>
      <c r="R83" s="13"/>
      <c r="S83" s="14"/>
      <c r="T83" s="14"/>
      <c r="U83"/>
      <c r="V83"/>
      <c r="W83"/>
      <c r="X83"/>
    </row>
    <row r="84" spans="1:24" s="11" customFormat="1" ht="20.399999999999999" customHeight="1" x14ac:dyDescent="0.35">
      <c r="A84" s="1"/>
      <c r="B84" s="92" t="s">
        <v>76</v>
      </c>
      <c r="C84" s="3"/>
      <c r="D84" s="37" t="s">
        <v>62</v>
      </c>
      <c r="E84" s="89">
        <v>25</v>
      </c>
      <c r="F84" s="39">
        <v>60</v>
      </c>
      <c r="G84" s="88">
        <v>1</v>
      </c>
      <c r="H84" s="41">
        <f t="shared" si="7"/>
        <v>60</v>
      </c>
      <c r="I84" s="8"/>
      <c r="J84" s="43"/>
      <c r="K84" s="8"/>
      <c r="L84" s="90">
        <f>375*1.2</f>
        <v>450</v>
      </c>
      <c r="M84"/>
      <c r="N84" s="10"/>
      <c r="O84"/>
      <c r="R84" s="13"/>
      <c r="S84" s="14"/>
      <c r="T84" s="14"/>
      <c r="U84"/>
      <c r="V84"/>
      <c r="W84"/>
      <c r="X84"/>
    </row>
    <row r="85" spans="1:24" s="11" customFormat="1" ht="20.399999999999999" customHeight="1" x14ac:dyDescent="0.35">
      <c r="A85" s="1"/>
      <c r="B85" s="45" t="s">
        <v>77</v>
      </c>
      <c r="C85" s="46"/>
      <c r="D85" s="47"/>
      <c r="E85" s="48"/>
      <c r="F85" s="49"/>
      <c r="G85" s="49"/>
      <c r="H85" s="51"/>
      <c r="I85" s="34"/>
      <c r="J85" s="86"/>
      <c r="K85" s="34"/>
      <c r="L85" s="1"/>
      <c r="M85"/>
      <c r="N85" s="10"/>
      <c r="O85"/>
      <c r="R85" s="13"/>
      <c r="S85" s="14"/>
      <c r="T85" s="14"/>
      <c r="U85"/>
      <c r="V85"/>
      <c r="W85"/>
      <c r="X85"/>
    </row>
    <row r="86" spans="1:24" s="11" customFormat="1" ht="20.399999999999999" customHeight="1" x14ac:dyDescent="0.35">
      <c r="A86" s="1"/>
      <c r="B86" s="92" t="s">
        <v>77</v>
      </c>
      <c r="C86" s="36"/>
      <c r="D86" s="37" t="s">
        <v>53</v>
      </c>
      <c r="E86" s="95">
        <v>1</v>
      </c>
      <c r="F86" s="39">
        <v>1</v>
      </c>
      <c r="G86" s="54">
        <v>2</v>
      </c>
      <c r="H86" s="41">
        <f t="shared" ref="H86" si="8">E86*F86*G86</f>
        <v>2</v>
      </c>
      <c r="I86" s="8"/>
      <c r="J86" s="43"/>
      <c r="K86" s="8"/>
      <c r="L86" s="1">
        <f>162.45*1.2</f>
        <v>194.93999999999997</v>
      </c>
      <c r="M86">
        <f>162.45*1.2</f>
        <v>194.93999999999997</v>
      </c>
      <c r="N86" s="10"/>
      <c r="O86"/>
      <c r="R86" s="13"/>
      <c r="S86" s="14"/>
      <c r="T86" s="14"/>
      <c r="U86"/>
      <c r="V86"/>
      <c r="W86"/>
      <c r="X86"/>
    </row>
    <row r="87" spans="1:24" s="11" customFormat="1" x14ac:dyDescent="0.35">
      <c r="A87" s="1"/>
      <c r="B87"/>
      <c r="C87"/>
      <c r="D87" s="96"/>
      <c r="E87" s="97"/>
      <c r="F87" s="97"/>
      <c r="G87" s="97"/>
      <c r="H87" s="13"/>
      <c r="I87" s="12"/>
      <c r="J87" s="12"/>
      <c r="K87" s="12"/>
      <c r="L87" s="1"/>
      <c r="M87"/>
      <c r="N87" s="10"/>
      <c r="O87"/>
      <c r="R87" s="13"/>
      <c r="S87" s="14"/>
      <c r="T87" s="14"/>
      <c r="U87"/>
      <c r="V87"/>
      <c r="W87"/>
      <c r="X87"/>
    </row>
    <row r="88" spans="1:24" s="11" customFormat="1" x14ac:dyDescent="0.35">
      <c r="A88" s="1"/>
      <c r="B88"/>
      <c r="C88"/>
      <c r="D88" s="96"/>
      <c r="E88" s="97"/>
      <c r="F88" s="97"/>
      <c r="G88" s="97"/>
      <c r="H88" s="13"/>
      <c r="I88" s="12"/>
      <c r="J88" s="12"/>
      <c r="K88" s="12"/>
      <c r="L88" s="1"/>
      <c r="M88"/>
      <c r="N88" s="10"/>
      <c r="O88"/>
      <c r="R88" s="13"/>
      <c r="S88" s="14"/>
      <c r="T88" s="14"/>
      <c r="U88"/>
      <c r="V88"/>
      <c r="W88"/>
      <c r="X88"/>
    </row>
  </sheetData>
  <mergeCells count="7">
    <mergeCell ref="B43:C43"/>
    <mergeCell ref="E3:H3"/>
    <mergeCell ref="I3:I4"/>
    <mergeCell ref="J3:J4"/>
    <mergeCell ref="B4:C4"/>
    <mergeCell ref="B39:C39"/>
    <mergeCell ref="B40:C40"/>
  </mergeCells>
  <dataValidations count="7">
    <dataValidation type="list" allowBlank="1" showInputMessage="1" showErrorMessage="1" sqref="D38:D45 D48:D60 D62:D67" xr:uid="{D4807CB8-9A11-4D7E-AFF9-413AF099E263}">
      <formula1>"No., Item, Hrs, m, m2, m3"</formula1>
    </dataValidation>
    <dataValidation type="list" allowBlank="1" showInputMessage="1" showErrorMessage="1" sqref="M5 M13 M75:M79 M81:M85 M46:M68 N87:N88" xr:uid="{9D31AFF5-5B29-4BDB-B6BC-F9D5FE7BA6A2}">
      <formula1>"Material, Labour, Engineering input, Overheads, Transport, Fixed Portion"</formula1>
    </dataValidation>
    <dataValidation type="list" allowBlank="1" showInputMessage="1" showErrorMessage="1" sqref="M6:M12 M40:M45" xr:uid="{E0DC3AE9-F4CB-41C1-B9D4-522C7E13EF54}">
      <formula1>"Material, Labour, Material, Overheads, Transport, Fixed Portion"</formula1>
    </dataValidation>
    <dataValidation type="list" allowBlank="1" showInputMessage="1" showErrorMessage="1" sqref="D86 D69:D84" xr:uid="{351678C1-8166-43A0-9C34-D15880E9A4B7}">
      <formula1>"No., Item, Hour, m, m2, m3, Pack, Litre"</formula1>
    </dataValidation>
    <dataValidation type="list" allowBlank="1" showInputMessage="1" showErrorMessage="1" sqref="D46" xr:uid="{59A51972-937D-429E-B59F-8BD6E4A67D23}">
      <formula1>"No., Item, Hour, m, m2, m3, Month"</formula1>
    </dataValidation>
    <dataValidation type="list" allowBlank="1" showInputMessage="1" showErrorMessage="1" sqref="D6:D12 D14:D20 D22:D28 D30:D36" xr:uid="{C206E80C-A026-4E0D-8961-2B4DAB33F249}">
      <formula1>"No., Item, Hour, m, m2, m3, Per Hour"</formula1>
    </dataValidation>
    <dataValidation type="list" allowBlank="1" showInputMessage="1" showErrorMessage="1" sqref="D61" xr:uid="{811AB551-440E-473F-93CE-BF4ACCDBD975}">
      <formula1>"No., Item, Hrs, m, m2, m3, Month"</formula1>
    </dataValidation>
  </dataValidations>
  <pageMargins left="0.70866141732283472" right="0.70866141732283472" top="0.74803149606299213" bottom="0.74803149606299213" header="0.31496062992125984" footer="0.31496062992125984"/>
  <pageSetup scale="53" orientation="landscape" r:id="rId1"/>
  <headerFooter>
    <oddFooter>&amp;C&amp;P</oddFooter>
  </headerFooter>
  <rowBreaks count="3" manualBreakCount="3">
    <brk id="46" max="9" man="1"/>
    <brk id="86" max="9" man="1"/>
    <brk id="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Modisaotsile Mokgobinyane</dc:creator>
  <cp:lastModifiedBy>Nkinshi Hlongwa</cp:lastModifiedBy>
  <dcterms:created xsi:type="dcterms:W3CDTF">2026-08-20T12:15:03Z</dcterms:created>
  <dcterms:modified xsi:type="dcterms:W3CDTF">2026-08-20T13:20:58Z</dcterms:modified>
</cp:coreProperties>
</file>