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airports-my.sharepoint.com/personal/camagu_futshane_airports_co_za/Documents/Desktop/2. 4630 KSIA BATTERY CHARGING FACILITY/"/>
    </mc:Choice>
  </mc:AlternateContent>
  <xr:revisionPtr revIDLastSave="2" documentId="8_{E85DEF7A-8E35-4B17-8E75-9780E7A0DE7B}" xr6:coauthVersionLast="47" xr6:coauthVersionMax="47" xr10:uidLastSave="{6B3DD692-F442-4290-8169-3A6738CDEEDE}"/>
  <bookViews>
    <workbookView xWindow="-110" yWindow="-110" windowWidth="19420" windowHeight="10300" activeTab="5" xr2:uid="{3F7AE395-FCB3-4F8A-9C9B-AB914775AD99}"/>
  </bookViews>
  <sheets>
    <sheet name="BUILDER'S WORK " sheetId="15" r:id="rId1"/>
    <sheet name="CPM" sheetId="1" r:id="rId2"/>
    <sheet name="ARCH" sheetId="7" r:id="rId3"/>
    <sheet name="ELEC ENG" sheetId="8" r:id="rId4"/>
    <sheet name="CIV &amp; STR ENG" sheetId="13" r:id="rId5"/>
    <sheet name="MECH ENG" sheetId="14" r:id="rId6"/>
    <sheet name="CHSA" sheetId="10" r:id="rId7"/>
    <sheet name="QS" sheetId="9" r:id="rId8"/>
    <sheet name="% Mark Up on Povisional Sums" sheetId="12" r:id="rId9"/>
    <sheet name="SUMMARY SCHEDULE" sheetId="11" r:id="rId10"/>
  </sheets>
  <definedNames>
    <definedName name="_xlnm.Print_Area" localSheetId="0">'BUILDER''S WORK '!$A$1:$F$39</definedName>
    <definedName name="_xlnm.Print_Area" localSheetId="6">CHSA!$A$1:$F$13</definedName>
    <definedName name="_xlnm.Print_Area" localSheetId="4">'CIV &amp; STR ENG'!$A$1:$F$13</definedName>
    <definedName name="_xlnm.Print_Area" localSheetId="3">'ELEC ENG'!$A$1:$F$13</definedName>
    <definedName name="_xlnm.Print_Area" localSheetId="9">'SUMMARY SCHEDULE'!$A$1:$C$42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1" l="1"/>
  <c r="C20" i="11"/>
  <c r="C19" i="11"/>
  <c r="C18" i="11"/>
  <c r="E6" i="1"/>
  <c r="E3" i="1"/>
  <c r="F22" i="15"/>
  <c r="F7" i="15" l="1"/>
  <c r="F24" i="15"/>
  <c r="F20" i="15"/>
  <c r="F16" i="15"/>
  <c r="F15" i="15"/>
  <c r="F14" i="15"/>
  <c r="F13" i="15"/>
  <c r="F12" i="15"/>
  <c r="F11" i="15"/>
  <c r="F10" i="15"/>
  <c r="F9" i="15"/>
  <c r="F8" i="15"/>
  <c r="F6" i="15"/>
  <c r="F18" i="15" l="1"/>
  <c r="F19" i="15"/>
  <c r="F21" i="15"/>
  <c r="F23" i="15"/>
  <c r="A7" i="12"/>
  <c r="E4" i="15" l="1"/>
  <c r="E3" i="12"/>
  <c r="A8" i="11"/>
  <c r="A9" i="11" s="1"/>
  <c r="A10" i="11" s="1"/>
  <c r="A11" i="11" s="1"/>
  <c r="A12" i="11" s="1"/>
  <c r="A13" i="11" s="1"/>
  <c r="F9" i="12"/>
  <c r="F8" i="12"/>
  <c r="F7" i="12"/>
  <c r="F6" i="12"/>
  <c r="A8" i="12"/>
  <c r="A9" i="12" s="1"/>
  <c r="F4" i="15" l="1"/>
  <c r="F25" i="15" s="1"/>
  <c r="F10" i="12"/>
  <c r="C23" i="11" s="1"/>
  <c r="C25" i="11" s="1"/>
  <c r="F27" i="15" l="1"/>
  <c r="F29" i="15" s="1"/>
  <c r="F31" i="15" l="1"/>
  <c r="F33" i="15" s="1"/>
  <c r="C3" i="7" s="1"/>
  <c r="C3" i="8" l="1"/>
  <c r="E3" i="8" s="1"/>
  <c r="C4" i="11"/>
  <c r="C3" i="1"/>
  <c r="C3" i="9"/>
  <c r="E3" i="9" s="1"/>
  <c r="C3" i="10"/>
  <c r="E3" i="10" s="1"/>
  <c r="E3" i="7"/>
  <c r="C3" i="14"/>
  <c r="E3" i="14" s="1"/>
  <c r="C3" i="13"/>
  <c r="E3" i="13" s="1"/>
  <c r="E8" i="14" l="1"/>
  <c r="F8" i="14" s="1"/>
  <c r="E7" i="14"/>
  <c r="F7" i="14" s="1"/>
  <c r="E6" i="14"/>
  <c r="F6" i="14" s="1"/>
  <c r="E10" i="14"/>
  <c r="F10" i="14" s="1"/>
  <c r="E9" i="14"/>
  <c r="F9" i="14" s="1"/>
  <c r="E8" i="13"/>
  <c r="F8" i="13" s="1"/>
  <c r="E7" i="13"/>
  <c r="F7" i="13" s="1"/>
  <c r="E10" i="13"/>
  <c r="F10" i="13" s="1"/>
  <c r="E9" i="13"/>
  <c r="F9" i="13" s="1"/>
  <c r="E6" i="13"/>
  <c r="F6" i="13" s="1"/>
  <c r="E8" i="1"/>
  <c r="F8" i="1" s="1"/>
  <c r="E7" i="1"/>
  <c r="F7" i="1" s="1"/>
  <c r="E9" i="1"/>
  <c r="F9" i="1" s="1"/>
  <c r="F6" i="1"/>
  <c r="E10" i="1"/>
  <c r="F10" i="1" s="1"/>
  <c r="E9" i="7"/>
  <c r="F9" i="7" s="1"/>
  <c r="E7" i="7"/>
  <c r="F7" i="7" s="1"/>
  <c r="E10" i="7"/>
  <c r="F10" i="7" s="1"/>
  <c r="E6" i="7"/>
  <c r="F6" i="7" s="1"/>
  <c r="E8" i="7"/>
  <c r="F8" i="7" s="1"/>
  <c r="E8" i="10"/>
  <c r="F8" i="10" s="1"/>
  <c r="E10" i="10"/>
  <c r="F10" i="10" s="1"/>
  <c r="E7" i="10"/>
  <c r="F7" i="10" s="1"/>
  <c r="E6" i="10"/>
  <c r="F6" i="10" s="1"/>
  <c r="E9" i="10"/>
  <c r="F9" i="10" s="1"/>
  <c r="E7" i="8"/>
  <c r="F7" i="8" s="1"/>
  <c r="E8" i="8"/>
  <c r="F8" i="8" s="1"/>
  <c r="E6" i="8"/>
  <c r="F6" i="8" s="1"/>
  <c r="E10" i="8"/>
  <c r="F10" i="8" s="1"/>
  <c r="E9" i="8"/>
  <c r="F9" i="8" s="1"/>
  <c r="E7" i="9"/>
  <c r="F7" i="9" s="1"/>
  <c r="E8" i="9"/>
  <c r="F8" i="9" s="1"/>
  <c r="E6" i="9"/>
  <c r="F6" i="9" s="1"/>
  <c r="E9" i="9"/>
  <c r="F9" i="9" s="1"/>
  <c r="E10" i="9"/>
  <c r="F10" i="9" s="1"/>
  <c r="F11" i="10" l="1"/>
  <c r="C13" i="11" s="1"/>
  <c r="F11" i="9"/>
  <c r="C12" i="11" s="1"/>
  <c r="F11" i="7"/>
  <c r="C8" i="11" s="1"/>
  <c r="F11" i="13"/>
  <c r="C10" i="11" s="1"/>
  <c r="F11" i="14"/>
  <c r="C11" i="11" s="1"/>
  <c r="F11" i="8"/>
  <c r="C9" i="11" s="1"/>
  <c r="F11" i="1"/>
  <c r="C7" i="11" s="1"/>
  <c r="C15" i="11" l="1"/>
  <c r="C27" i="11" s="1"/>
  <c r="C29" i="11" s="1"/>
  <c r="C31" i="11" s="1"/>
  <c r="C33" i="11" s="1"/>
  <c r="C35" i="11" s="1"/>
  <c r="C37"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Camagu Futshane</author>
  </authors>
  <commentList>
    <comment ref="B11" authorId="0" shapeId="0" xr:uid="{8A11869C-33C2-44FA-BE68-30482CF2F536}">
      <text>
        <r>
          <rPr>
            <b/>
            <sz val="9"/>
            <color indexed="81"/>
            <rFont val="Tahoma"/>
            <family val="2"/>
          </rPr>
          <t>Camagu Futshane:</t>
        </r>
        <r>
          <rPr>
            <sz val="9"/>
            <color indexed="81"/>
            <rFont val="Tahoma"/>
            <family val="2"/>
          </rPr>
          <t xml:space="preserve">
Dimensions of charging bays</t>
        </r>
      </text>
    </comment>
  </commentList>
</comments>
</file>

<file path=xl/sharedStrings.xml><?xml version="1.0" encoding="utf-8"?>
<sst xmlns="http://schemas.openxmlformats.org/spreadsheetml/2006/main" count="343" uniqueCount="143">
  <si>
    <t>ITEM</t>
  </si>
  <si>
    <t>Description</t>
  </si>
  <si>
    <t>Unit</t>
  </si>
  <si>
    <t>Quantity</t>
  </si>
  <si>
    <t>Rate</t>
  </si>
  <si>
    <t>Total</t>
  </si>
  <si>
    <t>Normal Services</t>
  </si>
  <si>
    <t>3.2.1</t>
  </si>
  <si>
    <t>3.2.2</t>
  </si>
  <si>
    <t>3.2.3</t>
  </si>
  <si>
    <t>3.2.4</t>
  </si>
  <si>
    <t>3.2.5</t>
  </si>
  <si>
    <t xml:space="preserve">C2.2 </t>
  </si>
  <si>
    <t>Pricing Schedule</t>
  </si>
  <si>
    <t>3.2A</t>
  </si>
  <si>
    <t>Estimate</t>
  </si>
  <si>
    <t>3.2</t>
  </si>
  <si>
    <t>NOTE</t>
  </si>
  <si>
    <t>Bidders are to please npte that the Rand value will be used for adjudication purposes only. The tendered percentage (%) will be fixed as a basis for any professional fee adjustments during implementation</t>
  </si>
  <si>
    <t>NOTE:</t>
  </si>
  <si>
    <t>NOTE: FAILURE TO COMPLETE AND SIGN THIS DOCUMENT WILL RESULT IN BID BEING NON RESPONSIVE</t>
  </si>
  <si>
    <t>Item No</t>
  </si>
  <si>
    <t xml:space="preserve">Description </t>
  </si>
  <si>
    <t>Amount in Rands</t>
  </si>
  <si>
    <t>Professional Fees</t>
  </si>
  <si>
    <t>Sub-Total 1 (Professional Fees)</t>
  </si>
  <si>
    <t xml:space="preserve">Provisional Sums </t>
  </si>
  <si>
    <t>3.1</t>
  </si>
  <si>
    <t>3.3</t>
  </si>
  <si>
    <t>3.4</t>
  </si>
  <si>
    <t>3.5</t>
  </si>
  <si>
    <t>Sub-Total 2 ( Provisional Sums Inc, Mark-Up)</t>
  </si>
  <si>
    <t>Sub-Total 3 (Disbursments and Miscelleneous Services)</t>
  </si>
  <si>
    <t>Add VAT at 15%</t>
  </si>
  <si>
    <t>Allow for Disbursements and Miscelleneous Services</t>
  </si>
  <si>
    <r>
      <t>SIGNED ON BEHALF OF THE TENDERER</t>
    </r>
    <r>
      <rPr>
        <sz val="10"/>
        <color theme="1"/>
        <rFont val="Arial"/>
        <family val="2"/>
      </rPr>
      <t>: ………………………………………………………………….</t>
    </r>
  </si>
  <si>
    <r>
      <rPr>
        <b/>
        <sz val="10"/>
        <rFont val="Calibri"/>
        <family val="2"/>
        <scheme val="minor"/>
      </rPr>
      <t xml:space="preserve">SCHEDULE C.2.2.3 - </t>
    </r>
    <r>
      <rPr>
        <b/>
        <sz val="10"/>
        <color rgb="FFFF0000"/>
        <rFont val="Calibri"/>
        <family val="2"/>
        <scheme val="minor"/>
      </rPr>
      <t>ELECTRICAL ENGINEER</t>
    </r>
  </si>
  <si>
    <r>
      <rPr>
        <b/>
        <sz val="10"/>
        <rFont val="Calibri"/>
        <family val="2"/>
        <scheme val="minor"/>
      </rPr>
      <t xml:space="preserve">SCHEDULE C.2.2.2 </t>
    </r>
    <r>
      <rPr>
        <b/>
        <sz val="10"/>
        <color rgb="FFFF0000"/>
        <rFont val="Calibri"/>
        <family val="2"/>
        <scheme val="minor"/>
      </rPr>
      <t>- ARCHITECT</t>
    </r>
  </si>
  <si>
    <t>Construction Project Management  (C.2.2.1)</t>
  </si>
  <si>
    <t>Architecture  (C.2.2.2)</t>
  </si>
  <si>
    <t>Electrical Engineering (C.2.2.3)</t>
  </si>
  <si>
    <r>
      <t xml:space="preserve">Subtotal To Be Carried Forward to Summary </t>
    </r>
    <r>
      <rPr>
        <b/>
        <sz val="10"/>
        <color rgb="FFFF0000"/>
        <rFont val="Calibri"/>
        <family val="2"/>
        <scheme val="minor"/>
      </rPr>
      <t>Schedule Item No. 10</t>
    </r>
  </si>
  <si>
    <r>
      <t xml:space="preserve">Subtotal To Be Carried Forward to Summary Schedule  </t>
    </r>
    <r>
      <rPr>
        <b/>
        <sz val="10"/>
        <color rgb="FFFF0000"/>
        <rFont val="Calibri"/>
        <family val="2"/>
        <scheme val="minor"/>
      </rPr>
      <t>Item No. 10</t>
    </r>
  </si>
  <si>
    <r>
      <t xml:space="preserve">Subtotal To Be Carried Forward to Summary Schedule </t>
    </r>
    <r>
      <rPr>
        <b/>
        <sz val="10"/>
        <color rgb="FFFF0000"/>
        <rFont val="Calibri"/>
        <family val="2"/>
        <scheme val="minor"/>
      </rPr>
      <t>Item No. 10</t>
    </r>
  </si>
  <si>
    <t>TOTAL ( TO BE CARRIED TO FORM OF OFFER AND ACCEPTANCE)</t>
  </si>
  <si>
    <t>DATE….........</t>
  </si>
  <si>
    <t>Sub-Consulting Services</t>
  </si>
  <si>
    <t>Amount (Sum)</t>
  </si>
  <si>
    <t>Mark-Up %</t>
  </si>
  <si>
    <t>Bidders are to please npte that the Rand value will be used for adjudication purposes only. The tendered percentage (%) will be fixed as a basis for any professional fee adjustments during implementation.</t>
  </si>
  <si>
    <t xml:space="preserve">Item </t>
  </si>
  <si>
    <t>Item</t>
  </si>
  <si>
    <t>Environmental Practioner Sub-Consultancy Services</t>
  </si>
  <si>
    <t xml:space="preserve">Land Surveying Services </t>
  </si>
  <si>
    <t>Obstacle Evaluation Consulting Services by CAA/ATNS</t>
  </si>
  <si>
    <t xml:space="preserve">Obstacle Evaluation Consulting Services </t>
  </si>
  <si>
    <t xml:space="preserve">Environmental Practitioner Services </t>
  </si>
  <si>
    <t xml:space="preserve">Geotechnical Specialist Sevices </t>
  </si>
  <si>
    <t>Geotechnical Specialist Sub-Consultancy Services</t>
  </si>
  <si>
    <t xml:space="preserve">Land Surveying Sub-Consultancy Services </t>
  </si>
  <si>
    <t>Civil Engineering &amp; Structural Engineering (C.2.2.4)</t>
  </si>
  <si>
    <t>Quantity Surveying (C.2.2.6)</t>
  </si>
  <si>
    <t>Construction Health and Saftey  (C.2.2.7)</t>
  </si>
  <si>
    <t>Bidders are to please note that the Rand value will be used for adjudication purposes only. The tendered percentage (%) will be fixed as a basis for any professional fee adjustments during implementation</t>
  </si>
  <si>
    <r>
      <rPr>
        <b/>
        <sz val="10"/>
        <rFont val="Calibri"/>
        <family val="2"/>
        <scheme val="minor"/>
      </rPr>
      <t xml:space="preserve">SCHEDULE C.2.2.1 </t>
    </r>
    <r>
      <rPr>
        <b/>
        <sz val="10"/>
        <color rgb="FFFF0000"/>
        <rFont val="Calibri"/>
        <family val="2"/>
        <scheme val="minor"/>
      </rPr>
      <t>: CONSTRUCTION PROJECT MANAGER</t>
    </r>
  </si>
  <si>
    <t>REF</t>
  </si>
  <si>
    <t>SCOPE</t>
  </si>
  <si>
    <t>UNIT</t>
  </si>
  <si>
    <t>QTY</t>
  </si>
  <si>
    <t>RATE</t>
  </si>
  <si>
    <t>AMOUNT</t>
  </si>
  <si>
    <t xml:space="preserve">BUILDING WORKS </t>
  </si>
  <si>
    <r>
      <t xml:space="preserve">Preliminaries and General </t>
    </r>
    <r>
      <rPr>
        <i/>
        <sz val="11"/>
        <color theme="1"/>
        <rFont val="Calibri"/>
        <family val="2"/>
        <scheme val="minor"/>
      </rPr>
      <t xml:space="preserve">(Contractor to allow for Variable, Time Related and Fixed P&amp;G Costs)  </t>
    </r>
  </si>
  <si>
    <t>SUB-TOTAL 1 - BUILDING WORKS</t>
  </si>
  <si>
    <r>
      <t xml:space="preserve">I, the undersigned, do hereby declare that the above is a properly priced Activity Schedule forming part of this Contract Document upon which my/our tender has been based. I/we warrant that no amendments have been made to it from the original, other than amendments issued in any Addenda of this Tender.
</t>
    </r>
    <r>
      <rPr>
        <b/>
        <sz val="11"/>
        <color rgb="FFFF0000"/>
        <rFont val="Calibri"/>
        <family val="2"/>
        <scheme val="minor"/>
      </rPr>
      <t>NB: BIDDERS MUST COMPLETE THE FORM OF OFFER IN FULL AND SIGN. REFER TO C1.1</t>
    </r>
    <r>
      <rPr>
        <sz val="11"/>
        <color theme="1"/>
        <rFont val="Calibri"/>
        <family val="2"/>
        <scheme val="minor"/>
      </rPr>
      <t>.</t>
    </r>
  </si>
  <si>
    <t>SIGNED ON BEHALF OF THE TENDERER: ………………………………………………………………….</t>
  </si>
  <si>
    <t xml:space="preserve">Building Works </t>
  </si>
  <si>
    <t>Allow 4% for Contract Price Adjustment Provision on Sub-Total 2</t>
  </si>
  <si>
    <t>Mechanica and Firel Engineering (C.2.2.5)</t>
  </si>
  <si>
    <r>
      <t>Mark-Up on Additional Handling and Management of Additional Services</t>
    </r>
    <r>
      <rPr>
        <b/>
        <i/>
        <sz val="11"/>
        <color theme="1"/>
        <rFont val="Calibri"/>
        <family val="2"/>
        <scheme val="minor"/>
      </rPr>
      <t xml:space="preserve"> (3.1 - 3.4</t>
    </r>
    <r>
      <rPr>
        <b/>
        <sz val="11"/>
        <rFont val="Calibri"/>
        <family val="2"/>
        <scheme val="minor"/>
      </rPr>
      <t xml:space="preserve">) </t>
    </r>
    <r>
      <rPr>
        <sz val="11"/>
        <rFont val="Calibri"/>
        <family val="2"/>
        <scheme val="minor"/>
      </rPr>
      <t xml:space="preserve">carried forward </t>
    </r>
  </si>
  <si>
    <t>Sub-Total 4 (Building Works + Fees + Provisional Sums + Disbursements+Contingency)</t>
  </si>
  <si>
    <r>
      <t xml:space="preserve">I, the undersigned, do hereby declare that the above is a properly priced Activity Schedule forming part of this Contract Document upon which my/our tender for Tender: </t>
    </r>
    <r>
      <rPr>
        <b/>
        <sz val="9"/>
        <color theme="1"/>
        <rFont val="Arial"/>
        <family val="2"/>
      </rPr>
      <t>THE APPOINTMENT OF A PRINCIPAL CONTRACTOR  FOR THE DESIGN AND BUILDING OF A BA</t>
    </r>
    <r>
      <rPr>
        <b/>
        <sz val="10"/>
        <color theme="1"/>
        <rFont val="Arial"/>
        <family val="2"/>
      </rPr>
      <t xml:space="preserve">TTERY CHARGE FACILITY AT KING SHAKA </t>
    </r>
    <r>
      <rPr>
        <b/>
        <sz val="9"/>
        <color theme="1"/>
        <rFont val="Arial"/>
        <family val="2"/>
      </rPr>
      <t>INTERNATIONAL AIRPORT</t>
    </r>
    <r>
      <rPr>
        <sz val="10"/>
        <color theme="1"/>
        <rFont val="Arial"/>
        <family val="2"/>
      </rPr>
      <t xml:space="preserve"> has been based. I/we warrant that no amendments have been made to it from the original, other than amendments issued in any Addenda of this Tender.
</t>
    </r>
    <r>
      <rPr>
        <b/>
        <sz val="10"/>
        <color rgb="FFFF0000"/>
        <rFont val="Arial"/>
        <family val="2"/>
      </rPr>
      <t>NB: BIDDERS MUST COMPLETE THE FORM OF OFFER IN FULL AND SIGN. REFER TO C1.1.</t>
    </r>
  </si>
  <si>
    <r>
      <t xml:space="preserve">Construction of a fully enclosed Airside situated </t>
    </r>
    <r>
      <rPr>
        <b/>
        <sz val="11"/>
        <color theme="1"/>
        <rFont val="Calibri"/>
        <family val="2"/>
        <scheme val="minor"/>
      </rPr>
      <t>+-4m High, 700m2 Floor Area ratio</t>
    </r>
    <r>
      <rPr>
        <sz val="11"/>
        <color theme="1"/>
        <rFont val="Calibri"/>
        <family val="2"/>
        <scheme val="minor"/>
      </rPr>
      <t xml:space="preserve"> for Airport Ground Handlers Battery Charging Industrial Facility complete with all necessary elements and finishes   (</t>
    </r>
    <r>
      <rPr>
        <i/>
        <sz val="10"/>
        <color theme="1"/>
        <rFont val="Calibri"/>
        <family val="2"/>
        <scheme val="minor"/>
      </rPr>
      <t xml:space="preserve">Rates to include cost of appropriate building services from sub structure to superstructure, site infrastructure development, all necessary finishes, vapour proof lighting on trunking, IEC compliant wiring, distribution boards, three phase industrial outlets with suitable cabling, hyrdrogen ventilation systems, fire detection and suppression systems) </t>
    </r>
  </si>
  <si>
    <t xml:space="preserve"> Inception</t>
  </si>
  <si>
    <t>Concept and Viablity</t>
  </si>
  <si>
    <t xml:space="preserve"> Detailed Design</t>
  </si>
  <si>
    <t>Contract Administration</t>
  </si>
  <si>
    <t xml:space="preserve"> Close out</t>
  </si>
  <si>
    <r>
      <rPr>
        <b/>
        <sz val="10"/>
        <rFont val="Calibri"/>
        <family val="2"/>
        <scheme val="minor"/>
      </rPr>
      <t xml:space="preserve">SCHEDULE C.2.2.4 - </t>
    </r>
    <r>
      <rPr>
        <b/>
        <sz val="10"/>
        <color rgb="FFFF0000"/>
        <rFont val="Calibri"/>
        <family val="2"/>
        <scheme val="minor"/>
      </rPr>
      <t>CIVIL &amp; STRUCTURAL ENGINEERING SERVICES</t>
    </r>
  </si>
  <si>
    <r>
      <rPr>
        <b/>
        <sz val="10"/>
        <rFont val="Calibri"/>
        <family val="2"/>
        <scheme val="minor"/>
      </rPr>
      <t xml:space="preserve">SCHEDULE C.2.2.5 - </t>
    </r>
    <r>
      <rPr>
        <b/>
        <sz val="10"/>
        <color rgb="FFFF0000"/>
        <rFont val="Calibri"/>
        <family val="2"/>
        <scheme val="minor"/>
      </rPr>
      <t>MECHANICAL &amp; FIRE ENGINEERING SERVICES</t>
    </r>
  </si>
  <si>
    <r>
      <rPr>
        <b/>
        <sz val="10"/>
        <rFont val="Calibri"/>
        <family val="2"/>
        <scheme val="minor"/>
      </rPr>
      <t>SCHEDULE 2.2.6 -</t>
    </r>
    <r>
      <rPr>
        <b/>
        <sz val="10"/>
        <color rgb="FFFF0000"/>
        <rFont val="Calibri"/>
        <family val="2"/>
        <scheme val="minor"/>
      </rPr>
      <t xml:space="preserve"> CONSTRUCTION HEALTH AND SAFETY AGENT</t>
    </r>
  </si>
  <si>
    <r>
      <rPr>
        <b/>
        <sz val="10"/>
        <rFont val="Calibri"/>
        <family val="2"/>
        <scheme val="minor"/>
      </rPr>
      <t xml:space="preserve">SCHEDULE 2.2.7 - </t>
    </r>
    <r>
      <rPr>
        <b/>
        <sz val="10"/>
        <color rgb="FFFF0000"/>
        <rFont val="Calibri"/>
        <family val="2"/>
        <scheme val="minor"/>
      </rPr>
      <t>QUANTITY SURVEYOR</t>
    </r>
  </si>
  <si>
    <r>
      <rPr>
        <b/>
        <sz val="10"/>
        <rFont val="Calibri"/>
        <family val="2"/>
        <scheme val="minor"/>
      </rPr>
      <t>SCHEDULE 2.2.8 -</t>
    </r>
    <r>
      <rPr>
        <b/>
        <sz val="10"/>
        <color rgb="FFFF0000"/>
        <rFont val="Calibri"/>
        <family val="2"/>
        <scheme val="minor"/>
      </rPr>
      <t xml:space="preserve"> MARK UP % </t>
    </r>
  </si>
  <si>
    <t>TOTAL ( TO BE CARRIED TO SUMMARY SCHEDULE, Item 1)</t>
  </si>
  <si>
    <t>Allow 20% Contingency on Sub-Total 6 (Ref 2)</t>
  </si>
  <si>
    <t>%</t>
  </si>
  <si>
    <t>1.1</t>
  </si>
  <si>
    <t>1.2</t>
  </si>
  <si>
    <t>1.2.2</t>
  </si>
  <si>
    <t>1.2.1</t>
  </si>
  <si>
    <t>1.2.3</t>
  </si>
  <si>
    <t>1.2.4</t>
  </si>
  <si>
    <t>1.2.5</t>
  </si>
  <si>
    <t>1.2.6</t>
  </si>
  <si>
    <t>1.3</t>
  </si>
  <si>
    <r>
      <rPr>
        <b/>
        <u/>
        <sz val="11"/>
        <color theme="1"/>
        <rFont val="Calibri"/>
        <family val="2"/>
        <scheme val="minor"/>
      </rPr>
      <t xml:space="preserve">GROUND FLOOR </t>
    </r>
    <r>
      <rPr>
        <sz val="11"/>
        <color theme="1"/>
        <rFont val="Calibri"/>
        <family val="2"/>
        <scheme val="minor"/>
      </rPr>
      <t xml:space="preserve">                                                                                      Construction of ground floor complete with solid floors, suitable insulation, steps,ramps, service ducts, trenches, pits and bases, sub surface drains, catch pits, sumps and pumps where necessary for the proposed structure </t>
    </r>
    <r>
      <rPr>
        <b/>
        <sz val="11"/>
        <color rgb="FFFF0000"/>
        <rFont val="Calibri"/>
        <family val="2"/>
        <scheme val="minor"/>
      </rPr>
      <t>700m2 on plan +- 4m high</t>
    </r>
  </si>
  <si>
    <r>
      <rPr>
        <b/>
        <u/>
        <sz val="11"/>
        <color theme="1"/>
        <rFont val="Calibri"/>
        <family val="2"/>
        <scheme val="minor"/>
      </rPr>
      <t xml:space="preserve">STRUCTURAL FRAME  </t>
    </r>
    <r>
      <rPr>
        <sz val="11"/>
        <color theme="1"/>
        <rFont val="Calibri"/>
        <family val="2"/>
        <scheme val="minor"/>
      </rPr>
      <t xml:space="preserve">                                                                                Construction of a structural steel frame complete with slabs, decking system, ramps, staircases and fire escapes, columns, beams etc complete with all sundries </t>
    </r>
    <r>
      <rPr>
        <b/>
        <sz val="11"/>
        <color rgb="FFFF0000"/>
        <rFont val="Calibri"/>
        <family val="2"/>
        <scheme val="minor"/>
      </rPr>
      <t>700m2 on plan +- 4m high</t>
    </r>
    <r>
      <rPr>
        <sz val="11"/>
        <color theme="1"/>
        <rFont val="Calibri"/>
        <family val="2"/>
        <scheme val="minor"/>
      </rPr>
      <t xml:space="preserve"> </t>
    </r>
  </si>
  <si>
    <r>
      <rPr>
        <b/>
        <u/>
        <sz val="11"/>
        <color theme="1"/>
        <rFont val="Calibri"/>
        <family val="2"/>
        <scheme val="minor"/>
      </rPr>
      <t>INTERNAL DIVISIONS</t>
    </r>
    <r>
      <rPr>
        <sz val="11"/>
        <color theme="1"/>
        <rFont val="Calibri"/>
        <family val="2"/>
        <scheme val="minor"/>
      </rPr>
      <t xml:space="preserve">                                                                                       Allow internal divisions suitable for 35 charging station steel racks, shopfronts for administration section, doors, toilet partitions, suspended ceilings, skirtings, finishes etc suitable for700m2 floor plan</t>
    </r>
  </si>
  <si>
    <t>1.2.7</t>
  </si>
  <si>
    <t xml:space="preserve">1.2.8 </t>
  </si>
  <si>
    <t>1.2.9</t>
  </si>
  <si>
    <r>
      <rPr>
        <b/>
        <u/>
        <sz val="11"/>
        <color theme="1"/>
        <rFont val="Calibri"/>
        <family val="2"/>
        <scheme val="minor"/>
      </rPr>
      <t xml:space="preserve">FIRE PROTECTION    </t>
    </r>
    <r>
      <rPr>
        <sz val="11"/>
        <color theme="1"/>
        <rFont val="Calibri"/>
        <family val="2"/>
        <scheme val="minor"/>
      </rPr>
      <t xml:space="preserve">                                                                                         Allow for fire protection provisions including fire stops, fire resistant paint, fire detection and alarm, building evacuation, fire suppresion, smoke ventilation, extinguishers, hose reels, water supply, water storage tanks, booster pumps etc suitable for facility </t>
    </r>
    <r>
      <rPr>
        <b/>
        <sz val="11"/>
        <color rgb="FFFF0000"/>
        <rFont val="Calibri"/>
        <family val="2"/>
        <scheme val="minor"/>
      </rPr>
      <t xml:space="preserve">700m2 on plan and +- 4m high </t>
    </r>
  </si>
  <si>
    <t>1.2.10</t>
  </si>
  <si>
    <t>1.2.11</t>
  </si>
  <si>
    <t>1.3.1</t>
  </si>
  <si>
    <t xml:space="preserve">Allow for site clearance around area 700m2 </t>
  </si>
  <si>
    <t>1.3.2</t>
  </si>
  <si>
    <t>1.3.3</t>
  </si>
  <si>
    <t>1.3.4</t>
  </si>
  <si>
    <t xml:space="preserve">Allow for construction of suitable site embankment infrastructure </t>
  </si>
  <si>
    <r>
      <t xml:space="preserve">External Works  </t>
    </r>
    <r>
      <rPr>
        <i/>
        <sz val="11"/>
        <color theme="1"/>
        <rFont val="Calibri"/>
        <family val="2"/>
        <scheme val="minor"/>
      </rPr>
      <t>(Rates to include cost of appropriate site clearance, earthworks, access route works, parking, sewer reticulation, storm water drainage, signange, fire fighting reticulation, suitable secutity fencing around building area (approximately 200m perimeter)  inclusive of gates etc)</t>
    </r>
    <r>
      <rPr>
        <sz val="11"/>
        <color theme="1"/>
        <rFont val="Calibri"/>
        <family val="2"/>
        <scheme val="minor"/>
      </rPr>
      <t xml:space="preserve"> </t>
    </r>
  </si>
  <si>
    <r>
      <t xml:space="preserve">FLOOR FINISHES    </t>
    </r>
    <r>
      <rPr>
        <sz val="11"/>
        <color theme="1"/>
        <rFont val="Calibri"/>
        <family val="2"/>
        <scheme val="minor"/>
      </rPr>
      <t xml:space="preserve">                                                                                               Suitable Concrete surface bed to be complete with ab acid resistant polyurethane screed floor finish 700m2 on plan                                         </t>
    </r>
    <r>
      <rPr>
        <b/>
        <u/>
        <sz val="11"/>
        <color theme="1"/>
        <rFont val="Calibri"/>
        <family val="2"/>
        <scheme val="minor"/>
      </rPr>
      <t xml:space="preserve">                                    </t>
    </r>
    <r>
      <rPr>
        <sz val="11"/>
        <color theme="1"/>
        <rFont val="Calibri"/>
        <family val="2"/>
        <scheme val="minor"/>
      </rPr>
      <t xml:space="preserve">  </t>
    </r>
  </si>
  <si>
    <r>
      <t xml:space="preserve">ELECTRICAL INSTALLATION                                                                                 </t>
    </r>
    <r>
      <rPr>
        <sz val="11"/>
        <color theme="1"/>
        <rFont val="Calibri"/>
        <family val="2"/>
        <scheme val="minor"/>
      </rPr>
      <t xml:space="preserve">Design and construction of an electrical reticulation system for the facility complete with mainswitchboard, circuit wiring, luminaires, emergency lighting, special light fittings. allow for vapour proof lighting onto suitable trunking at the lowest roof level, installation of distribution boards consiting of provision for inclusion of photovoltaic supplies.  all outlets to be three phase </t>
    </r>
  </si>
  <si>
    <r>
      <rPr>
        <b/>
        <u/>
        <sz val="11"/>
        <color theme="1"/>
        <rFont val="Calibri"/>
        <family val="2"/>
        <scheme val="minor"/>
      </rPr>
      <t xml:space="preserve">PLUMBING    </t>
    </r>
    <r>
      <rPr>
        <sz val="11"/>
        <color theme="1"/>
        <rFont val="Calibri"/>
        <family val="2"/>
        <scheme val="minor"/>
      </rPr>
      <t xml:space="preserve">                                                                                                             Allow for construction of suitable pumbling reticulation complete with sanitarry fittings, pods, ducting, covers, cold &amp; hot water supplies, water storage tanks, grey water systems and builder's work.</t>
    </r>
  </si>
  <si>
    <r>
      <t xml:space="preserve">MECHANICAL INSTALLATION                                                                                </t>
    </r>
    <r>
      <rPr>
        <sz val="11"/>
        <color theme="1"/>
        <rFont val="Calibri"/>
        <family val="2"/>
        <scheme val="minor"/>
      </rPr>
      <t xml:space="preserve">Allow for the design of a suitable ventilation system for the facility for management of hydrogen produced during charging, system to be complete with a suitable control philosophy for 700m2 on plan </t>
    </r>
  </si>
  <si>
    <t>1.4</t>
  </si>
  <si>
    <t>SUB - TOTAL 2 -  (Sub-Total 1 + Ref 2)</t>
  </si>
  <si>
    <t xml:space="preserve">ACTIVITY SCHEDULE: CONSTRUCTION OF BATTERY CHARGE FACILITY FOR GROUND SERVICE EQUIPMENT AT KSIA </t>
  </si>
  <si>
    <r>
      <rPr>
        <b/>
        <u/>
        <sz val="11"/>
        <color theme="1"/>
        <rFont val="Calibri"/>
        <family val="2"/>
        <scheme val="minor"/>
      </rPr>
      <t xml:space="preserve">SUBSTRUCTURE  </t>
    </r>
    <r>
      <rPr>
        <sz val="11"/>
        <color theme="1"/>
        <rFont val="Calibri"/>
        <family val="2"/>
        <scheme val="minor"/>
      </rPr>
      <t xml:space="preserve">                                                                                           Allow for the construction of a suitable sub-structure from earthworks complete with durability -type reinforced concrete strip footings, ground beams, column bases, plinth finishes, rock excavation and all necessary sundries for the proposed structure </t>
    </r>
    <r>
      <rPr>
        <b/>
        <sz val="11"/>
        <color rgb="FFFF0000"/>
        <rFont val="Calibri"/>
        <family val="2"/>
        <scheme val="minor"/>
      </rPr>
      <t xml:space="preserve">700m2 on plan +- 4m high. </t>
    </r>
  </si>
  <si>
    <t>Construction and connection of bulk network infrastructure to exisiting infrastructure, complete with stormawater drainage, sewer reticulation, fire firefighting reticulation etc to exisiting bulk network infrastructure</t>
  </si>
  <si>
    <t xml:space="preserve">Design, supply, installation and commissioning of a 200kW Photovoltaic Solar System on roof of facility +- 4m heigh from ground level (Rates to include cost of appropriate for the development of a comprehensive maintenance plan for the plant ) </t>
  </si>
  <si>
    <t>m2</t>
  </si>
  <si>
    <t>m</t>
  </si>
  <si>
    <t>1.3.5</t>
  </si>
  <si>
    <t>No</t>
  </si>
  <si>
    <t>Allow for preparing of area for the width of 1 000 mm where fencing is to be erected including removing of steel poles, shrubs etc. not exceeding 200 mm girth. Supply and erect a new 2.1m high approved alluminium zinc,  PVC coated fence to boundary complete as per the manufacturer's specification (including posts, panels &amp; top rail).</t>
  </si>
  <si>
    <t xml:space="preserve">Supply and fit new approved 4000mm wide x 2100mm high  heavy duty sliding vehicle gate matching fence panel cladding,  lockable, including heavy duty support posts, stoppers and drop  tubes. Gates to be made from steel with minimum yield  strenght of 235 N/mm▓.Wing and posts hot dip galvanised in  accordance with ISO1461, coated with zinc &amp; polyester. </t>
  </si>
  <si>
    <t>Allow for suitable heavy duty interlocking S.A.B.S paving blocks laid on and including 50 mm thick layer of sand and treated with  weedkill before laying. All paving layed on Selected approved grade G5 quality material supplied by  the contractor, spread, well watered and compacted in  layers to obtain  95% modified AASHTO dry density under:</t>
  </si>
  <si>
    <t xml:space="preserve">Contingency at 10% (Fees) </t>
  </si>
  <si>
    <r>
      <rPr>
        <b/>
        <u/>
        <sz val="11"/>
        <color theme="1"/>
        <rFont val="Calibri"/>
        <family val="2"/>
        <scheme val="minor"/>
      </rPr>
      <t xml:space="preserve">EXTERNAL FACADE </t>
    </r>
    <r>
      <rPr>
        <sz val="11"/>
        <color theme="1"/>
        <rFont val="Calibri"/>
        <family val="2"/>
        <scheme val="minor"/>
      </rPr>
      <t xml:space="preserve">                                                                                      Construction of external façade complete with suitable masonry to a dado height not exceeding 1m high from ground floor, suitable quality IBR cladding finished with trimmings, complete with suitable galvanised industrial shutter doors, suncontrol, aluminium windows, grilles, screens, louvers and necessary special doors with all sundries</t>
    </r>
    <r>
      <rPr>
        <b/>
        <sz val="11"/>
        <color rgb="FFFF0000"/>
        <rFont val="Calibri"/>
        <family val="2"/>
        <scheme val="minor"/>
      </rPr>
      <t xml:space="preserve"> 700m2 on plan +- 4m high </t>
    </r>
  </si>
  <si>
    <r>
      <rPr>
        <b/>
        <u/>
        <sz val="11"/>
        <color theme="1"/>
        <rFont val="Calibri"/>
        <family val="2"/>
        <scheme val="minor"/>
      </rPr>
      <t>ROOF</t>
    </r>
    <r>
      <rPr>
        <sz val="11"/>
        <color theme="1"/>
        <rFont val="Calibri"/>
        <family val="2"/>
        <scheme val="minor"/>
      </rPr>
      <t xml:space="preserve">                                                                                                                              Allow for construction of a suitable roof covering complete with roof steel structure, IBR covering with skylights &amp; openings, waterproofing, insulation, eaves, verges, rainwater drainage, ventilators etc </t>
    </r>
    <r>
      <rPr>
        <b/>
        <sz val="11"/>
        <color rgb="FFFF0000"/>
        <rFont val="Calibri"/>
        <family val="2"/>
        <scheme val="minor"/>
      </rPr>
      <t>700m2 on plan, +-4m high</t>
    </r>
  </si>
  <si>
    <r>
      <t xml:space="preserve">Subtotal To Be Carried Forward to Summary Schedule </t>
    </r>
    <r>
      <rPr>
        <b/>
        <sz val="10"/>
        <color rgb="FFFF0000"/>
        <rFont val="Calibri"/>
        <family val="2"/>
        <scheme val="minor"/>
      </rPr>
      <t>Item No. 3.5</t>
    </r>
  </si>
  <si>
    <t xml:space="preserve">SUMMARY SCHEDULE: DESIGN AND BUILDING OF A BATTERY CHARGE FACILITY AT KING SHAKA INTERNATIONAL AIRPORT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</si>
</sst>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164" formatCode="&quot;R&quot;#,##0.00"/>
    <numFmt numFmtId="165" formatCode="_-[$R-1C09]* #,##0.00_-;\-[$R-1C09]* #,##0.00_-;_-[$R-1C09]* &quot;-&quot;??_-;_-@_-"/>
  </numFmts>
  <fonts count="23" x14ac:knownFonts="1">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1"/>
      <color theme="1"/>
      <name val="Calibri"/>
      <family val="2"/>
      <scheme val="minor"/>
    </font>
    <font>
      <b/>
      <i/>
      <sz val="11"/>
      <color theme="1"/>
      <name val="Calibri"/>
      <family val="2"/>
      <scheme val="minor"/>
    </font>
    <font>
      <b/>
      <sz val="10"/>
      <color theme="1"/>
      <name val="Calibri"/>
      <family val="2"/>
      <scheme val="minor"/>
    </font>
    <font>
      <b/>
      <sz val="10"/>
      <color theme="1"/>
      <name val="Arial"/>
      <family val="2"/>
    </font>
    <font>
      <sz val="10"/>
      <color theme="1"/>
      <name val="Calibri"/>
      <family val="2"/>
      <scheme val="minor"/>
    </font>
    <font>
      <b/>
      <sz val="9"/>
      <color theme="1"/>
      <name val="Calibri"/>
      <family val="2"/>
      <scheme val="minor"/>
    </font>
    <font>
      <b/>
      <sz val="10"/>
      <color rgb="FFFF0000"/>
      <name val="Calibri"/>
      <family val="2"/>
      <scheme val="minor"/>
    </font>
    <font>
      <b/>
      <sz val="11"/>
      <name val="Calibri"/>
      <family val="2"/>
      <scheme val="minor"/>
    </font>
    <font>
      <sz val="11"/>
      <name val="Calibri"/>
      <family val="2"/>
      <scheme val="minor"/>
    </font>
    <font>
      <sz val="10"/>
      <color theme="1"/>
      <name val="Arial"/>
      <family val="2"/>
    </font>
    <font>
      <b/>
      <sz val="10"/>
      <name val="Calibri"/>
      <family val="2"/>
      <scheme val="minor"/>
    </font>
    <font>
      <b/>
      <sz val="10"/>
      <color rgb="FFFF0000"/>
      <name val="Arial"/>
      <family val="2"/>
    </font>
    <font>
      <b/>
      <sz val="9"/>
      <color theme="1"/>
      <name val="Arial"/>
      <family val="2"/>
    </font>
    <font>
      <i/>
      <sz val="11"/>
      <color theme="1"/>
      <name val="Calibri"/>
      <family val="2"/>
      <scheme val="minor"/>
    </font>
    <font>
      <i/>
      <sz val="10"/>
      <color theme="1"/>
      <name val="Calibri"/>
      <family val="2"/>
      <scheme val="minor"/>
    </font>
    <font>
      <b/>
      <sz val="11"/>
      <color rgb="FFFF0000"/>
      <name val="Calibri"/>
      <family val="2"/>
      <scheme val="minor"/>
    </font>
    <font>
      <b/>
      <u/>
      <sz val="11"/>
      <color theme="1"/>
      <name val="Calibri"/>
      <family val="2"/>
      <scheme val="minor"/>
    </font>
    <font>
      <sz val="9"/>
      <color indexed="81"/>
      <name val="Tahoma"/>
      <family val="2"/>
    </font>
    <font>
      <b/>
      <sz val="9"/>
      <color indexed="81"/>
      <name val="Tahoma"/>
      <family val="2"/>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7"/>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120">
    <xf numFmtId="0" fontId="0" fillId="0" borderId="0" xfId="0"/>
    <xf numFmtId="0" fontId="0" fillId="0" borderId="0" xfId="0" applyAlignment="1">
      <alignment horizontal="center"/>
    </xf>
    <xf numFmtId="0" fontId="1" fillId="0" borderId="0" xfId="0" applyFont="1"/>
    <xf numFmtId="0" fontId="2" fillId="0" borderId="1" xfId="0" applyFont="1" applyBorder="1"/>
    <xf numFmtId="0" fontId="0" fillId="0" borderId="1" xfId="0" applyBorder="1"/>
    <xf numFmtId="4" fontId="0" fillId="0" borderId="0" xfId="0" applyNumberFormat="1"/>
    <xf numFmtId="165" fontId="0" fillId="0" borderId="0" xfId="0" applyNumberFormat="1"/>
    <xf numFmtId="0" fontId="2" fillId="5" borderId="1" xfId="0" applyFont="1" applyFill="1" applyBorder="1"/>
    <xf numFmtId="0" fontId="0" fillId="0" borderId="1" xfId="0" applyBorder="1" applyAlignment="1">
      <alignment wrapText="1"/>
    </xf>
    <xf numFmtId="0" fontId="2" fillId="7" borderId="1" xfId="0" applyFont="1" applyFill="1" applyBorder="1"/>
    <xf numFmtId="0" fontId="2" fillId="0" borderId="3" xfId="0" applyFont="1" applyBorder="1"/>
    <xf numFmtId="0" fontId="0" fillId="0" borderId="3" xfId="0" applyBorder="1" applyAlignment="1">
      <alignment horizontal="right"/>
    </xf>
    <xf numFmtId="0" fontId="0" fillId="0" borderId="3" xfId="0" applyBorder="1"/>
    <xf numFmtId="0" fontId="2" fillId="5" borderId="3" xfId="0" applyFont="1" applyFill="1" applyBorder="1"/>
    <xf numFmtId="0" fontId="2" fillId="7" borderId="3" xfId="0" applyFont="1" applyFill="1" applyBorder="1"/>
    <xf numFmtId="44" fontId="0" fillId="0" borderId="4" xfId="1" applyFont="1" applyBorder="1"/>
    <xf numFmtId="0" fontId="2" fillId="7" borderId="5" xfId="0" applyFont="1" applyFill="1" applyBorder="1"/>
    <xf numFmtId="0" fontId="2" fillId="7" borderId="6" xfId="0" applyFont="1" applyFill="1" applyBorder="1"/>
    <xf numFmtId="0" fontId="6" fillId="3" borderId="11" xfId="0" applyFont="1" applyFill="1" applyBorder="1" applyAlignment="1">
      <alignment horizontal="center"/>
    </xf>
    <xf numFmtId="0" fontId="6" fillId="3" borderId="0" xfId="0" applyFont="1" applyFill="1"/>
    <xf numFmtId="0" fontId="8" fillId="0" borderId="0" xfId="0" applyFont="1"/>
    <xf numFmtId="0" fontId="8" fillId="0" borderId="12" xfId="0" applyFont="1" applyBorder="1"/>
    <xf numFmtId="0" fontId="6" fillId="0" borderId="11" xfId="0" applyFont="1" applyBorder="1" applyAlignment="1">
      <alignment horizontal="center"/>
    </xf>
    <xf numFmtId="0" fontId="6" fillId="3" borderId="1" xfId="0" applyFont="1" applyFill="1" applyBorder="1"/>
    <xf numFmtId="164" fontId="8" fillId="4" borderId="1" xfId="0" applyNumberFormat="1" applyFont="1" applyFill="1" applyBorder="1"/>
    <xf numFmtId="0" fontId="6" fillId="0" borderId="3" xfId="0" applyFont="1" applyBorder="1" applyAlignment="1">
      <alignment horizontal="center"/>
    </xf>
    <xf numFmtId="0" fontId="6" fillId="0" borderId="1" xfId="0" applyFont="1" applyBorder="1"/>
    <xf numFmtId="0" fontId="6" fillId="0" borderId="4" xfId="0" applyFont="1" applyBorder="1"/>
    <xf numFmtId="0" fontId="6" fillId="0" borderId="1" xfId="0" applyFont="1" applyBorder="1" applyAlignment="1">
      <alignment horizontal="left"/>
    </xf>
    <xf numFmtId="0" fontId="8" fillId="0" borderId="1" xfId="0" applyFont="1" applyBorder="1"/>
    <xf numFmtId="0" fontId="8" fillId="0" borderId="4" xfId="0" applyFont="1" applyBorder="1"/>
    <xf numFmtId="0" fontId="8" fillId="0" borderId="3" xfId="0" applyFont="1" applyBorder="1" applyAlignment="1">
      <alignment horizontal="center"/>
    </xf>
    <xf numFmtId="164" fontId="8" fillId="0" borderId="1" xfId="0" applyNumberFormat="1" applyFont="1" applyBorder="1"/>
    <xf numFmtId="164" fontId="8" fillId="0" borderId="4" xfId="0" applyNumberFormat="1" applyFont="1" applyBorder="1"/>
    <xf numFmtId="164" fontId="8" fillId="3" borderId="4" xfId="0" applyNumberFormat="1" applyFont="1" applyFill="1" applyBorder="1"/>
    <xf numFmtId="0" fontId="8" fillId="0" borderId="11" xfId="0" applyFont="1" applyBorder="1" applyAlignment="1">
      <alignment horizontal="center"/>
    </xf>
    <xf numFmtId="0" fontId="7" fillId="5" borderId="13" xfId="0" applyFont="1" applyFill="1" applyBorder="1" applyAlignment="1">
      <alignment horizontal="center"/>
    </xf>
    <xf numFmtId="0" fontId="11" fillId="5" borderId="3" xfId="0" applyFont="1" applyFill="1" applyBorder="1"/>
    <xf numFmtId="0" fontId="11" fillId="5" borderId="1" xfId="0" applyFont="1" applyFill="1" applyBorder="1"/>
    <xf numFmtId="0" fontId="11" fillId="7" borderId="1" xfId="0" applyFont="1" applyFill="1" applyBorder="1" applyAlignment="1">
      <alignment wrapText="1"/>
    </xf>
    <xf numFmtId="44" fontId="2" fillId="7" borderId="4" xfId="1" applyFont="1" applyFill="1" applyBorder="1"/>
    <xf numFmtId="44" fontId="12" fillId="5" borderId="4" xfId="1" applyFont="1" applyFill="1" applyBorder="1"/>
    <xf numFmtId="44" fontId="2" fillId="7" borderId="7" xfId="1" applyFont="1" applyFill="1" applyBorder="1"/>
    <xf numFmtId="9" fontId="8" fillId="8" borderId="1" xfId="0" applyNumberFormat="1" applyFont="1" applyFill="1" applyBorder="1"/>
    <xf numFmtId="165" fontId="2" fillId="0" borderId="0" xfId="0" applyNumberFormat="1" applyFont="1"/>
    <xf numFmtId="0" fontId="2" fillId="5" borderId="4" xfId="0" applyFont="1" applyFill="1" applyBorder="1"/>
    <xf numFmtId="9" fontId="8" fillId="2" borderId="1" xfId="0" applyNumberFormat="1" applyFont="1" applyFill="1" applyBorder="1" applyProtection="1">
      <protection locked="0"/>
    </xf>
    <xf numFmtId="44" fontId="0" fillId="8" borderId="4" xfId="1" applyFont="1" applyFill="1" applyBorder="1"/>
    <xf numFmtId="0" fontId="2" fillId="6" borderId="2" xfId="0" applyFont="1" applyFill="1" applyBorder="1" applyAlignment="1">
      <alignment wrapText="1"/>
    </xf>
    <xf numFmtId="4" fontId="2" fillId="0" borderId="20" xfId="0" applyNumberFormat="1" applyFont="1" applyBorder="1" applyAlignment="1">
      <alignment wrapText="1"/>
    </xf>
    <xf numFmtId="0" fontId="2" fillId="5" borderId="3" xfId="0" applyFont="1" applyFill="1" applyBorder="1" applyAlignment="1">
      <alignment horizontal="left" wrapText="1"/>
    </xf>
    <xf numFmtId="0" fontId="2" fillId="5" borderId="1" xfId="0" applyFont="1" applyFill="1" applyBorder="1" applyAlignment="1">
      <alignment horizontal="left" wrapText="1"/>
    </xf>
    <xf numFmtId="4" fontId="2" fillId="5" borderId="1" xfId="0" applyNumberFormat="1" applyFont="1" applyFill="1" applyBorder="1" applyAlignment="1">
      <alignment horizontal="left" wrapText="1"/>
    </xf>
    <xf numFmtId="4" fontId="2" fillId="5" borderId="4" xfId="0" applyNumberFormat="1" applyFont="1" applyFill="1" applyBorder="1"/>
    <xf numFmtId="0" fontId="2" fillId="10" borderId="3" xfId="0" applyFont="1" applyFill="1" applyBorder="1"/>
    <xf numFmtId="0" fontId="2" fillId="10" borderId="1" xfId="0" applyFont="1" applyFill="1" applyBorder="1"/>
    <xf numFmtId="4" fontId="2" fillId="10" borderId="1" xfId="0" applyNumberFormat="1" applyFont="1" applyFill="1" applyBorder="1"/>
    <xf numFmtId="4" fontId="2" fillId="10" borderId="4" xfId="0" applyNumberFormat="1" applyFont="1" applyFill="1" applyBorder="1"/>
    <xf numFmtId="4" fontId="0" fillId="0" borderId="1" xfId="0" applyNumberFormat="1" applyBorder="1"/>
    <xf numFmtId="4" fontId="0" fillId="0" borderId="4" xfId="0" applyNumberFormat="1" applyBorder="1"/>
    <xf numFmtId="0" fontId="2" fillId="8" borderId="3" xfId="0" applyFont="1" applyFill="1" applyBorder="1"/>
    <xf numFmtId="0" fontId="2" fillId="8" borderId="1" xfId="0" applyFont="1" applyFill="1" applyBorder="1"/>
    <xf numFmtId="4" fontId="2" fillId="8" borderId="4" xfId="0" applyNumberFormat="1" applyFont="1" applyFill="1" applyBorder="1"/>
    <xf numFmtId="4" fontId="2" fillId="7" borderId="4" xfId="0" applyNumberFormat="1" applyFont="1" applyFill="1" applyBorder="1"/>
    <xf numFmtId="0" fontId="0" fillId="0" borderId="11" xfId="0" applyBorder="1"/>
    <xf numFmtId="4" fontId="0" fillId="0" borderId="12" xfId="0" applyNumberFormat="1" applyBorder="1"/>
    <xf numFmtId="0" fontId="2" fillId="0" borderId="14" xfId="0" applyFont="1" applyBorder="1"/>
    <xf numFmtId="4" fontId="2" fillId="0" borderId="14" xfId="0" applyNumberFormat="1" applyFont="1" applyBorder="1"/>
    <xf numFmtId="4" fontId="2" fillId="0" borderId="15" xfId="0" applyNumberFormat="1" applyFont="1" applyBorder="1"/>
    <xf numFmtId="0" fontId="0" fillId="8" borderId="1" xfId="0" applyFill="1" applyBorder="1" applyAlignment="1">
      <alignment wrapText="1"/>
    </xf>
    <xf numFmtId="0" fontId="0" fillId="0" borderId="21" xfId="0" applyBorder="1"/>
    <xf numFmtId="0" fontId="0" fillId="0" borderId="22" xfId="0" applyBorder="1"/>
    <xf numFmtId="4" fontId="0" fillId="0" borderId="23" xfId="0" applyNumberFormat="1" applyBorder="1"/>
    <xf numFmtId="4" fontId="2" fillId="0" borderId="4" xfId="0" applyNumberFormat="1" applyFont="1" applyBorder="1"/>
    <xf numFmtId="4" fontId="2" fillId="0" borderId="1" xfId="0" applyNumberFormat="1" applyFont="1" applyBorder="1"/>
    <xf numFmtId="0" fontId="0" fillId="8" borderId="21" xfId="0" applyFill="1" applyBorder="1" applyAlignment="1">
      <alignment wrapText="1"/>
    </xf>
    <xf numFmtId="44" fontId="2" fillId="5" borderId="4" xfId="1" applyFont="1" applyFill="1" applyBorder="1"/>
    <xf numFmtId="9" fontId="0" fillId="0" borderId="1" xfId="0" applyNumberFormat="1" applyBorder="1"/>
    <xf numFmtId="0" fontId="0" fillId="0" borderId="1" xfId="0" applyBorder="1" applyAlignment="1">
      <alignment horizontal="right"/>
    </xf>
    <xf numFmtId="4" fontId="0" fillId="0" borderId="21" xfId="0" applyNumberFormat="1" applyBorder="1"/>
    <xf numFmtId="0" fontId="20" fillId="8" borderId="1" xfId="0" applyFont="1" applyFill="1" applyBorder="1" applyAlignment="1">
      <alignment wrapText="1"/>
    </xf>
    <xf numFmtId="0" fontId="0" fillId="0" borderId="21" xfId="0" applyBorder="1" applyAlignment="1">
      <alignment wrapText="1"/>
    </xf>
    <xf numFmtId="164" fontId="8" fillId="11" borderId="1" xfId="0" applyNumberFormat="1" applyFont="1" applyFill="1" applyBorder="1" applyAlignment="1">
      <alignment horizontal="center"/>
    </xf>
    <xf numFmtId="4" fontId="0" fillId="2" borderId="1" xfId="0" applyNumberFormat="1" applyFill="1" applyBorder="1" applyProtection="1">
      <protection locked="0"/>
    </xf>
    <xf numFmtId="9" fontId="8" fillId="2" borderId="1" xfId="0" applyNumberFormat="1" applyFont="1" applyFill="1" applyBorder="1"/>
    <xf numFmtId="164" fontId="8" fillId="3" borderId="1" xfId="0" applyNumberFormat="1" applyFont="1" applyFill="1" applyBorder="1" applyAlignment="1">
      <alignment horizontal="center"/>
    </xf>
    <xf numFmtId="9" fontId="8" fillId="9" borderId="1" xfId="0" applyNumberFormat="1" applyFont="1" applyFill="1" applyBorder="1"/>
    <xf numFmtId="164" fontId="8" fillId="3" borderId="16" xfId="0" applyNumberFormat="1" applyFont="1" applyFill="1" applyBorder="1" applyAlignment="1">
      <alignment horizontal="center"/>
    </xf>
    <xf numFmtId="0" fontId="0" fillId="0" borderId="11" xfId="0" applyBorder="1" applyAlignment="1">
      <alignment horizontal="left" wrapText="1"/>
    </xf>
    <xf numFmtId="0" fontId="0" fillId="0" borderId="0" xfId="0" applyAlignment="1">
      <alignment horizontal="left"/>
    </xf>
    <xf numFmtId="0" fontId="0" fillId="0" borderId="12" xfId="0" applyBorder="1" applyAlignment="1">
      <alignment horizontal="left"/>
    </xf>
    <xf numFmtId="0" fontId="2" fillId="0" borderId="13" xfId="0" applyFont="1" applyBorder="1" applyAlignment="1">
      <alignment horizontal="left"/>
    </xf>
    <xf numFmtId="0" fontId="2" fillId="0" borderId="14" xfId="0" applyFont="1" applyBorder="1" applyAlignment="1">
      <alignment horizontal="left"/>
    </xf>
    <xf numFmtId="0" fontId="2" fillId="10" borderId="21" xfId="0" applyFont="1" applyFill="1" applyBorder="1" applyAlignment="1">
      <alignment horizontal="left"/>
    </xf>
    <xf numFmtId="0" fontId="2" fillId="10" borderId="22" xfId="0" applyFont="1" applyFill="1" applyBorder="1" applyAlignment="1">
      <alignment horizontal="left"/>
    </xf>
    <xf numFmtId="0" fontId="2" fillId="10" borderId="23" xfId="0" applyFont="1" applyFill="1" applyBorder="1" applyAlignment="1">
      <alignment horizontal="left"/>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5" borderId="21" xfId="0" applyFont="1" applyFill="1" applyBorder="1" applyAlignment="1">
      <alignment horizontal="left"/>
    </xf>
    <xf numFmtId="0" fontId="2" fillId="5" borderId="22" xfId="0" applyFont="1" applyFill="1" applyBorder="1" applyAlignment="1">
      <alignment horizontal="left"/>
    </xf>
    <xf numFmtId="0" fontId="2" fillId="5" borderId="23" xfId="0" applyFont="1" applyFill="1" applyBorder="1" applyAlignment="1">
      <alignment horizontal="left"/>
    </xf>
    <xf numFmtId="0" fontId="2" fillId="7" borderId="21" xfId="0" applyFont="1" applyFill="1" applyBorder="1" applyAlignment="1">
      <alignment horizontal="left"/>
    </xf>
    <xf numFmtId="0" fontId="2" fillId="7" borderId="22" xfId="0" applyFont="1" applyFill="1" applyBorder="1" applyAlignment="1">
      <alignment horizontal="left"/>
    </xf>
    <xf numFmtId="0" fontId="2" fillId="7" borderId="23" xfId="0" applyFont="1" applyFill="1" applyBorder="1" applyAlignment="1">
      <alignment horizontal="left"/>
    </xf>
    <xf numFmtId="0" fontId="0" fillId="5" borderId="21" xfId="0" applyFill="1" applyBorder="1" applyAlignment="1">
      <alignment horizontal="left" wrapText="1"/>
    </xf>
    <xf numFmtId="0" fontId="0" fillId="5" borderId="22" xfId="0" applyFill="1" applyBorder="1" applyAlignment="1">
      <alignment horizontal="left" wrapText="1"/>
    </xf>
    <xf numFmtId="0" fontId="0" fillId="5" borderId="24" xfId="0" applyFill="1" applyBorder="1" applyAlignment="1">
      <alignment horizontal="left" wrapText="1"/>
    </xf>
    <xf numFmtId="0" fontId="7" fillId="5" borderId="14" xfId="0" applyFont="1" applyFill="1" applyBorder="1" applyAlignment="1">
      <alignment horizontal="left" wrapText="1"/>
    </xf>
    <xf numFmtId="0" fontId="7" fillId="5" borderId="15" xfId="0" applyFont="1" applyFill="1" applyBorder="1" applyAlignment="1">
      <alignment horizontal="left" wrapText="1"/>
    </xf>
    <xf numFmtId="0" fontId="10" fillId="5" borderId="8" xfId="0" applyFont="1" applyFill="1" applyBorder="1" applyAlignment="1">
      <alignment horizontal="center"/>
    </xf>
    <xf numFmtId="0" fontId="10" fillId="5" borderId="9" xfId="0" applyFont="1" applyFill="1" applyBorder="1" applyAlignment="1">
      <alignment horizontal="center"/>
    </xf>
    <xf numFmtId="0" fontId="10" fillId="5" borderId="10" xfId="0" applyFont="1" applyFill="1" applyBorder="1" applyAlignment="1">
      <alignment horizontal="center"/>
    </xf>
    <xf numFmtId="0" fontId="6" fillId="3" borderId="1" xfId="0" applyFont="1" applyFill="1" applyBorder="1"/>
    <xf numFmtId="0" fontId="9" fillId="5" borderId="3" xfId="0" applyFont="1" applyFill="1" applyBorder="1" applyAlignment="1">
      <alignment horizontal="center"/>
    </xf>
    <xf numFmtId="0" fontId="9" fillId="5" borderId="1" xfId="0" applyFont="1" applyFill="1" applyBorder="1" applyAlignment="1">
      <alignment horizontal="center"/>
    </xf>
    <xf numFmtId="0" fontId="9" fillId="5" borderId="4" xfId="0" applyFont="1" applyFill="1" applyBorder="1" applyAlignment="1">
      <alignment horizontal="center"/>
    </xf>
    <xf numFmtId="0" fontId="13" fillId="0" borderId="0" xfId="0" applyFont="1" applyAlignment="1">
      <alignment horizontal="left" wrapText="1"/>
    </xf>
    <xf numFmtId="0" fontId="7" fillId="0" borderId="0" xfId="0" applyFont="1" applyAlignment="1">
      <alignment horizontal="left" vertical="center"/>
    </xf>
    <xf numFmtId="0" fontId="2" fillId="6" borderId="17" xfId="0" applyFont="1" applyFill="1" applyBorder="1" applyAlignment="1">
      <alignment horizontal="center" wrapText="1"/>
    </xf>
    <xf numFmtId="0" fontId="2" fillId="6" borderId="18"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1082164</xdr:colOff>
      <xdr:row>0</xdr:row>
      <xdr:rowOff>6350</xdr:rowOff>
    </xdr:from>
    <xdr:to>
      <xdr:col>5</xdr:col>
      <xdr:colOff>2228850</xdr:colOff>
      <xdr:row>0</xdr:row>
      <xdr:rowOff>971550</xdr:rowOff>
    </xdr:to>
    <xdr:pic>
      <xdr:nvPicPr>
        <xdr:cNvPr id="2" name="Picture 1">
          <a:extLst>
            <a:ext uri="{FF2B5EF4-FFF2-40B4-BE49-F238E27FC236}">
              <a16:creationId xmlns:a16="http://schemas.microsoft.com/office/drawing/2014/main" id="{F0AE2874-57D2-4497-883D-7BB080DF58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90864" y="6350"/>
          <a:ext cx="2276986" cy="965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323980</xdr:colOff>
      <xdr:row>0</xdr:row>
      <xdr:rowOff>12960</xdr:rowOff>
    </xdr:from>
    <xdr:to>
      <xdr:col>5</xdr:col>
      <xdr:colOff>1105794</xdr:colOff>
      <xdr:row>0</xdr:row>
      <xdr:rowOff>847985</xdr:rowOff>
    </xdr:to>
    <xdr:pic>
      <xdr:nvPicPr>
        <xdr:cNvPr id="2" name="Picture 1">
          <a:extLst>
            <a:ext uri="{FF2B5EF4-FFF2-40B4-BE49-F238E27FC236}">
              <a16:creationId xmlns:a16="http://schemas.microsoft.com/office/drawing/2014/main" id="{C47767F9-6694-469F-91EF-F0D610A696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05051" y="12960"/>
          <a:ext cx="1727835" cy="831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311830</xdr:colOff>
      <xdr:row>0</xdr:row>
      <xdr:rowOff>17009</xdr:rowOff>
    </xdr:from>
    <xdr:to>
      <xdr:col>5</xdr:col>
      <xdr:colOff>1096010</xdr:colOff>
      <xdr:row>0</xdr:row>
      <xdr:rowOff>845684</xdr:rowOff>
    </xdr:to>
    <xdr:pic>
      <xdr:nvPicPr>
        <xdr:cNvPr id="2" name="Picture 1">
          <a:extLst>
            <a:ext uri="{FF2B5EF4-FFF2-40B4-BE49-F238E27FC236}">
              <a16:creationId xmlns:a16="http://schemas.microsoft.com/office/drawing/2014/main" id="{431F5BD3-8963-4553-88D9-F8913BA660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0625" y="17009"/>
          <a:ext cx="1727835" cy="831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191183</xdr:colOff>
      <xdr:row>0</xdr:row>
      <xdr:rowOff>6828</xdr:rowOff>
    </xdr:from>
    <xdr:to>
      <xdr:col>5</xdr:col>
      <xdr:colOff>1085646</xdr:colOff>
      <xdr:row>0</xdr:row>
      <xdr:rowOff>1106129</xdr:rowOff>
    </xdr:to>
    <xdr:pic>
      <xdr:nvPicPr>
        <xdr:cNvPr id="2" name="Picture 1">
          <a:extLst>
            <a:ext uri="{FF2B5EF4-FFF2-40B4-BE49-F238E27FC236}">
              <a16:creationId xmlns:a16="http://schemas.microsoft.com/office/drawing/2014/main" id="{DAA366C1-39B4-4707-88E8-FE40F0EEC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1989" y="6828"/>
          <a:ext cx="1843549" cy="10993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327742</xdr:colOff>
      <xdr:row>0</xdr:row>
      <xdr:rowOff>0</xdr:rowOff>
    </xdr:from>
    <xdr:to>
      <xdr:col>6</xdr:col>
      <xdr:colOff>361</xdr:colOff>
      <xdr:row>0</xdr:row>
      <xdr:rowOff>1054679</xdr:rowOff>
    </xdr:to>
    <xdr:pic>
      <xdr:nvPicPr>
        <xdr:cNvPr id="2" name="Picture 1">
          <a:extLst>
            <a:ext uri="{FF2B5EF4-FFF2-40B4-BE49-F238E27FC236}">
              <a16:creationId xmlns:a16="http://schemas.microsoft.com/office/drawing/2014/main" id="{858D3DCF-667A-848C-F17D-42AD77A2A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8548" y="0"/>
          <a:ext cx="1727835" cy="10515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266291</xdr:colOff>
      <xdr:row>0</xdr:row>
      <xdr:rowOff>13656</xdr:rowOff>
    </xdr:from>
    <xdr:to>
      <xdr:col>5</xdr:col>
      <xdr:colOff>1075643</xdr:colOff>
      <xdr:row>0</xdr:row>
      <xdr:rowOff>1044677</xdr:rowOff>
    </xdr:to>
    <xdr:pic>
      <xdr:nvPicPr>
        <xdr:cNvPr id="2" name="Picture 1">
          <a:extLst>
            <a:ext uri="{FF2B5EF4-FFF2-40B4-BE49-F238E27FC236}">
              <a16:creationId xmlns:a16="http://schemas.microsoft.com/office/drawing/2014/main" id="{347F3E3E-E581-4122-925E-79E22D9EEB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7097" y="13656"/>
          <a:ext cx="1761613" cy="10310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443177</xdr:colOff>
      <xdr:row>0</xdr:row>
      <xdr:rowOff>6614</xdr:rowOff>
    </xdr:from>
    <xdr:to>
      <xdr:col>6</xdr:col>
      <xdr:colOff>9790</xdr:colOff>
      <xdr:row>0</xdr:row>
      <xdr:rowOff>922867</xdr:rowOff>
    </xdr:to>
    <xdr:pic>
      <xdr:nvPicPr>
        <xdr:cNvPr id="2" name="Picture 1">
          <a:extLst>
            <a:ext uri="{FF2B5EF4-FFF2-40B4-BE49-F238E27FC236}">
              <a16:creationId xmlns:a16="http://schemas.microsoft.com/office/drawing/2014/main" id="{C69ABAC5-F7EA-4FDB-BDD9-7B4ACC60F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39531" y="6614"/>
          <a:ext cx="1785938" cy="9194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285103</xdr:colOff>
      <xdr:row>0</xdr:row>
      <xdr:rowOff>0</xdr:rowOff>
    </xdr:from>
    <xdr:to>
      <xdr:col>5</xdr:col>
      <xdr:colOff>1059480</xdr:colOff>
      <xdr:row>1</xdr:row>
      <xdr:rowOff>9653</xdr:rowOff>
    </xdr:to>
    <xdr:pic>
      <xdr:nvPicPr>
        <xdr:cNvPr id="2" name="Picture 1">
          <a:extLst>
            <a:ext uri="{FF2B5EF4-FFF2-40B4-BE49-F238E27FC236}">
              <a16:creationId xmlns:a16="http://schemas.microsoft.com/office/drawing/2014/main" id="{CB278F02-8EA3-4C6F-A5BA-375AFCF79C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2807" y="0"/>
          <a:ext cx="1723572" cy="9006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138906</xdr:colOff>
      <xdr:row>0</xdr:row>
      <xdr:rowOff>6614</xdr:rowOff>
    </xdr:from>
    <xdr:to>
      <xdr:col>5</xdr:col>
      <xdr:colOff>1169035</xdr:colOff>
      <xdr:row>1</xdr:row>
      <xdr:rowOff>10054</xdr:rowOff>
    </xdr:to>
    <xdr:pic>
      <xdr:nvPicPr>
        <xdr:cNvPr id="2" name="Picture 1">
          <a:extLst>
            <a:ext uri="{FF2B5EF4-FFF2-40B4-BE49-F238E27FC236}">
              <a16:creationId xmlns:a16="http://schemas.microsoft.com/office/drawing/2014/main" id="{A99F57F8-A71B-4BBA-AC17-459E175809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0" y="6614"/>
          <a:ext cx="1727835" cy="8532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15678</xdr:colOff>
      <xdr:row>0</xdr:row>
      <xdr:rowOff>7840</xdr:rowOff>
    </xdr:from>
    <xdr:to>
      <xdr:col>2</xdr:col>
      <xdr:colOff>2060300</xdr:colOff>
      <xdr:row>1</xdr:row>
      <xdr:rowOff>15679</xdr:rowOff>
    </xdr:to>
    <xdr:pic>
      <xdr:nvPicPr>
        <xdr:cNvPr id="2" name="Picture 1">
          <a:extLst>
            <a:ext uri="{FF2B5EF4-FFF2-40B4-BE49-F238E27FC236}">
              <a16:creationId xmlns:a16="http://schemas.microsoft.com/office/drawing/2014/main" id="{B66F2EA5-289A-4C63-88A6-F4EFD1903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4197" y="7840"/>
          <a:ext cx="2044622" cy="12935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58C8F-BA15-415D-A096-46770E9A40C1}">
  <sheetPr>
    <tabColor rgb="FFFF0000"/>
  </sheetPr>
  <dimension ref="A1:F39"/>
  <sheetViews>
    <sheetView view="pageBreakPreview" zoomScale="96" zoomScaleNormal="100" zoomScaleSheetLayoutView="96" workbookViewId="0">
      <selection activeCell="B4" sqref="B4:F24"/>
    </sheetView>
  </sheetViews>
  <sheetFormatPr defaultRowHeight="14.5" x14ac:dyDescent="0.35"/>
  <cols>
    <col min="2" max="2" width="62.7265625" customWidth="1"/>
    <col min="3" max="3" width="9.453125" customWidth="1"/>
    <col min="4" max="4" width="6.54296875" customWidth="1"/>
    <col min="5" max="5" width="16.1796875" style="5" customWidth="1"/>
    <col min="6" max="6" width="32.453125" style="5" customWidth="1"/>
  </cols>
  <sheetData>
    <row r="1" spans="1:6" ht="77" customHeight="1" x14ac:dyDescent="0.35">
      <c r="A1" s="96" t="s">
        <v>127</v>
      </c>
      <c r="B1" s="97"/>
      <c r="C1" s="97"/>
      <c r="D1" s="97"/>
      <c r="E1" s="97"/>
      <c r="F1" s="49"/>
    </row>
    <row r="2" spans="1:6" ht="26.5" customHeight="1" x14ac:dyDescent="0.35">
      <c r="A2" s="50" t="s">
        <v>65</v>
      </c>
      <c r="B2" s="51" t="s">
        <v>66</v>
      </c>
      <c r="C2" s="51" t="s">
        <v>67</v>
      </c>
      <c r="D2" s="51" t="s">
        <v>68</v>
      </c>
      <c r="E2" s="52" t="s">
        <v>69</v>
      </c>
      <c r="F2" s="53" t="s">
        <v>70</v>
      </c>
    </row>
    <row r="3" spans="1:6" ht="23" customHeight="1" x14ac:dyDescent="0.35">
      <c r="A3" s="54">
        <v>1</v>
      </c>
      <c r="B3" s="55" t="s">
        <v>71</v>
      </c>
      <c r="C3" s="55"/>
      <c r="D3" s="55"/>
      <c r="E3" s="56"/>
      <c r="F3" s="57"/>
    </row>
    <row r="4" spans="1:6" ht="42.5" customHeight="1" x14ac:dyDescent="0.35">
      <c r="A4" s="10" t="s">
        <v>96</v>
      </c>
      <c r="B4" s="8" t="s">
        <v>72</v>
      </c>
      <c r="C4" s="78" t="s">
        <v>95</v>
      </c>
      <c r="D4" s="77">
        <v>0.1</v>
      </c>
      <c r="E4" s="58">
        <f>F6+F7+F8+F9+F10+F11+F12+F13+F14+F15+F16+F18+F19+F20+F21+F22+F23+F24</f>
        <v>0</v>
      </c>
      <c r="F4" s="59">
        <f>E4*D4</f>
        <v>0</v>
      </c>
    </row>
    <row r="5" spans="1:6" ht="71.5" customHeight="1" x14ac:dyDescent="0.35">
      <c r="A5" s="13" t="s">
        <v>97</v>
      </c>
      <c r="B5" s="104" t="s">
        <v>82</v>
      </c>
      <c r="C5" s="105"/>
      <c r="D5" s="105"/>
      <c r="E5" s="105"/>
      <c r="F5" s="106"/>
    </row>
    <row r="6" spans="1:6" ht="76.5" customHeight="1" x14ac:dyDescent="0.35">
      <c r="A6" s="10" t="s">
        <v>99</v>
      </c>
      <c r="B6" s="69" t="s">
        <v>128</v>
      </c>
      <c r="C6" s="78" t="s">
        <v>131</v>
      </c>
      <c r="D6" s="4">
        <v>700</v>
      </c>
      <c r="E6" s="83">
        <v>0</v>
      </c>
      <c r="F6" s="59">
        <f t="shared" ref="F6:F16" si="0">D6*E6</f>
        <v>0</v>
      </c>
    </row>
    <row r="7" spans="1:6" ht="86.5" customHeight="1" x14ac:dyDescent="0.35">
      <c r="A7" s="10" t="s">
        <v>98</v>
      </c>
      <c r="B7" s="69" t="s">
        <v>105</v>
      </c>
      <c r="C7" s="78" t="s">
        <v>131</v>
      </c>
      <c r="D7" s="4">
        <v>700</v>
      </c>
      <c r="E7" s="83">
        <v>0</v>
      </c>
      <c r="F7" s="59">
        <f t="shared" si="0"/>
        <v>0</v>
      </c>
    </row>
    <row r="8" spans="1:6" ht="68" customHeight="1" x14ac:dyDescent="0.35">
      <c r="A8" s="10" t="s">
        <v>100</v>
      </c>
      <c r="B8" s="69" t="s">
        <v>106</v>
      </c>
      <c r="C8" s="78" t="s">
        <v>131</v>
      </c>
      <c r="D8" s="4">
        <v>700</v>
      </c>
      <c r="E8" s="83">
        <v>0</v>
      </c>
      <c r="F8" s="59">
        <f t="shared" si="0"/>
        <v>0</v>
      </c>
    </row>
    <row r="9" spans="1:6" ht="103" customHeight="1" x14ac:dyDescent="0.35">
      <c r="A9" s="10" t="s">
        <v>101</v>
      </c>
      <c r="B9" s="69" t="s">
        <v>139</v>
      </c>
      <c r="C9" s="78" t="s">
        <v>131</v>
      </c>
      <c r="D9" s="4">
        <v>700</v>
      </c>
      <c r="E9" s="83">
        <v>0</v>
      </c>
      <c r="F9" s="59">
        <f t="shared" si="0"/>
        <v>0</v>
      </c>
    </row>
    <row r="10" spans="1:6" ht="78.5" customHeight="1" x14ac:dyDescent="0.35">
      <c r="A10" s="10" t="s">
        <v>102</v>
      </c>
      <c r="B10" s="69" t="s">
        <v>140</v>
      </c>
      <c r="C10" s="78" t="s">
        <v>131</v>
      </c>
      <c r="D10" s="4">
        <v>700</v>
      </c>
      <c r="E10" s="83">
        <v>0</v>
      </c>
      <c r="F10" s="59">
        <f t="shared" si="0"/>
        <v>0</v>
      </c>
    </row>
    <row r="11" spans="1:6" ht="69" customHeight="1" x14ac:dyDescent="0.35">
      <c r="A11" s="10" t="s">
        <v>103</v>
      </c>
      <c r="B11" s="69" t="s">
        <v>107</v>
      </c>
      <c r="C11" s="78" t="s">
        <v>131</v>
      </c>
      <c r="D11" s="4">
        <v>700</v>
      </c>
      <c r="E11" s="83">
        <v>0</v>
      </c>
      <c r="F11" s="59">
        <f t="shared" si="0"/>
        <v>0</v>
      </c>
    </row>
    <row r="12" spans="1:6" ht="53" customHeight="1" x14ac:dyDescent="0.35">
      <c r="A12" s="10" t="s">
        <v>108</v>
      </c>
      <c r="B12" s="80" t="s">
        <v>121</v>
      </c>
      <c r="C12" s="78" t="s">
        <v>131</v>
      </c>
      <c r="D12" s="4">
        <v>700</v>
      </c>
      <c r="E12" s="83">
        <v>0</v>
      </c>
      <c r="F12" s="59">
        <f t="shared" si="0"/>
        <v>0</v>
      </c>
    </row>
    <row r="13" spans="1:6" ht="70" customHeight="1" x14ac:dyDescent="0.35">
      <c r="A13" s="10" t="s">
        <v>109</v>
      </c>
      <c r="B13" s="69" t="s">
        <v>123</v>
      </c>
      <c r="C13" s="78" t="s">
        <v>131</v>
      </c>
      <c r="D13" s="4">
        <v>700</v>
      </c>
      <c r="E13" s="83">
        <v>0</v>
      </c>
      <c r="F13" s="59">
        <f t="shared" si="0"/>
        <v>0</v>
      </c>
    </row>
    <row r="14" spans="1:6" ht="104.5" customHeight="1" x14ac:dyDescent="0.35">
      <c r="A14" s="10" t="s">
        <v>110</v>
      </c>
      <c r="B14" s="80" t="s">
        <v>122</v>
      </c>
      <c r="C14" s="78" t="s">
        <v>131</v>
      </c>
      <c r="D14" s="4">
        <v>700</v>
      </c>
      <c r="E14" s="83">
        <v>0</v>
      </c>
      <c r="F14" s="59">
        <f t="shared" si="0"/>
        <v>0</v>
      </c>
    </row>
    <row r="15" spans="1:6" ht="70" customHeight="1" x14ac:dyDescent="0.35">
      <c r="A15" s="10" t="s">
        <v>112</v>
      </c>
      <c r="B15" s="80" t="s">
        <v>124</v>
      </c>
      <c r="C15" s="78" t="s">
        <v>131</v>
      </c>
      <c r="D15" s="4">
        <v>700</v>
      </c>
      <c r="E15" s="83">
        <v>0</v>
      </c>
      <c r="F15" s="59">
        <f t="shared" si="0"/>
        <v>0</v>
      </c>
    </row>
    <row r="16" spans="1:6" ht="73" customHeight="1" x14ac:dyDescent="0.35">
      <c r="A16" s="10" t="s">
        <v>113</v>
      </c>
      <c r="B16" s="69" t="s">
        <v>111</v>
      </c>
      <c r="C16" s="78" t="s">
        <v>131</v>
      </c>
      <c r="D16" s="4">
        <v>700</v>
      </c>
      <c r="E16" s="83">
        <v>0</v>
      </c>
      <c r="F16" s="59">
        <f t="shared" si="0"/>
        <v>0</v>
      </c>
    </row>
    <row r="17" spans="1:6" ht="48.5" customHeight="1" x14ac:dyDescent="0.35">
      <c r="A17" s="13" t="s">
        <v>104</v>
      </c>
      <c r="B17" s="104" t="s">
        <v>120</v>
      </c>
      <c r="C17" s="105"/>
      <c r="D17" s="105"/>
      <c r="E17" s="105"/>
      <c r="F17" s="106"/>
    </row>
    <row r="18" spans="1:6" ht="32.5" customHeight="1" x14ac:dyDescent="0.35">
      <c r="A18" s="3" t="s">
        <v>114</v>
      </c>
      <c r="B18" s="4" t="s">
        <v>115</v>
      </c>
      <c r="C18" s="78" t="s">
        <v>131</v>
      </c>
      <c r="D18" s="4">
        <v>700</v>
      </c>
      <c r="E18" s="83">
        <v>0</v>
      </c>
      <c r="F18" s="58">
        <f t="shared" ref="F18:F24" si="1">D18*E18</f>
        <v>0</v>
      </c>
    </row>
    <row r="19" spans="1:6" ht="35.5" customHeight="1" x14ac:dyDescent="0.35">
      <c r="A19" s="3" t="s">
        <v>116</v>
      </c>
      <c r="B19" s="70" t="s">
        <v>119</v>
      </c>
      <c r="C19" s="78" t="s">
        <v>131</v>
      </c>
      <c r="D19" s="4">
        <v>500</v>
      </c>
      <c r="E19" s="83">
        <v>0</v>
      </c>
      <c r="F19" s="79">
        <f t="shared" si="1"/>
        <v>0</v>
      </c>
    </row>
    <row r="20" spans="1:6" ht="62" customHeight="1" x14ac:dyDescent="0.35">
      <c r="A20" s="3" t="s">
        <v>117</v>
      </c>
      <c r="B20" s="81" t="s">
        <v>129</v>
      </c>
      <c r="C20" s="78" t="s">
        <v>131</v>
      </c>
      <c r="D20" s="4">
        <v>700</v>
      </c>
      <c r="E20" s="83">
        <v>0</v>
      </c>
      <c r="F20" s="79">
        <f t="shared" si="1"/>
        <v>0</v>
      </c>
    </row>
    <row r="21" spans="1:6" ht="75.5" customHeight="1" x14ac:dyDescent="0.35">
      <c r="A21" s="3" t="s">
        <v>117</v>
      </c>
      <c r="B21" s="75" t="s">
        <v>135</v>
      </c>
      <c r="C21" s="78" t="s">
        <v>132</v>
      </c>
      <c r="D21" s="4">
        <v>200</v>
      </c>
      <c r="E21" s="83">
        <v>0</v>
      </c>
      <c r="F21" s="79">
        <f t="shared" si="1"/>
        <v>0</v>
      </c>
    </row>
    <row r="22" spans="1:6" ht="99.5" customHeight="1" x14ac:dyDescent="0.35">
      <c r="A22" s="3" t="s">
        <v>118</v>
      </c>
      <c r="B22" s="75" t="s">
        <v>136</v>
      </c>
      <c r="C22" s="78" t="s">
        <v>134</v>
      </c>
      <c r="D22" s="4">
        <v>1</v>
      </c>
      <c r="E22" s="83">
        <v>0</v>
      </c>
      <c r="F22" s="79">
        <f t="shared" si="1"/>
        <v>0</v>
      </c>
    </row>
    <row r="23" spans="1:6" ht="82" customHeight="1" x14ac:dyDescent="0.35">
      <c r="A23" s="3" t="s">
        <v>133</v>
      </c>
      <c r="B23" s="75" t="s">
        <v>137</v>
      </c>
      <c r="C23" s="78" t="s">
        <v>131</v>
      </c>
      <c r="D23" s="4">
        <v>100</v>
      </c>
      <c r="E23" s="83">
        <v>0</v>
      </c>
      <c r="F23" s="79">
        <f t="shared" si="1"/>
        <v>0</v>
      </c>
    </row>
    <row r="24" spans="1:6" ht="66.5" customHeight="1" x14ac:dyDescent="0.35">
      <c r="A24" s="3" t="s">
        <v>125</v>
      </c>
      <c r="B24" s="75" t="s">
        <v>130</v>
      </c>
      <c r="C24" s="78" t="s">
        <v>51</v>
      </c>
      <c r="D24" s="4">
        <v>1</v>
      </c>
      <c r="E24" s="83">
        <v>0</v>
      </c>
      <c r="F24" s="59">
        <f t="shared" si="1"/>
        <v>0</v>
      </c>
    </row>
    <row r="25" spans="1:6" ht="19" customHeight="1" x14ac:dyDescent="0.35">
      <c r="A25" s="13">
        <v>2</v>
      </c>
      <c r="B25" s="98" t="s">
        <v>73</v>
      </c>
      <c r="C25" s="99"/>
      <c r="D25" s="99"/>
      <c r="E25" s="100"/>
      <c r="F25" s="53">
        <f>SUM(F4:F24)</f>
        <v>0</v>
      </c>
    </row>
    <row r="26" spans="1:6" x14ac:dyDescent="0.35">
      <c r="A26" s="10"/>
      <c r="B26" s="4"/>
      <c r="C26" s="4"/>
      <c r="D26" s="4"/>
      <c r="E26" s="58"/>
      <c r="F26" s="59"/>
    </row>
    <row r="27" spans="1:6" x14ac:dyDescent="0.35">
      <c r="A27" s="54">
        <v>3</v>
      </c>
      <c r="B27" s="93" t="s">
        <v>94</v>
      </c>
      <c r="C27" s="94"/>
      <c r="D27" s="94"/>
      <c r="E27" s="95"/>
      <c r="F27" s="57">
        <f>F25*20%</f>
        <v>0</v>
      </c>
    </row>
    <row r="28" spans="1:6" x14ac:dyDescent="0.35">
      <c r="A28" s="10"/>
      <c r="B28" s="4"/>
      <c r="C28" s="4"/>
      <c r="D28" s="4"/>
      <c r="E28" s="58"/>
      <c r="F28" s="59"/>
    </row>
    <row r="29" spans="1:6" x14ac:dyDescent="0.35">
      <c r="A29" s="14">
        <v>4</v>
      </c>
      <c r="B29" s="101" t="s">
        <v>126</v>
      </c>
      <c r="C29" s="102"/>
      <c r="D29" s="102"/>
      <c r="E29" s="103"/>
      <c r="F29" s="63">
        <f>F25+F27</f>
        <v>0</v>
      </c>
    </row>
    <row r="30" spans="1:6" x14ac:dyDescent="0.35">
      <c r="A30" s="10"/>
      <c r="B30" s="4"/>
      <c r="C30" s="4"/>
      <c r="D30" s="4"/>
      <c r="E30" s="58"/>
      <c r="F30" s="59"/>
    </row>
    <row r="31" spans="1:6" x14ac:dyDescent="0.35">
      <c r="A31" s="54">
        <v>5</v>
      </c>
      <c r="B31" s="93" t="s">
        <v>77</v>
      </c>
      <c r="C31" s="94"/>
      <c r="D31" s="94"/>
      <c r="E31" s="95"/>
      <c r="F31" s="57">
        <f>F29*4%</f>
        <v>0</v>
      </c>
    </row>
    <row r="32" spans="1:6" x14ac:dyDescent="0.35">
      <c r="A32" s="10"/>
      <c r="B32" s="3"/>
      <c r="C32" s="3"/>
      <c r="D32" s="3"/>
      <c r="E32" s="74"/>
      <c r="F32" s="73"/>
    </row>
    <row r="33" spans="1:6" x14ac:dyDescent="0.35">
      <c r="A33" s="14">
        <v>6</v>
      </c>
      <c r="B33" s="101" t="s">
        <v>93</v>
      </c>
      <c r="C33" s="102"/>
      <c r="D33" s="102"/>
      <c r="E33" s="103"/>
      <c r="F33" s="63">
        <f>F29+F31</f>
        <v>0</v>
      </c>
    </row>
    <row r="34" spans="1:6" x14ac:dyDescent="0.35">
      <c r="A34" s="10"/>
      <c r="B34" s="4"/>
      <c r="C34" s="4"/>
      <c r="D34" s="4"/>
      <c r="E34" s="58"/>
      <c r="F34" s="59"/>
    </row>
    <row r="35" spans="1:6" x14ac:dyDescent="0.35">
      <c r="A35" s="10"/>
      <c r="B35" s="70"/>
      <c r="C35" s="71"/>
      <c r="D35" s="71"/>
      <c r="E35" s="72"/>
      <c r="F35" s="59"/>
    </row>
    <row r="36" spans="1:6" x14ac:dyDescent="0.35">
      <c r="A36" s="64"/>
      <c r="F36" s="65"/>
    </row>
    <row r="37" spans="1:6" ht="44.5" customHeight="1" x14ac:dyDescent="0.35">
      <c r="A37" s="88" t="s">
        <v>74</v>
      </c>
      <c r="B37" s="89"/>
      <c r="C37" s="89"/>
      <c r="D37" s="89"/>
      <c r="E37" s="89"/>
      <c r="F37" s="90"/>
    </row>
    <row r="38" spans="1:6" x14ac:dyDescent="0.35">
      <c r="A38" s="64"/>
      <c r="F38" s="65"/>
    </row>
    <row r="39" spans="1:6" ht="15" thickBot="1" x14ac:dyDescent="0.4">
      <c r="A39" s="91" t="s">
        <v>75</v>
      </c>
      <c r="B39" s="92"/>
      <c r="C39" s="92"/>
      <c r="D39" s="66"/>
      <c r="E39" s="67"/>
      <c r="F39" s="68" t="s">
        <v>45</v>
      </c>
    </row>
  </sheetData>
  <sheetProtection algorithmName="SHA-512" hashValue="N5HttnzF8tFRXFWgpCejy1T7aB/T/9Gb/QV4e22m+1/+47qPMsj2XPfBN02pZBrSVc//mWUMMTK07A3utxogeg==" saltValue="VqOCxwq1gbwJ2w1uWbIVqg==" spinCount="100000" sheet="1" objects="1" scenarios="1"/>
  <mergeCells count="10">
    <mergeCell ref="A37:F37"/>
    <mergeCell ref="A39:C39"/>
    <mergeCell ref="B31:E31"/>
    <mergeCell ref="A1:E1"/>
    <mergeCell ref="B25:E25"/>
    <mergeCell ref="B27:E27"/>
    <mergeCell ref="B29:E29"/>
    <mergeCell ref="B33:E33"/>
    <mergeCell ref="B5:F5"/>
    <mergeCell ref="B17:F17"/>
  </mergeCells>
  <phoneticPr fontId="3" type="noConversion"/>
  <pageMargins left="0.7" right="0.7" top="0.75" bottom="0.75" header="0.3" footer="0.3"/>
  <pageSetup paperSize="9" scale="39" orientation="portrait" r:id="rId1"/>
  <headerFooter>
    <oddHeader>&amp;C&amp;"Calibri"&amp;10&amp;K000000Confidential&amp;1#</oddHeader>
    <oddFooter>&amp;R&amp;1#&amp;"Calibri"&amp;10&amp;K000000Confidential</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23FDE-15AD-40B7-9027-E39F0CE8BEF5}">
  <sheetPr>
    <tabColor rgb="FFFFC000"/>
  </sheetPr>
  <dimension ref="A1:H13"/>
  <sheetViews>
    <sheetView view="pageBreakPreview" zoomScale="105" zoomScaleNormal="115" zoomScaleSheetLayoutView="100" workbookViewId="0">
      <selection activeCell="D3" sqref="D3"/>
    </sheetView>
  </sheetViews>
  <sheetFormatPr defaultRowHeight="14.5" x14ac:dyDescent="0.35"/>
  <cols>
    <col min="1" max="1" width="6.26953125" style="1" customWidth="1"/>
    <col min="2" max="2" width="36.453125" customWidth="1"/>
    <col min="3" max="3" width="12.90625" customWidth="1"/>
    <col min="4" max="4" width="9.90625" customWidth="1"/>
    <col min="5" max="5" width="13.54296875" customWidth="1"/>
    <col min="6" max="6" width="15.81640625" customWidth="1"/>
  </cols>
  <sheetData>
    <row r="1" spans="1:8" ht="71.5" customHeight="1" x14ac:dyDescent="0.35">
      <c r="A1" s="109" t="s">
        <v>64</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t="s">
        <v>41</v>
      </c>
      <c r="C11" s="112"/>
      <c r="D11" s="112"/>
      <c r="E11" s="112"/>
      <c r="F11" s="34">
        <f>SUM(F6:F10)</f>
        <v>0</v>
      </c>
    </row>
    <row r="12" spans="1:8" x14ac:dyDescent="0.35">
      <c r="A12" s="35"/>
      <c r="B12" s="20"/>
      <c r="C12" s="20"/>
      <c r="D12" s="20"/>
      <c r="E12" s="20"/>
      <c r="F12" s="21"/>
    </row>
    <row r="13" spans="1:8" ht="43" customHeight="1" thickBot="1" x14ac:dyDescent="0.4">
      <c r="A13" s="36" t="s">
        <v>19</v>
      </c>
      <c r="B13" s="107" t="s">
        <v>63</v>
      </c>
      <c r="C13" s="107"/>
      <c r="D13" s="107"/>
      <c r="E13" s="107"/>
      <c r="F13" s="108"/>
    </row>
  </sheetData>
  <sheetProtection algorithmName="SHA-512" hashValue="FrVCqHfeqB2ezg9kYoj2JJ4DdUTPFVAGM+cpEQ3Oko6xvDW+bOs9ZTrG6cbbHv+3R6i78yjc38Y9a1vuMOBdVA==" saltValue="608ecEb0mE8cM/x0ePwrOQ==" spinCount="100000" sheet="1" selectLockedCells="1"/>
  <mergeCells count="3">
    <mergeCell ref="B13:F13"/>
    <mergeCell ref="A1:F1"/>
    <mergeCell ref="B11:E11"/>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F8577-16BC-419E-9001-CB8AB9BF9089}">
  <sheetPr>
    <tabColor rgb="FF92D050"/>
  </sheetPr>
  <dimension ref="A1:H13"/>
  <sheetViews>
    <sheetView view="pageBreakPreview" zoomScale="112" zoomScaleNormal="115" zoomScaleSheetLayoutView="112" workbookViewId="0">
      <selection activeCell="D3" sqref="D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5.81640625" customWidth="1"/>
  </cols>
  <sheetData>
    <row r="1" spans="1:8" ht="72.5" customHeight="1" x14ac:dyDescent="0.35">
      <c r="A1" s="109" t="s">
        <v>37</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51</v>
      </c>
      <c r="D6" s="43">
        <v>0.05</v>
      </c>
      <c r="E6" s="32">
        <f>D6*$E$3</f>
        <v>0</v>
      </c>
      <c r="F6" s="33">
        <f>E6</f>
        <v>0</v>
      </c>
    </row>
    <row r="7" spans="1:8" x14ac:dyDescent="0.35">
      <c r="A7" s="31" t="s">
        <v>8</v>
      </c>
      <c r="B7" s="29" t="s">
        <v>84</v>
      </c>
      <c r="C7" s="29" t="s">
        <v>51</v>
      </c>
      <c r="D7" s="43">
        <v>0.15</v>
      </c>
      <c r="E7" s="32">
        <f t="shared" ref="E7:E10" si="0">D7*$E$3</f>
        <v>0</v>
      </c>
      <c r="F7" s="33">
        <f t="shared" ref="F7:F10" si="1">E7</f>
        <v>0</v>
      </c>
    </row>
    <row r="8" spans="1:8" x14ac:dyDescent="0.35">
      <c r="A8" s="31" t="s">
        <v>9</v>
      </c>
      <c r="B8" s="29" t="s">
        <v>85</v>
      </c>
      <c r="C8" s="29" t="s">
        <v>51</v>
      </c>
      <c r="D8" s="43">
        <v>0.35</v>
      </c>
      <c r="E8" s="32">
        <f t="shared" si="0"/>
        <v>0</v>
      </c>
      <c r="F8" s="33">
        <f t="shared" si="1"/>
        <v>0</v>
      </c>
    </row>
    <row r="9" spans="1:8" x14ac:dyDescent="0.35">
      <c r="A9" s="31" t="s">
        <v>10</v>
      </c>
      <c r="B9" s="29" t="s">
        <v>86</v>
      </c>
      <c r="C9" s="29" t="s">
        <v>51</v>
      </c>
      <c r="D9" s="43">
        <v>0.4</v>
      </c>
      <c r="E9" s="32">
        <f t="shared" si="0"/>
        <v>0</v>
      </c>
      <c r="F9" s="33">
        <f t="shared" si="1"/>
        <v>0</v>
      </c>
    </row>
    <row r="10" spans="1:8" x14ac:dyDescent="0.35">
      <c r="A10" s="31" t="s">
        <v>11</v>
      </c>
      <c r="B10" s="29" t="s">
        <v>87</v>
      </c>
      <c r="C10" s="29" t="s">
        <v>51</v>
      </c>
      <c r="D10" s="43">
        <v>0.05</v>
      </c>
      <c r="E10" s="32">
        <f t="shared" si="0"/>
        <v>0</v>
      </c>
      <c r="F10" s="33">
        <f t="shared" si="1"/>
        <v>0</v>
      </c>
    </row>
    <row r="11" spans="1:8" x14ac:dyDescent="0.35">
      <c r="A11" s="18"/>
      <c r="B11" s="112" t="s">
        <v>42</v>
      </c>
      <c r="C11" s="112"/>
      <c r="D11" s="112"/>
      <c r="E11" s="112"/>
      <c r="F11" s="34">
        <f>SUM(F6:F10)</f>
        <v>0</v>
      </c>
    </row>
    <row r="12" spans="1:8" x14ac:dyDescent="0.35">
      <c r="A12" s="35"/>
      <c r="B12" s="20"/>
      <c r="C12" s="20"/>
      <c r="D12" s="20"/>
      <c r="E12" s="20"/>
      <c r="F12" s="21"/>
    </row>
    <row r="13" spans="1:8" ht="26.5" customHeight="1" thickBot="1" x14ac:dyDescent="0.4">
      <c r="A13" s="36" t="s">
        <v>19</v>
      </c>
      <c r="B13" s="107" t="s">
        <v>18</v>
      </c>
      <c r="C13" s="107"/>
      <c r="D13" s="107"/>
      <c r="E13" s="107"/>
      <c r="F13" s="108"/>
    </row>
  </sheetData>
  <sheetProtection algorithmName="SHA-512" hashValue="xxOnC9qXR1h02DGpoogIK4HRY3RBI6C+ErvyN/vGkAodPZQpD4ovq+IFn4IEpTJxSFsuMtowuSGglF93Op7+dA==" saltValue="Feqro3tOlvCdIyI9sEkZNA==" spinCount="100000" sheet="1" objects="1" scenarios="1"/>
  <mergeCells count="3">
    <mergeCell ref="A1:F1"/>
    <mergeCell ref="B11:E11"/>
    <mergeCell ref="B13:F13"/>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36059-D443-406B-8BA0-E34B3533AE18}">
  <sheetPr>
    <tabColor theme="4"/>
  </sheetPr>
  <dimension ref="A1:H13"/>
  <sheetViews>
    <sheetView view="pageBreakPreview" topLeftCell="A2" zoomScale="99" zoomScaleNormal="115" zoomScaleSheetLayoutView="99" workbookViewId="0">
      <selection activeCell="D3" sqref="D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5.81640625" customWidth="1"/>
  </cols>
  <sheetData>
    <row r="1" spans="1:8" ht="89.5" customHeight="1" x14ac:dyDescent="0.35">
      <c r="A1" s="109" t="s">
        <v>36</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'!F33*30%</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c r="C11" s="112"/>
      <c r="D11" s="112"/>
      <c r="E11" s="112"/>
      <c r="F11" s="34">
        <f>SUM(F6:F10)</f>
        <v>0</v>
      </c>
    </row>
    <row r="12" spans="1:8" x14ac:dyDescent="0.35">
      <c r="A12" s="35"/>
      <c r="B12" s="20"/>
      <c r="C12" s="20"/>
      <c r="D12" s="20"/>
      <c r="E12" s="20"/>
      <c r="F12" s="21"/>
    </row>
    <row r="13" spans="1:8" ht="41" customHeight="1" thickBot="1" x14ac:dyDescent="0.4">
      <c r="A13" s="36" t="s">
        <v>19</v>
      </c>
      <c r="B13" s="107" t="s">
        <v>18</v>
      </c>
      <c r="C13" s="107"/>
      <c r="D13" s="107"/>
      <c r="E13" s="107"/>
      <c r="F13" s="108"/>
    </row>
  </sheetData>
  <sheetProtection algorithmName="SHA-512" hashValue="a3h2tfl+3jBgRSk2BjXH1KUROGsRZiQ8Cv7VAUTDNx1sWVG5OmPa1ZhcN1yJIITV7QfjSfri91dmnk/3pcT7Dg==" saltValue="D0vrf0AwY2EyKS93KZ2TcA==" spinCount="100000" sheet="1" objects="1" scenarios="1"/>
  <mergeCells count="3">
    <mergeCell ref="A1:F1"/>
    <mergeCell ref="B11:E11"/>
    <mergeCell ref="B13:F13"/>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CCF4-C606-4DE7-8506-FFB72D74C053}">
  <sheetPr>
    <tabColor theme="6"/>
  </sheetPr>
  <dimension ref="A1:H13"/>
  <sheetViews>
    <sheetView view="pageBreakPreview" zoomScale="93" zoomScaleNormal="115" zoomScaleSheetLayoutView="93" workbookViewId="0">
      <selection activeCell="D3" sqref="D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5.81640625" customWidth="1"/>
  </cols>
  <sheetData>
    <row r="1" spans="1:8" ht="96.5" customHeight="1" x14ac:dyDescent="0.35">
      <c r="A1" s="109" t="s">
        <v>88</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c r="C11" s="112"/>
      <c r="D11" s="112"/>
      <c r="E11" s="112"/>
      <c r="F11" s="34">
        <f>SUM(F6:F10)</f>
        <v>0</v>
      </c>
    </row>
    <row r="12" spans="1:8" x14ac:dyDescent="0.35">
      <c r="A12" s="35"/>
      <c r="B12" s="20"/>
      <c r="C12" s="20"/>
      <c r="D12" s="20"/>
      <c r="E12" s="20"/>
      <c r="F12" s="21"/>
    </row>
    <row r="13" spans="1:8" ht="41" customHeight="1" thickBot="1" x14ac:dyDescent="0.4">
      <c r="A13" s="36" t="s">
        <v>19</v>
      </c>
      <c r="B13" s="107" t="s">
        <v>18</v>
      </c>
      <c r="C13" s="107"/>
      <c r="D13" s="107"/>
      <c r="E13" s="107"/>
      <c r="F13" s="108"/>
    </row>
  </sheetData>
  <sheetProtection algorithmName="SHA-512" hashValue="Me0c8J5ji97ozd+0eCHEImspA01H49C9azgZks2YqvOxH5PhmLJRzYEXkTglxsq4fMeuIFFrpNnDqVbu4A9OiA==" saltValue="lDgoZysubuhCKBwiQ5SztA==" spinCount="100000" sheet="1" objects="1" scenarios="1"/>
  <mergeCells count="3">
    <mergeCell ref="A1:F1"/>
    <mergeCell ref="B11:E11"/>
    <mergeCell ref="B13:F13"/>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19CA-F0E5-4595-B24B-F0B9584AAF82}">
  <sheetPr>
    <tabColor rgb="FF7030A0"/>
  </sheetPr>
  <dimension ref="A1:H13"/>
  <sheetViews>
    <sheetView tabSelected="1" view="pageBreakPreview" zoomScale="93" zoomScaleNormal="115" zoomScaleSheetLayoutView="93" workbookViewId="0">
      <selection activeCell="D3" sqref="D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5.81640625" customWidth="1"/>
  </cols>
  <sheetData>
    <row r="1" spans="1:8" ht="83.5" customHeight="1" x14ac:dyDescent="0.35">
      <c r="A1" s="109" t="s">
        <v>89</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'!F33*15%</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c r="C11" s="112"/>
      <c r="D11" s="112"/>
      <c r="E11" s="112"/>
      <c r="F11" s="34">
        <f>SUM(F6:F10)</f>
        <v>0</v>
      </c>
    </row>
    <row r="12" spans="1:8" x14ac:dyDescent="0.35">
      <c r="A12" s="35"/>
      <c r="B12" s="20"/>
      <c r="C12" s="20"/>
      <c r="D12" s="20"/>
      <c r="E12" s="20"/>
      <c r="F12" s="21"/>
    </row>
    <row r="13" spans="1:8" ht="41" customHeight="1" thickBot="1" x14ac:dyDescent="0.4">
      <c r="A13" s="36" t="s">
        <v>19</v>
      </c>
      <c r="B13" s="107" t="s">
        <v>18</v>
      </c>
      <c r="C13" s="107"/>
      <c r="D13" s="107"/>
      <c r="E13" s="107"/>
      <c r="F13" s="108"/>
    </row>
  </sheetData>
  <sheetProtection algorithmName="SHA-512" hashValue="GBbKa07/lWLctc9Hy21AVjmjkRNEzU53Eylhs1k3tJfGs8ZIKPhscVWDdbZn72uiIKgKIWTtqAEXEpVeyzZX6A==" saltValue="fIKorEbr2h9MXk6LZ97XWA==" spinCount="100000" sheet="1" objects="1" scenarios="1"/>
  <mergeCells count="3">
    <mergeCell ref="A1:F1"/>
    <mergeCell ref="B11:E11"/>
    <mergeCell ref="B13:F13"/>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B8155-0CB7-48D5-890F-14740C108E2B}">
  <sheetPr>
    <tabColor theme="8" tint="0.79998168889431442"/>
  </sheetPr>
  <dimension ref="A1:H13"/>
  <sheetViews>
    <sheetView view="pageBreakPreview" zoomScale="96" zoomScaleNormal="115" zoomScaleSheetLayoutView="96" workbookViewId="0">
      <selection activeCell="D3" sqref="D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8.26953125" customWidth="1"/>
    <col min="11" max="11" width="8.7265625" customWidth="1"/>
  </cols>
  <sheetData>
    <row r="1" spans="1:8" ht="73.5" customHeight="1" x14ac:dyDescent="0.35">
      <c r="A1" s="109" t="s">
        <v>90</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t="s">
        <v>43</v>
      </c>
      <c r="C11" s="112"/>
      <c r="D11" s="112"/>
      <c r="E11" s="112"/>
      <c r="F11" s="34">
        <f>SUM(F6:F10)</f>
        <v>0</v>
      </c>
    </row>
    <row r="12" spans="1:8" x14ac:dyDescent="0.35">
      <c r="A12" s="35"/>
      <c r="B12" s="20"/>
      <c r="C12" s="20"/>
      <c r="D12" s="20"/>
      <c r="E12" s="20"/>
      <c r="F12" s="21"/>
    </row>
    <row r="13" spans="1:8" ht="26" customHeight="1" thickBot="1" x14ac:dyDescent="0.4">
      <c r="A13" s="36" t="s">
        <v>17</v>
      </c>
      <c r="B13" s="107" t="s">
        <v>18</v>
      </c>
      <c r="C13" s="107"/>
      <c r="D13" s="107"/>
      <c r="E13" s="107"/>
      <c r="F13" s="108"/>
    </row>
  </sheetData>
  <sheetProtection algorithmName="SHA-512" hashValue="/GmYRTwziOAEaFuQFgIDWkciemKgssIodE42nw5OMhOXJv7xHuLcM6UzOr8UID/qwA3bTa3udB1Kcm+1bCiPdw==" saltValue="1vsJSSkkwxl96INUZxQr6w==" spinCount="100000" sheet="1" objects="1" scenarios="1"/>
  <mergeCells count="3">
    <mergeCell ref="A1:F1"/>
    <mergeCell ref="B11:E11"/>
    <mergeCell ref="B13:F13"/>
  </mergeCells>
  <phoneticPr fontId="3" type="noConversion"/>
  <pageMargins left="0.7" right="0.7" top="0.75" bottom="0.75" header="0.3" footer="0.3"/>
  <pageSetup paperSize="9" scale="88" orientation="portrait" r:id="rId1"/>
  <headerFooter>
    <oddHeader>&amp;C&amp;"Calibri"&amp;10&amp;K000000Confidential&amp;1#</oddHeader>
    <oddFooter>&amp;R&amp;1#&amp;"Calibri"&amp;10&amp;K000000Confidential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A631-3B22-4F8B-AB58-62D2FB8AA1C3}">
  <sheetPr>
    <tabColor rgb="FF92D050"/>
  </sheetPr>
  <dimension ref="A1:H13"/>
  <sheetViews>
    <sheetView view="pageBreakPreview" zoomScale="98" zoomScaleNormal="115" zoomScaleSheetLayoutView="98" workbookViewId="0">
      <selection activeCell="C3" sqref="C3"/>
    </sheetView>
  </sheetViews>
  <sheetFormatPr defaultRowHeight="14.5" x14ac:dyDescent="0.35"/>
  <cols>
    <col min="1" max="1" width="6.26953125" style="1" customWidth="1"/>
    <col min="2" max="2" width="36.453125" customWidth="1"/>
    <col min="3" max="3" width="14.54296875" customWidth="1"/>
    <col min="4" max="4" width="9.90625" customWidth="1"/>
    <col min="5" max="5" width="13.54296875" customWidth="1"/>
    <col min="6" max="6" width="15.7265625" customWidth="1"/>
  </cols>
  <sheetData>
    <row r="1" spans="1:8" ht="70.5" customHeight="1" x14ac:dyDescent="0.35">
      <c r="A1" s="109" t="s">
        <v>91</v>
      </c>
      <c r="B1" s="110"/>
      <c r="C1" s="110"/>
      <c r="D1" s="110"/>
      <c r="E1" s="110"/>
      <c r="F1" s="111"/>
      <c r="H1" s="2"/>
    </row>
    <row r="2" spans="1:8" x14ac:dyDescent="0.35">
      <c r="A2" s="18" t="s">
        <v>12</v>
      </c>
      <c r="B2" s="19" t="s">
        <v>13</v>
      </c>
      <c r="C2" s="20"/>
      <c r="D2" s="20"/>
      <c r="E2" s="20"/>
      <c r="F2" s="21"/>
    </row>
    <row r="3" spans="1:8" x14ac:dyDescent="0.35">
      <c r="A3" s="22"/>
      <c r="B3" s="23" t="s">
        <v>15</v>
      </c>
      <c r="C3" s="82">
        <f>'BUILDER''S WORK '!F33</f>
        <v>0</v>
      </c>
      <c r="D3" s="46">
        <v>0</v>
      </c>
      <c r="E3" s="24">
        <f>D3*C3</f>
        <v>0</v>
      </c>
      <c r="F3" s="21"/>
    </row>
    <row r="4" spans="1:8" x14ac:dyDescent="0.35">
      <c r="A4" s="25" t="s">
        <v>0</v>
      </c>
      <c r="B4" s="26" t="s">
        <v>1</v>
      </c>
      <c r="C4" s="26" t="s">
        <v>2</v>
      </c>
      <c r="D4" s="26" t="s">
        <v>3</v>
      </c>
      <c r="E4" s="26" t="s">
        <v>4</v>
      </c>
      <c r="F4" s="27" t="s">
        <v>5</v>
      </c>
    </row>
    <row r="5" spans="1:8" x14ac:dyDescent="0.35">
      <c r="A5" s="25" t="s">
        <v>14</v>
      </c>
      <c r="B5" s="28" t="s">
        <v>6</v>
      </c>
      <c r="C5" s="29"/>
      <c r="D5" s="29"/>
      <c r="E5" s="29"/>
      <c r="F5" s="30"/>
    </row>
    <row r="6" spans="1:8" x14ac:dyDescent="0.35">
      <c r="A6" s="31" t="s">
        <v>7</v>
      </c>
      <c r="B6" s="29" t="s">
        <v>83</v>
      </c>
      <c r="C6" s="29" t="s">
        <v>50</v>
      </c>
      <c r="D6" s="43">
        <v>0.05</v>
      </c>
      <c r="E6" s="32">
        <f>D6*$E$3</f>
        <v>0</v>
      </c>
      <c r="F6" s="33">
        <f>E6</f>
        <v>0</v>
      </c>
    </row>
    <row r="7" spans="1:8" x14ac:dyDescent="0.35">
      <c r="A7" s="31" t="s">
        <v>8</v>
      </c>
      <c r="B7" s="29" t="s">
        <v>84</v>
      </c>
      <c r="C7" s="29" t="s">
        <v>50</v>
      </c>
      <c r="D7" s="43">
        <v>0.15</v>
      </c>
      <c r="E7" s="32">
        <f t="shared" ref="E7:E10" si="0">D7*$E$3</f>
        <v>0</v>
      </c>
      <c r="F7" s="33">
        <f t="shared" ref="F7:F10" si="1">E7</f>
        <v>0</v>
      </c>
    </row>
    <row r="8" spans="1:8" x14ac:dyDescent="0.35">
      <c r="A8" s="31" t="s">
        <v>9</v>
      </c>
      <c r="B8" s="29" t="s">
        <v>85</v>
      </c>
      <c r="C8" s="29" t="s">
        <v>50</v>
      </c>
      <c r="D8" s="43">
        <v>0.35</v>
      </c>
      <c r="E8" s="32">
        <f t="shared" si="0"/>
        <v>0</v>
      </c>
      <c r="F8" s="33">
        <f t="shared" si="1"/>
        <v>0</v>
      </c>
    </row>
    <row r="9" spans="1:8" x14ac:dyDescent="0.35">
      <c r="A9" s="31" t="s">
        <v>10</v>
      </c>
      <c r="B9" s="29" t="s">
        <v>86</v>
      </c>
      <c r="C9" s="29" t="s">
        <v>50</v>
      </c>
      <c r="D9" s="43">
        <v>0.4</v>
      </c>
      <c r="E9" s="32">
        <f t="shared" si="0"/>
        <v>0</v>
      </c>
      <c r="F9" s="33">
        <f t="shared" si="1"/>
        <v>0</v>
      </c>
    </row>
    <row r="10" spans="1:8" x14ac:dyDescent="0.35">
      <c r="A10" s="31" t="s">
        <v>11</v>
      </c>
      <c r="B10" s="29" t="s">
        <v>87</v>
      </c>
      <c r="C10" s="29" t="s">
        <v>50</v>
      </c>
      <c r="D10" s="43">
        <v>0.05</v>
      </c>
      <c r="E10" s="32">
        <f t="shared" si="0"/>
        <v>0</v>
      </c>
      <c r="F10" s="33">
        <f t="shared" si="1"/>
        <v>0</v>
      </c>
    </row>
    <row r="11" spans="1:8" x14ac:dyDescent="0.35">
      <c r="A11" s="18"/>
      <c r="B11" s="112" t="s">
        <v>43</v>
      </c>
      <c r="C11" s="112"/>
      <c r="D11" s="112"/>
      <c r="E11" s="112"/>
      <c r="F11" s="34">
        <f>SUM(F6:F10)</f>
        <v>0</v>
      </c>
    </row>
    <row r="12" spans="1:8" x14ac:dyDescent="0.35">
      <c r="A12" s="35"/>
      <c r="B12" s="20"/>
      <c r="C12" s="20"/>
      <c r="D12" s="20"/>
      <c r="E12" s="20"/>
      <c r="F12" s="21"/>
    </row>
    <row r="13" spans="1:8" ht="26" customHeight="1" thickBot="1" x14ac:dyDescent="0.4">
      <c r="A13" s="36" t="s">
        <v>17</v>
      </c>
      <c r="B13" s="107" t="s">
        <v>18</v>
      </c>
      <c r="C13" s="107"/>
      <c r="D13" s="107"/>
      <c r="E13" s="107"/>
      <c r="F13" s="108"/>
    </row>
  </sheetData>
  <sheetProtection algorithmName="SHA-512" hashValue="scN+PPZi3Yzjf/rKcobrGC/vPQ6b7KhHfMfzj8K0wivavfVIpTnk2QTpuBfEOUB5wQVebn5XJ7raQXr/g8ePOg==" saltValue="6YCoDF4scLwr4EF8g3pIbA==" spinCount="100000" sheet="1" objects="1" scenarios="1"/>
  <mergeCells count="3">
    <mergeCell ref="A1:F1"/>
    <mergeCell ref="B11:E11"/>
    <mergeCell ref="B13:F13"/>
  </mergeCells>
  <phoneticPr fontId="3" type="noConversion"/>
  <pageMargins left="0.7" right="0.7" top="0.75" bottom="0.75" header="0.3" footer="0.3"/>
  <pageSetup paperSize="9" scale="90" orientation="portrait" r:id="rId1"/>
  <headerFooter>
    <oddHeader>&amp;C&amp;"Calibri"&amp;10&amp;K000000Confidential&amp;1#</oddHeader>
    <oddFooter>&amp;R&amp;1#&amp;"Calibri"&amp;10&amp;K000000Confidential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A111-7A7B-4E70-B672-F6A22726D89A}">
  <sheetPr>
    <tabColor rgb="FFFFFF00"/>
  </sheetPr>
  <dimension ref="A1:H12"/>
  <sheetViews>
    <sheetView view="pageBreakPreview" zoomScale="96" zoomScaleNormal="115" zoomScaleSheetLayoutView="96" workbookViewId="0">
      <selection activeCell="D7" sqref="D7"/>
    </sheetView>
  </sheetViews>
  <sheetFormatPr defaultRowHeight="14.5" x14ac:dyDescent="0.35"/>
  <cols>
    <col min="1" max="1" width="6.26953125" style="1" customWidth="1"/>
    <col min="2" max="2" width="39.453125" customWidth="1"/>
    <col min="3" max="3" width="14.54296875" customWidth="1"/>
    <col min="4" max="4" width="12.7265625" customWidth="1"/>
    <col min="5" max="5" width="9.90625" customWidth="1"/>
    <col min="6" max="6" width="17" customWidth="1"/>
    <col min="11" max="11" width="8.7265625" customWidth="1"/>
  </cols>
  <sheetData>
    <row r="1" spans="1:8" ht="66.5" customHeight="1" x14ac:dyDescent="0.35">
      <c r="A1" s="109" t="s">
        <v>92</v>
      </c>
      <c r="B1" s="110"/>
      <c r="C1" s="110"/>
      <c r="D1" s="110"/>
      <c r="E1" s="110"/>
      <c r="F1" s="111"/>
      <c r="H1" s="2"/>
    </row>
    <row r="2" spans="1:8" x14ac:dyDescent="0.35">
      <c r="A2" s="18" t="s">
        <v>12</v>
      </c>
      <c r="B2" s="19" t="s">
        <v>13</v>
      </c>
      <c r="C2" s="20"/>
      <c r="D2" s="20"/>
      <c r="E2" s="20"/>
      <c r="F2" s="21"/>
    </row>
    <row r="3" spans="1:8" x14ac:dyDescent="0.35">
      <c r="A3" s="22"/>
      <c r="B3" s="23" t="s">
        <v>15</v>
      </c>
      <c r="C3" s="85"/>
      <c r="D3" s="85"/>
      <c r="E3" s="86">
        <f>E6++E7+E8+E9</f>
        <v>0</v>
      </c>
      <c r="F3" s="87"/>
    </row>
    <row r="4" spans="1:8" x14ac:dyDescent="0.35">
      <c r="A4" s="25" t="s">
        <v>0</v>
      </c>
      <c r="B4" s="26" t="s">
        <v>1</v>
      </c>
      <c r="C4" s="26" t="s">
        <v>2</v>
      </c>
      <c r="D4" s="26" t="s">
        <v>47</v>
      </c>
      <c r="E4" s="26" t="s">
        <v>48</v>
      </c>
      <c r="F4" s="27" t="s">
        <v>5</v>
      </c>
    </row>
    <row r="5" spans="1:8" x14ac:dyDescent="0.35">
      <c r="A5" s="25" t="s">
        <v>14</v>
      </c>
      <c r="B5" s="28" t="s">
        <v>46</v>
      </c>
      <c r="C5" s="29"/>
      <c r="D5" s="29"/>
      <c r="E5" s="29"/>
      <c r="F5" s="30"/>
    </row>
    <row r="6" spans="1:8" x14ac:dyDescent="0.35">
      <c r="A6" s="31">
        <v>1</v>
      </c>
      <c r="B6" s="29" t="s">
        <v>55</v>
      </c>
      <c r="C6" s="29" t="s">
        <v>51</v>
      </c>
      <c r="D6" s="32">
        <v>100000</v>
      </c>
      <c r="E6" s="84">
        <v>0</v>
      </c>
      <c r="F6" s="33">
        <f>D6*E6</f>
        <v>0</v>
      </c>
    </row>
    <row r="7" spans="1:8" x14ac:dyDescent="0.35">
      <c r="A7" s="31">
        <f>A6+1</f>
        <v>2</v>
      </c>
      <c r="B7" s="29" t="s">
        <v>56</v>
      </c>
      <c r="C7" s="29" t="s">
        <v>51</v>
      </c>
      <c r="D7" s="32">
        <v>200000</v>
      </c>
      <c r="E7" s="84">
        <v>0</v>
      </c>
      <c r="F7" s="33">
        <f>D7*E7</f>
        <v>0</v>
      </c>
    </row>
    <row r="8" spans="1:8" x14ac:dyDescent="0.35">
      <c r="A8" s="31">
        <f t="shared" ref="A8:A9" si="0">A7+1</f>
        <v>3</v>
      </c>
      <c r="B8" s="29" t="s">
        <v>57</v>
      </c>
      <c r="C8" s="29" t="s">
        <v>51</v>
      </c>
      <c r="D8" s="32">
        <v>150000</v>
      </c>
      <c r="E8" s="84">
        <v>0</v>
      </c>
      <c r="F8" s="33">
        <f>D8*E8</f>
        <v>0</v>
      </c>
    </row>
    <row r="9" spans="1:8" x14ac:dyDescent="0.35">
      <c r="A9" s="31">
        <f t="shared" si="0"/>
        <v>4</v>
      </c>
      <c r="B9" s="29" t="s">
        <v>53</v>
      </c>
      <c r="C9" s="29" t="s">
        <v>51</v>
      </c>
      <c r="D9" s="32">
        <v>150000</v>
      </c>
      <c r="E9" s="84">
        <v>0</v>
      </c>
      <c r="F9" s="33">
        <f>D9*E9</f>
        <v>0</v>
      </c>
    </row>
    <row r="10" spans="1:8" x14ac:dyDescent="0.35">
      <c r="A10" s="18"/>
      <c r="B10" s="112" t="s">
        <v>141</v>
      </c>
      <c r="C10" s="112"/>
      <c r="D10" s="112"/>
      <c r="E10" s="112"/>
      <c r="F10" s="34">
        <f>SUM(F6:F9)</f>
        <v>0</v>
      </c>
    </row>
    <row r="11" spans="1:8" x14ac:dyDescent="0.35">
      <c r="A11" s="35"/>
      <c r="B11" s="20"/>
      <c r="C11" s="20"/>
      <c r="D11" s="20"/>
      <c r="E11" s="20"/>
      <c r="F11" s="21"/>
    </row>
    <row r="12" spans="1:8" ht="26" customHeight="1" thickBot="1" x14ac:dyDescent="0.4">
      <c r="A12" s="36" t="s">
        <v>17</v>
      </c>
      <c r="B12" s="107" t="s">
        <v>49</v>
      </c>
      <c r="C12" s="107"/>
      <c r="D12" s="107"/>
      <c r="E12" s="107"/>
      <c r="F12" s="108"/>
    </row>
  </sheetData>
  <sheetProtection algorithmName="SHA-512" hashValue="XVc7CDD+LEN3/8KLY6Hl9qMnt8fxJ5ZiAgsoBU48B8NSxU6zBaqh0v8yHQc9SeyCkwewhzNaSNMrzxUBIWoJ/g==" saltValue="hN2Y+Apcq8a7TssKoblGxA==" spinCount="100000" sheet="1" objects="1" scenarios="1"/>
  <mergeCells count="3">
    <mergeCell ref="A1:F1"/>
    <mergeCell ref="B10:E10"/>
    <mergeCell ref="B12:F12"/>
  </mergeCells>
  <pageMargins left="0.7" right="0.7" top="0.75" bottom="0.75" header="0.3" footer="0.3"/>
  <pageSetup paperSize="9" scale="87" orientation="portrait" r:id="rId1"/>
  <headerFooter>
    <oddHeader>&amp;C&amp;"Calibri"&amp;10&amp;K000000Confidential&amp;1#</oddHeader>
    <oddFooter>&amp;R&amp;1#&amp;"Calibri"&amp;10&amp;K000000Confidential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A829-055E-4E6D-8632-A72B02916F17}">
  <sheetPr>
    <tabColor rgb="FF00B0F0"/>
  </sheetPr>
  <dimension ref="A1:C59"/>
  <sheetViews>
    <sheetView view="pageBreakPreview" topLeftCell="A13" zoomScale="81" zoomScaleNormal="100" zoomScaleSheetLayoutView="70" workbookViewId="0">
      <selection activeCell="C21" sqref="C21"/>
    </sheetView>
  </sheetViews>
  <sheetFormatPr defaultRowHeight="14.5" x14ac:dyDescent="0.35"/>
  <cols>
    <col min="2" max="2" width="73.453125" customWidth="1"/>
    <col min="3" max="3" width="29.90625" customWidth="1"/>
  </cols>
  <sheetData>
    <row r="1" spans="1:3" ht="101.5" customHeight="1" x14ac:dyDescent="0.35">
      <c r="A1" s="118" t="s">
        <v>142</v>
      </c>
      <c r="B1" s="119"/>
      <c r="C1" s="48"/>
    </row>
    <row r="2" spans="1:3" ht="21.5" customHeight="1" x14ac:dyDescent="0.35">
      <c r="A2" s="113" t="s">
        <v>20</v>
      </c>
      <c r="B2" s="114"/>
      <c r="C2" s="115"/>
    </row>
    <row r="3" spans="1:3" ht="23" customHeight="1" x14ac:dyDescent="0.35">
      <c r="A3" s="13" t="s">
        <v>21</v>
      </c>
      <c r="B3" s="7" t="s">
        <v>22</v>
      </c>
      <c r="C3" s="45" t="s">
        <v>23</v>
      </c>
    </row>
    <row r="4" spans="1:3" ht="23" customHeight="1" x14ac:dyDescent="0.35">
      <c r="A4" s="13">
        <v>1</v>
      </c>
      <c r="B4" s="7" t="s">
        <v>76</v>
      </c>
      <c r="C4" s="53">
        <f>'BUILDER''S WORK '!F33</f>
        <v>0</v>
      </c>
    </row>
    <row r="5" spans="1:3" ht="23" customHeight="1" x14ac:dyDescent="0.35">
      <c r="A5" s="60"/>
      <c r="B5" s="61"/>
      <c r="C5" s="62"/>
    </row>
    <row r="6" spans="1:3" x14ac:dyDescent="0.35">
      <c r="A6" s="10">
        <v>2</v>
      </c>
      <c r="B6" s="3" t="s">
        <v>24</v>
      </c>
      <c r="C6" s="15"/>
    </row>
    <row r="7" spans="1:3" x14ac:dyDescent="0.35">
      <c r="A7" s="11">
        <v>2.1</v>
      </c>
      <c r="B7" s="4" t="s">
        <v>38</v>
      </c>
      <c r="C7" s="15">
        <f>CPM!F11</f>
        <v>0</v>
      </c>
    </row>
    <row r="8" spans="1:3" x14ac:dyDescent="0.35">
      <c r="A8" s="11">
        <f>A7+0.1</f>
        <v>2.2000000000000002</v>
      </c>
      <c r="B8" s="4" t="s">
        <v>39</v>
      </c>
      <c r="C8" s="15">
        <f>ARCH!F11</f>
        <v>0</v>
      </c>
    </row>
    <row r="9" spans="1:3" x14ac:dyDescent="0.35">
      <c r="A9" s="11">
        <f t="shared" ref="A9:A13" si="0">A8+0.1</f>
        <v>2.3000000000000003</v>
      </c>
      <c r="B9" s="4" t="s">
        <v>40</v>
      </c>
      <c r="C9" s="15">
        <f>'ELEC ENG'!F11</f>
        <v>0</v>
      </c>
    </row>
    <row r="10" spans="1:3" x14ac:dyDescent="0.35">
      <c r="A10" s="11">
        <f t="shared" si="0"/>
        <v>2.4000000000000004</v>
      </c>
      <c r="B10" s="4" t="s">
        <v>60</v>
      </c>
      <c r="C10" s="15">
        <f>'CIV &amp; STR ENG'!F11</f>
        <v>0</v>
      </c>
    </row>
    <row r="11" spans="1:3" x14ac:dyDescent="0.35">
      <c r="A11" s="11">
        <f t="shared" si="0"/>
        <v>2.5000000000000004</v>
      </c>
      <c r="B11" s="4" t="s">
        <v>78</v>
      </c>
      <c r="C11" s="15">
        <f>'MECH ENG'!F11</f>
        <v>0</v>
      </c>
    </row>
    <row r="12" spans="1:3" x14ac:dyDescent="0.35">
      <c r="A12" s="11">
        <f t="shared" si="0"/>
        <v>2.6000000000000005</v>
      </c>
      <c r="B12" s="4" t="s">
        <v>61</v>
      </c>
      <c r="C12" s="15">
        <f>QS!F11</f>
        <v>0</v>
      </c>
    </row>
    <row r="13" spans="1:3" x14ac:dyDescent="0.35">
      <c r="A13" s="11">
        <f t="shared" si="0"/>
        <v>2.7000000000000006</v>
      </c>
      <c r="B13" s="4" t="s">
        <v>62</v>
      </c>
      <c r="C13" s="15">
        <f>CHSA!F11</f>
        <v>0</v>
      </c>
    </row>
    <row r="14" spans="1:3" x14ac:dyDescent="0.35">
      <c r="A14" s="12"/>
      <c r="B14" s="4"/>
      <c r="C14" s="15"/>
    </row>
    <row r="15" spans="1:3" x14ac:dyDescent="0.35">
      <c r="A15" s="13">
        <v>2</v>
      </c>
      <c r="B15" s="7" t="s">
        <v>25</v>
      </c>
      <c r="C15" s="76">
        <f>C7+C8+C9+C12+C13+C10+C11</f>
        <v>0</v>
      </c>
    </row>
    <row r="16" spans="1:3" x14ac:dyDescent="0.35">
      <c r="A16" s="12"/>
      <c r="B16" s="4"/>
      <c r="C16" s="15"/>
    </row>
    <row r="17" spans="1:3" x14ac:dyDescent="0.35">
      <c r="A17" s="10">
        <v>3</v>
      </c>
      <c r="B17" s="3" t="s">
        <v>26</v>
      </c>
      <c r="C17" s="15"/>
    </row>
    <row r="18" spans="1:3" x14ac:dyDescent="0.35">
      <c r="A18" s="11" t="s">
        <v>27</v>
      </c>
      <c r="B18" s="4" t="s">
        <v>54</v>
      </c>
      <c r="C18" s="15">
        <f>'% Mark Up on Povisional Sums'!D6</f>
        <v>100000</v>
      </c>
    </row>
    <row r="19" spans="1:3" x14ac:dyDescent="0.35">
      <c r="A19" s="11" t="s">
        <v>16</v>
      </c>
      <c r="B19" s="4" t="s">
        <v>52</v>
      </c>
      <c r="C19" s="15">
        <f>'% Mark Up on Povisional Sums'!D7</f>
        <v>200000</v>
      </c>
    </row>
    <row r="20" spans="1:3" x14ac:dyDescent="0.35">
      <c r="A20" s="11" t="s">
        <v>28</v>
      </c>
      <c r="B20" s="4" t="s">
        <v>58</v>
      </c>
      <c r="C20" s="15">
        <f>'% Mark Up on Povisional Sums'!D8</f>
        <v>150000</v>
      </c>
    </row>
    <row r="21" spans="1:3" x14ac:dyDescent="0.35">
      <c r="A21" s="11" t="s">
        <v>29</v>
      </c>
      <c r="B21" s="4" t="s">
        <v>59</v>
      </c>
      <c r="C21" s="15">
        <f>'% Mark Up on Povisional Sums'!D9</f>
        <v>150000</v>
      </c>
    </row>
    <row r="22" spans="1:3" x14ac:dyDescent="0.35">
      <c r="A22" s="11"/>
      <c r="B22" s="4"/>
      <c r="C22" s="15"/>
    </row>
    <row r="23" spans="1:3" ht="29" x14ac:dyDescent="0.35">
      <c r="A23" s="11" t="s">
        <v>30</v>
      </c>
      <c r="B23" s="8" t="s">
        <v>79</v>
      </c>
      <c r="C23" s="47">
        <f>'% Mark Up on Povisional Sums'!F10</f>
        <v>0</v>
      </c>
    </row>
    <row r="24" spans="1:3" x14ac:dyDescent="0.35">
      <c r="A24" s="12"/>
      <c r="B24" s="4"/>
      <c r="C24" s="15"/>
    </row>
    <row r="25" spans="1:3" x14ac:dyDescent="0.35">
      <c r="A25" s="14">
        <v>4</v>
      </c>
      <c r="B25" s="9" t="s">
        <v>31</v>
      </c>
      <c r="C25" s="40">
        <f>C18+C19+C23+C20+C21+C22</f>
        <v>600000</v>
      </c>
    </row>
    <row r="26" spans="1:3" x14ac:dyDescent="0.35">
      <c r="A26" s="12"/>
      <c r="B26" s="4"/>
      <c r="C26" s="15"/>
    </row>
    <row r="27" spans="1:3" x14ac:dyDescent="0.35">
      <c r="A27" s="10">
        <v>5</v>
      </c>
      <c r="B27" s="3" t="s">
        <v>34</v>
      </c>
      <c r="C27" s="15">
        <f>(C15)*10%</f>
        <v>0</v>
      </c>
    </row>
    <row r="28" spans="1:3" x14ac:dyDescent="0.35">
      <c r="A28" s="12"/>
      <c r="B28" s="4"/>
      <c r="C28" s="15"/>
    </row>
    <row r="29" spans="1:3" x14ac:dyDescent="0.35">
      <c r="A29" s="14">
        <v>6</v>
      </c>
      <c r="B29" s="9" t="s">
        <v>32</v>
      </c>
      <c r="C29" s="40">
        <f>C27</f>
        <v>0</v>
      </c>
    </row>
    <row r="30" spans="1:3" x14ac:dyDescent="0.35">
      <c r="A30" s="12"/>
      <c r="B30" s="4"/>
      <c r="C30" s="15"/>
    </row>
    <row r="31" spans="1:3" ht="16.5" customHeight="1" x14ac:dyDescent="0.35">
      <c r="A31" s="37">
        <v>7</v>
      </c>
      <c r="B31" s="38" t="s">
        <v>138</v>
      </c>
      <c r="C31" s="41">
        <f>(C15+C25+C29)*10%</f>
        <v>60000</v>
      </c>
    </row>
    <row r="32" spans="1:3" ht="16.5" customHeight="1" x14ac:dyDescent="0.35">
      <c r="A32" s="10"/>
      <c r="B32" s="3"/>
      <c r="C32" s="15"/>
    </row>
    <row r="33" spans="1:3" ht="29" x14ac:dyDescent="0.35">
      <c r="A33" s="14">
        <v>8</v>
      </c>
      <c r="B33" s="39" t="s">
        <v>80</v>
      </c>
      <c r="C33" s="40">
        <f>C4+C15+C25+C29+C31</f>
        <v>660000</v>
      </c>
    </row>
    <row r="34" spans="1:3" x14ac:dyDescent="0.35">
      <c r="A34" s="12"/>
      <c r="B34" s="4"/>
      <c r="C34" s="15"/>
    </row>
    <row r="35" spans="1:3" x14ac:dyDescent="0.35">
      <c r="A35" s="10">
        <v>9</v>
      </c>
      <c r="B35" s="3" t="s">
        <v>33</v>
      </c>
      <c r="C35" s="15">
        <f>C33*15%</f>
        <v>99000</v>
      </c>
    </row>
    <row r="36" spans="1:3" x14ac:dyDescent="0.35">
      <c r="A36" s="10"/>
      <c r="B36" s="3"/>
      <c r="C36" s="15"/>
    </row>
    <row r="37" spans="1:3" ht="15" thickBot="1" x14ac:dyDescent="0.4">
      <c r="A37" s="16">
        <v>10</v>
      </c>
      <c r="B37" s="17" t="s">
        <v>44</v>
      </c>
      <c r="C37" s="42">
        <f>C33+C35</f>
        <v>759000</v>
      </c>
    </row>
    <row r="38" spans="1:3" x14ac:dyDescent="0.35">
      <c r="C38" s="6"/>
    </row>
    <row r="39" spans="1:3" ht="80" customHeight="1" x14ac:dyDescent="0.35">
      <c r="A39" s="116" t="s">
        <v>81</v>
      </c>
      <c r="B39" s="116"/>
      <c r="C39" s="116"/>
    </row>
    <row r="41" spans="1:3" ht="24.5" customHeight="1" x14ac:dyDescent="0.35">
      <c r="A41" s="117" t="s">
        <v>35</v>
      </c>
      <c r="B41" s="117"/>
      <c r="C41" s="44" t="s">
        <v>45</v>
      </c>
    </row>
    <row r="42" spans="1:3" x14ac:dyDescent="0.35">
      <c r="C42" s="6"/>
    </row>
    <row r="43" spans="1:3" x14ac:dyDescent="0.35">
      <c r="C43" s="6"/>
    </row>
    <row r="44" spans="1:3" x14ac:dyDescent="0.35">
      <c r="C44" s="6"/>
    </row>
    <row r="45" spans="1:3" x14ac:dyDescent="0.35">
      <c r="C45" s="6"/>
    </row>
    <row r="46" spans="1:3" x14ac:dyDescent="0.35">
      <c r="C46" s="6"/>
    </row>
    <row r="47" spans="1:3" x14ac:dyDescent="0.35">
      <c r="C47" s="6"/>
    </row>
    <row r="48" spans="1:3" x14ac:dyDescent="0.35">
      <c r="C48" s="6"/>
    </row>
    <row r="49" spans="3:3" x14ac:dyDescent="0.35">
      <c r="C49" s="6"/>
    </row>
    <row r="50" spans="3:3" x14ac:dyDescent="0.35">
      <c r="C50" s="6"/>
    </row>
    <row r="51" spans="3:3" x14ac:dyDescent="0.35">
      <c r="C51" s="6"/>
    </row>
    <row r="52" spans="3:3" x14ac:dyDescent="0.35">
      <c r="C52" s="5"/>
    </row>
    <row r="53" spans="3:3" x14ac:dyDescent="0.35">
      <c r="C53" s="5"/>
    </row>
    <row r="54" spans="3:3" x14ac:dyDescent="0.35">
      <c r="C54" s="5"/>
    </row>
    <row r="55" spans="3:3" x14ac:dyDescent="0.35">
      <c r="C55" s="5"/>
    </row>
    <row r="56" spans="3:3" x14ac:dyDescent="0.35">
      <c r="C56" s="5"/>
    </row>
    <row r="57" spans="3:3" x14ac:dyDescent="0.35">
      <c r="C57" s="5"/>
    </row>
    <row r="58" spans="3:3" x14ac:dyDescent="0.35">
      <c r="C58" s="5"/>
    </row>
    <row r="59" spans="3:3" x14ac:dyDescent="0.35">
      <c r="C59" s="5"/>
    </row>
  </sheetData>
  <sheetProtection algorithmName="SHA-512" hashValue="5Ym+HZRiqGMA48AkuTNka4LeL+mB+KIEGDHIgd9oHvuXK0Enh5sbM6oBzURBtPKI5uy7A/tWsD/6IG+JybchSA==" saltValue="1CHI1LyDktyFpBtLODd+dA==" spinCount="100000" sheet="1" objects="1" scenarios="1"/>
  <mergeCells count="4">
    <mergeCell ref="A2:C2"/>
    <mergeCell ref="A39:C39"/>
    <mergeCell ref="A41:B41"/>
    <mergeCell ref="A1:B1"/>
  </mergeCells>
  <phoneticPr fontId="3" type="noConversion"/>
  <pageMargins left="0.7" right="0.7" top="0.75" bottom="0.75" header="0.3" footer="0.3"/>
  <pageSetup paperSize="9" scale="78" orientation="portrait" r:id="rId1"/>
  <headerFooter>
    <oddHeader>&amp;C&amp;"Calibri"&amp;10&amp;K000000Confidential&amp;1#</oddHeader>
    <oddFooter>&amp;R&amp;1#&amp;"Calibri"&amp;10&amp;K000000Confidential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6632DC96D34B9458A105886D41C70AD" ma:contentTypeVersion="4" ma:contentTypeDescription="Create a new document." ma:contentTypeScope="" ma:versionID="9f0eee533a77c9d9160bd91f52372f88">
  <xsd:schema xmlns:xsd="http://www.w3.org/2001/XMLSchema" xmlns:xs="http://www.w3.org/2001/XMLSchema" xmlns:p="http://schemas.microsoft.com/office/2006/metadata/properties" xmlns:ns2="cf1dc415-1096-40c0-997b-141e6b814810" targetNamespace="http://schemas.microsoft.com/office/2006/metadata/properties" ma:root="true" ma:fieldsID="707d376ec38bf7703f11e6a86c6c64bd" ns2:_="">
    <xsd:import namespace="cf1dc415-1096-40c0-997b-141e6b8148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dc415-1096-40c0-997b-141e6b8148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CEB799-F104-4CC0-A057-C34068056E94}">
  <ds:schemaRefs>
    <ds:schemaRef ds:uri="http://schemas.microsoft.com/sharepoint/v3/contenttype/forms"/>
  </ds:schemaRefs>
</ds:datastoreItem>
</file>

<file path=customXml/itemProps2.xml><?xml version="1.0" encoding="utf-8"?>
<ds:datastoreItem xmlns:ds="http://schemas.openxmlformats.org/officeDocument/2006/customXml" ds:itemID="{A360AFC0-2860-4425-A313-0DD7F2D0C9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dc415-1096-40c0-997b-141e6b8148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C4F81F-F676-4C78-A307-A9C80434BEB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BUILDER'S WORK </vt:lpstr>
      <vt:lpstr>CPM</vt:lpstr>
      <vt:lpstr>ARCH</vt:lpstr>
      <vt:lpstr>ELEC ENG</vt:lpstr>
      <vt:lpstr>CIV &amp; STR ENG</vt:lpstr>
      <vt:lpstr>MECH ENG</vt:lpstr>
      <vt:lpstr>CHSA</vt:lpstr>
      <vt:lpstr>QS</vt:lpstr>
      <vt:lpstr>% Mark Up on Povisional Sums</vt:lpstr>
      <vt:lpstr>SUMMARY SCHEDULE</vt:lpstr>
      <vt:lpstr>'BUILDER''S WORK '!Print_Area</vt:lpstr>
      <vt:lpstr>CHSA!Print_Area</vt:lpstr>
      <vt:lpstr>'CIV &amp; STR ENG'!Print_Area</vt:lpstr>
      <vt:lpstr>'ELEC ENG'!Print_Area</vt:lpstr>
      <vt:lpstr>'SUMMARY SCHEDULE'!Print_Area</vt:lpstr>
    </vt:vector>
  </TitlesOfParts>
  <Company>Airports Company South Africa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Origin Sengwane</dc:creator>
  <cp:lastModifiedBy>Camagu Futshane</cp:lastModifiedBy>
  <dcterms:created xsi:type="dcterms:W3CDTF">2024-03-19T10:20:59Z</dcterms:created>
  <dcterms:modified xsi:type="dcterms:W3CDTF">2025-02-18T09:01:29Z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0x01010086632DC96D34B9458A105886D41C70AD</vt:lpwstr>
  </property>
  <property fmtid="{D5CDD505-2E9C-101B-9397-08002B2CF9AE}" pid="3" name="MSIP_Label_a11864d1-c16a-45ad-949f-bdea3b8c9e66_Enabled">
    <vt:lpwstr>true</vt:lpwstr>
  </property>
  <property fmtid="{D5CDD505-2E9C-101B-9397-08002B2CF9AE}" pid="4" name="MSIP_Label_a11864d1-c16a-45ad-949f-bdea3b8c9e66_SetDate">
    <vt:lpwstr>2024-11-28T09:32:54Z</vt:lpwstr>
  </property>
  <property fmtid="{D5CDD505-2E9C-101B-9397-08002B2CF9AE}" pid="5" name="MSIP_Label_a11864d1-c16a-45ad-949f-bdea3b8c9e66_Method">
    <vt:lpwstr>Standard</vt:lpwstr>
  </property>
  <property fmtid="{D5CDD505-2E9C-101B-9397-08002B2CF9AE}" pid="6" name="MSIP_Label_a11864d1-c16a-45ad-949f-bdea3b8c9e66_Name">
    <vt:lpwstr>Confidential</vt:lpwstr>
  </property>
  <property fmtid="{D5CDD505-2E9C-101B-9397-08002B2CF9AE}" pid="7" name="MSIP_Label_a11864d1-c16a-45ad-949f-bdea3b8c9e66_SiteId">
    <vt:lpwstr>fb62d46e-e86e-4673-ba82-b27b61d8202b</vt:lpwstr>
  </property>
  <property fmtid="{D5CDD505-2E9C-101B-9397-08002B2CF9AE}" pid="8" name="MSIP_Label_a11864d1-c16a-45ad-949f-bdea3b8c9e66_ActionId">
    <vt:lpwstr>cf3dbf7a-ad21-4a6e-9343-eff4423c65c0</vt:lpwstr>
  </property>
  <property fmtid="{D5CDD505-2E9C-101B-9397-08002B2CF9AE}" pid="9" name="MSIP_Label_a11864d1-c16a-45ad-949f-bdea3b8c9e66_ContentBits">
    <vt:lpwstr>3</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