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rports.sharepoint.com/sites/COR80852025RFP-ITPhysicalInfrastructure/Shared Documents/BSC/Tender Documents/"/>
    </mc:Choice>
  </mc:AlternateContent>
  <xr:revisionPtr revIDLastSave="1712" documentId="13_ncr:1_{D03F2609-7299-42A5-ACAA-E631971D42E9}" xr6:coauthVersionLast="47" xr6:coauthVersionMax="47" xr10:uidLastSave="{4D17BD85-97D3-4A42-8D3E-69B61092F30F}"/>
  <bookViews>
    <workbookView xWindow="-38520" yWindow="-6570" windowWidth="38640" windowHeight="21120" tabRatio="738" activeTab="1" xr2:uid="{00000000-000D-0000-FFFF-FFFF00000000}"/>
  </bookViews>
  <sheets>
    <sheet name="Introduction" sheetId="23" r:id="rId1"/>
    <sheet name="Pricing Summary" sheetId="6" r:id="rId2"/>
    <sheet name="Supply Summary" sheetId="20" r:id="rId3"/>
    <sheet name="Supply Pricing" sheetId="19" r:id="rId4"/>
    <sheet name="SLA Maintenance" sheetId="11" r:id="rId5"/>
    <sheet name="Software Maint" sheetId="13" r:id="rId6"/>
    <sheet name="Consumables" sheetId="2" r:id="rId7"/>
    <sheet name="Service Requests" sheetId="3" r:id="rId8"/>
    <sheet name="Resources - Fixed hours" sheetId="25" r:id="rId9"/>
    <sheet name="RESOURCES" sheetId="14" r:id="rId10"/>
  </sheets>
  <externalReferences>
    <externalReference r:id="rId11"/>
  </externalReferences>
  <definedNames>
    <definedName name="_xlnm._FilterDatabase" localSheetId="6" hidden="1">Consumables!$B$12:$G$143</definedName>
    <definedName name="_xlnm._FilterDatabase" localSheetId="7" hidden="1">'Service Requests'!$A$10:$D$57</definedName>
    <definedName name="_xlnm._FilterDatabase" localSheetId="3" hidden="1">'Supply Pricing'!#REF!</definedName>
    <definedName name="_Hlk210313389" localSheetId="3">'Supply Pricing'!#REF!</definedName>
    <definedName name="_Hlk210313410" localSheetId="3">'Supply Pricing'!$C$25</definedName>
    <definedName name="_Hlk210313431" localSheetId="3">'Supply Pricing'!$C$27</definedName>
    <definedName name="Exchange_Rate" localSheetId="0">'[1]Pricing Summary'!$C$1</definedName>
    <definedName name="Exchange_Rate">'Pricing Summary'!$C$1</definedName>
    <definedName name="N_SUP_OP1_WP">[1]!T_SUP_SUM_OP1[WORK PACKAGE DESCRIPTION]</definedName>
    <definedName name="N_SUP_OP2_WP">[1]!T_SUP_SUM_OP2[WORK PACKAGE DESCRIPTION]</definedName>
    <definedName name="N_WorkP_Name">T_SUP_SUM_OP1[Work Package Name]</definedName>
    <definedName name="_xlnm.Print_Area" localSheetId="6">Consumables!$A$1:$G$15</definedName>
    <definedName name="_xlnm.Print_Area" localSheetId="1">'Pricing Summary'!$B$1:$I$14</definedName>
    <definedName name="_xlnm.Print_Area" localSheetId="4">'SLA Maintenance'!$A$1:$S$23</definedName>
    <definedName name="_xlnm.Print_Area" localSheetId="5">'Software Maint'!$A$1:$W$22</definedName>
    <definedName name="_xlnm.Print_Area" localSheetId="2">'Supply Summary'!$A$1:$C$49</definedName>
    <definedName name="_xlnm.Print_Titles" localSheetId="6">Consumables!$12:$12</definedName>
    <definedName name="_xlnm.Print_Titles" localSheetId="7">'Service Requests'!$10:$10</definedName>
    <definedName name="_xlnm.Print_Titles" localSheetId="5">'Software Maint'!$12:$12</definedName>
  </definedNames>
  <calcPr calcId="191028" refMode="R1C1" iterateCount="0" calcOnSave="0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6" l="1"/>
  <c r="D21" i="6"/>
  <c r="C20" i="6"/>
  <c r="C21" i="6"/>
  <c r="T137" i="19"/>
  <c r="U137" i="19"/>
  <c r="V137" i="19"/>
  <c r="W137" i="19"/>
  <c r="X137" i="19"/>
  <c r="Y137" i="19"/>
  <c r="AA137" i="19"/>
  <c r="T8" i="19"/>
  <c r="U8" i="19"/>
  <c r="V8" i="19"/>
  <c r="W8" i="19"/>
  <c r="X8" i="19"/>
  <c r="Y8" i="19"/>
  <c r="AA8" i="19"/>
  <c r="T9" i="19"/>
  <c r="U9" i="19"/>
  <c r="V9" i="19"/>
  <c r="W9" i="19"/>
  <c r="X9" i="19"/>
  <c r="Y9" i="19"/>
  <c r="AA9" i="19"/>
  <c r="T10" i="19"/>
  <c r="U10" i="19"/>
  <c r="V10" i="19"/>
  <c r="W10" i="19"/>
  <c r="X10" i="19"/>
  <c r="Y10" i="19"/>
  <c r="AA10" i="19"/>
  <c r="T11" i="19"/>
  <c r="U11" i="19"/>
  <c r="V11" i="19"/>
  <c r="W11" i="19"/>
  <c r="X11" i="19"/>
  <c r="Y11" i="19"/>
  <c r="AA11" i="19"/>
  <c r="T12" i="19"/>
  <c r="U12" i="19"/>
  <c r="V12" i="19"/>
  <c r="W12" i="19"/>
  <c r="X12" i="19"/>
  <c r="Y12" i="19"/>
  <c r="AA12" i="19"/>
  <c r="T13" i="19"/>
  <c r="U13" i="19"/>
  <c r="V13" i="19"/>
  <c r="W13" i="19"/>
  <c r="X13" i="19"/>
  <c r="Y13" i="19"/>
  <c r="AA13" i="19"/>
  <c r="T14" i="19"/>
  <c r="U14" i="19"/>
  <c r="V14" i="19"/>
  <c r="W14" i="19"/>
  <c r="X14" i="19"/>
  <c r="Y14" i="19"/>
  <c r="AA14" i="19"/>
  <c r="T15" i="19"/>
  <c r="U15" i="19"/>
  <c r="V15" i="19"/>
  <c r="W15" i="19"/>
  <c r="X15" i="19"/>
  <c r="Y15" i="19"/>
  <c r="AA15" i="19"/>
  <c r="T16" i="19"/>
  <c r="U16" i="19"/>
  <c r="V16" i="19"/>
  <c r="W16" i="19"/>
  <c r="X16" i="19"/>
  <c r="Y16" i="19"/>
  <c r="AA16" i="19"/>
  <c r="T17" i="19"/>
  <c r="U17" i="19"/>
  <c r="V17" i="19"/>
  <c r="W17" i="19"/>
  <c r="X17" i="19"/>
  <c r="Y17" i="19"/>
  <c r="AA17" i="19"/>
  <c r="T18" i="19"/>
  <c r="U18" i="19"/>
  <c r="V18" i="19"/>
  <c r="W18" i="19"/>
  <c r="X18" i="19"/>
  <c r="Y18" i="19"/>
  <c r="AA18" i="19"/>
  <c r="T19" i="19"/>
  <c r="U19" i="19"/>
  <c r="V19" i="19"/>
  <c r="W19" i="19"/>
  <c r="X19" i="19"/>
  <c r="Y19" i="19"/>
  <c r="AA19" i="19"/>
  <c r="T20" i="19"/>
  <c r="U20" i="19"/>
  <c r="V20" i="19"/>
  <c r="W20" i="19"/>
  <c r="X20" i="19"/>
  <c r="Y20" i="19"/>
  <c r="AA20" i="19"/>
  <c r="T21" i="19"/>
  <c r="U21" i="19"/>
  <c r="V21" i="19"/>
  <c r="W21" i="19"/>
  <c r="X21" i="19"/>
  <c r="Y21" i="19"/>
  <c r="AA21" i="19"/>
  <c r="T22" i="19"/>
  <c r="U22" i="19"/>
  <c r="V22" i="19"/>
  <c r="W22" i="19"/>
  <c r="X22" i="19"/>
  <c r="Y22" i="19"/>
  <c r="AA22" i="19"/>
  <c r="T23" i="19"/>
  <c r="U23" i="19"/>
  <c r="V23" i="19"/>
  <c r="W23" i="19"/>
  <c r="X23" i="19"/>
  <c r="Y23" i="19"/>
  <c r="AA23" i="19"/>
  <c r="T24" i="19"/>
  <c r="U24" i="19"/>
  <c r="V24" i="19"/>
  <c r="W24" i="19"/>
  <c r="X24" i="19"/>
  <c r="Y24" i="19"/>
  <c r="AA24" i="19"/>
  <c r="T25" i="19"/>
  <c r="U25" i="19"/>
  <c r="V25" i="19"/>
  <c r="W25" i="19"/>
  <c r="X25" i="19"/>
  <c r="Y25" i="19"/>
  <c r="AA25" i="19"/>
  <c r="T26" i="19"/>
  <c r="U26" i="19"/>
  <c r="V26" i="19"/>
  <c r="W26" i="19"/>
  <c r="X26" i="19"/>
  <c r="Y26" i="19"/>
  <c r="AA26" i="19"/>
  <c r="T27" i="19"/>
  <c r="U27" i="19"/>
  <c r="V27" i="19"/>
  <c r="W27" i="19"/>
  <c r="X27" i="19"/>
  <c r="Y27" i="19"/>
  <c r="AA27" i="19"/>
  <c r="T28" i="19"/>
  <c r="U28" i="19"/>
  <c r="V28" i="19"/>
  <c r="W28" i="19"/>
  <c r="X28" i="19"/>
  <c r="Y28" i="19"/>
  <c r="AA28" i="19"/>
  <c r="T29" i="19"/>
  <c r="U29" i="19"/>
  <c r="V29" i="19"/>
  <c r="W29" i="19"/>
  <c r="X29" i="19"/>
  <c r="Y29" i="19"/>
  <c r="AA29" i="19"/>
  <c r="T30" i="19"/>
  <c r="U30" i="19"/>
  <c r="V30" i="19"/>
  <c r="W30" i="19"/>
  <c r="X30" i="19"/>
  <c r="Y30" i="19"/>
  <c r="AA30" i="19"/>
  <c r="T31" i="19"/>
  <c r="U31" i="19"/>
  <c r="V31" i="19"/>
  <c r="W31" i="19"/>
  <c r="X31" i="19"/>
  <c r="Y31" i="19"/>
  <c r="AA31" i="19"/>
  <c r="T32" i="19"/>
  <c r="U32" i="19"/>
  <c r="V32" i="19"/>
  <c r="W32" i="19"/>
  <c r="X32" i="19"/>
  <c r="Y32" i="19"/>
  <c r="AA32" i="19"/>
  <c r="T33" i="19"/>
  <c r="U33" i="19"/>
  <c r="V33" i="19"/>
  <c r="W33" i="19"/>
  <c r="X33" i="19"/>
  <c r="Y33" i="19"/>
  <c r="AA33" i="19"/>
  <c r="T34" i="19"/>
  <c r="U34" i="19"/>
  <c r="V34" i="19"/>
  <c r="W34" i="19"/>
  <c r="X34" i="19"/>
  <c r="Y34" i="19"/>
  <c r="AA34" i="19"/>
  <c r="T35" i="19"/>
  <c r="U35" i="19"/>
  <c r="V35" i="19"/>
  <c r="W35" i="19"/>
  <c r="X35" i="19"/>
  <c r="Y35" i="19"/>
  <c r="AA35" i="19"/>
  <c r="T36" i="19"/>
  <c r="U36" i="19"/>
  <c r="V36" i="19"/>
  <c r="W36" i="19"/>
  <c r="X36" i="19"/>
  <c r="Y36" i="19"/>
  <c r="AA36" i="19"/>
  <c r="T37" i="19"/>
  <c r="U37" i="19"/>
  <c r="V37" i="19"/>
  <c r="W37" i="19"/>
  <c r="X37" i="19"/>
  <c r="Y37" i="19"/>
  <c r="AA37" i="19"/>
  <c r="T38" i="19"/>
  <c r="U38" i="19"/>
  <c r="V38" i="19"/>
  <c r="W38" i="19"/>
  <c r="X38" i="19"/>
  <c r="Y38" i="19"/>
  <c r="AA38" i="19"/>
  <c r="T39" i="19"/>
  <c r="U39" i="19"/>
  <c r="V39" i="19"/>
  <c r="W39" i="19"/>
  <c r="X39" i="19"/>
  <c r="Y39" i="19"/>
  <c r="AA39" i="19"/>
  <c r="T40" i="19"/>
  <c r="U40" i="19"/>
  <c r="V40" i="19"/>
  <c r="W40" i="19"/>
  <c r="X40" i="19"/>
  <c r="Y40" i="19"/>
  <c r="AA40" i="19"/>
  <c r="T41" i="19"/>
  <c r="U41" i="19"/>
  <c r="V41" i="19"/>
  <c r="W41" i="19"/>
  <c r="X41" i="19"/>
  <c r="Y41" i="19"/>
  <c r="AA41" i="19"/>
  <c r="T42" i="19"/>
  <c r="U42" i="19"/>
  <c r="V42" i="19"/>
  <c r="W42" i="19"/>
  <c r="X42" i="19"/>
  <c r="Y42" i="19"/>
  <c r="AA42" i="19"/>
  <c r="T43" i="19"/>
  <c r="U43" i="19"/>
  <c r="V43" i="19"/>
  <c r="W43" i="19"/>
  <c r="X43" i="19"/>
  <c r="Y43" i="19"/>
  <c r="AA43" i="19"/>
  <c r="T44" i="19"/>
  <c r="U44" i="19"/>
  <c r="V44" i="19"/>
  <c r="W44" i="19"/>
  <c r="X44" i="19"/>
  <c r="Y44" i="19"/>
  <c r="AA44" i="19"/>
  <c r="T45" i="19"/>
  <c r="U45" i="19"/>
  <c r="V45" i="19"/>
  <c r="W45" i="19"/>
  <c r="X45" i="19"/>
  <c r="Y45" i="19"/>
  <c r="AA45" i="19"/>
  <c r="T46" i="19"/>
  <c r="U46" i="19"/>
  <c r="V46" i="19"/>
  <c r="W46" i="19"/>
  <c r="X46" i="19"/>
  <c r="Y46" i="19"/>
  <c r="AA46" i="19"/>
  <c r="T47" i="19"/>
  <c r="U47" i="19"/>
  <c r="V47" i="19"/>
  <c r="W47" i="19"/>
  <c r="X47" i="19"/>
  <c r="Y47" i="19"/>
  <c r="AA47" i="19"/>
  <c r="T48" i="19"/>
  <c r="U48" i="19"/>
  <c r="V48" i="19"/>
  <c r="W48" i="19"/>
  <c r="X48" i="19"/>
  <c r="Y48" i="19"/>
  <c r="AA48" i="19"/>
  <c r="T49" i="19"/>
  <c r="U49" i="19"/>
  <c r="V49" i="19"/>
  <c r="W49" i="19"/>
  <c r="X49" i="19"/>
  <c r="Y49" i="19"/>
  <c r="AA49" i="19"/>
  <c r="T50" i="19"/>
  <c r="U50" i="19"/>
  <c r="V50" i="19"/>
  <c r="W50" i="19"/>
  <c r="X50" i="19"/>
  <c r="Y50" i="19"/>
  <c r="AA50" i="19"/>
  <c r="T51" i="19"/>
  <c r="U51" i="19"/>
  <c r="V51" i="19"/>
  <c r="W51" i="19"/>
  <c r="X51" i="19"/>
  <c r="Y51" i="19"/>
  <c r="AA51" i="19"/>
  <c r="T52" i="19"/>
  <c r="U52" i="19"/>
  <c r="V52" i="19"/>
  <c r="W52" i="19"/>
  <c r="X52" i="19"/>
  <c r="Y52" i="19"/>
  <c r="AA52" i="19"/>
  <c r="T53" i="19"/>
  <c r="U53" i="19"/>
  <c r="V53" i="19"/>
  <c r="W53" i="19"/>
  <c r="X53" i="19"/>
  <c r="Y53" i="19"/>
  <c r="AA53" i="19"/>
  <c r="T54" i="19"/>
  <c r="U54" i="19"/>
  <c r="V54" i="19"/>
  <c r="W54" i="19"/>
  <c r="X54" i="19"/>
  <c r="Y54" i="19"/>
  <c r="AA54" i="19"/>
  <c r="T55" i="19"/>
  <c r="U55" i="19"/>
  <c r="V55" i="19"/>
  <c r="W55" i="19"/>
  <c r="X55" i="19"/>
  <c r="Y55" i="19"/>
  <c r="AA55" i="19"/>
  <c r="T56" i="19"/>
  <c r="U56" i="19"/>
  <c r="V56" i="19"/>
  <c r="W56" i="19"/>
  <c r="X56" i="19"/>
  <c r="Y56" i="19"/>
  <c r="AA56" i="19"/>
  <c r="T57" i="19"/>
  <c r="U57" i="19"/>
  <c r="V57" i="19"/>
  <c r="W57" i="19"/>
  <c r="X57" i="19"/>
  <c r="Y57" i="19"/>
  <c r="AA57" i="19"/>
  <c r="T58" i="19"/>
  <c r="U58" i="19"/>
  <c r="V58" i="19"/>
  <c r="W58" i="19"/>
  <c r="X58" i="19"/>
  <c r="Y58" i="19"/>
  <c r="AA58" i="19"/>
  <c r="T59" i="19"/>
  <c r="U59" i="19"/>
  <c r="V59" i="19"/>
  <c r="W59" i="19"/>
  <c r="X59" i="19"/>
  <c r="Y59" i="19"/>
  <c r="AA59" i="19"/>
  <c r="T60" i="19"/>
  <c r="U60" i="19"/>
  <c r="V60" i="19"/>
  <c r="W60" i="19"/>
  <c r="X60" i="19"/>
  <c r="Y60" i="19"/>
  <c r="AA60" i="19"/>
  <c r="T61" i="19"/>
  <c r="U61" i="19"/>
  <c r="V61" i="19"/>
  <c r="W61" i="19"/>
  <c r="X61" i="19"/>
  <c r="Y61" i="19"/>
  <c r="AA61" i="19"/>
  <c r="T62" i="19"/>
  <c r="U62" i="19"/>
  <c r="V62" i="19"/>
  <c r="W62" i="19"/>
  <c r="X62" i="19"/>
  <c r="Y62" i="19"/>
  <c r="AA62" i="19"/>
  <c r="T63" i="19"/>
  <c r="U63" i="19"/>
  <c r="V63" i="19"/>
  <c r="W63" i="19"/>
  <c r="X63" i="19"/>
  <c r="Y63" i="19"/>
  <c r="AA63" i="19"/>
  <c r="T64" i="19"/>
  <c r="U64" i="19"/>
  <c r="V64" i="19"/>
  <c r="W64" i="19"/>
  <c r="X64" i="19"/>
  <c r="Y64" i="19"/>
  <c r="AA64" i="19"/>
  <c r="T65" i="19"/>
  <c r="U65" i="19"/>
  <c r="V65" i="19"/>
  <c r="W65" i="19"/>
  <c r="X65" i="19"/>
  <c r="Y65" i="19"/>
  <c r="AA65" i="19"/>
  <c r="T66" i="19"/>
  <c r="U66" i="19"/>
  <c r="V66" i="19"/>
  <c r="W66" i="19"/>
  <c r="X66" i="19"/>
  <c r="Y66" i="19"/>
  <c r="AA66" i="19"/>
  <c r="T67" i="19"/>
  <c r="U67" i="19"/>
  <c r="V67" i="19"/>
  <c r="W67" i="19"/>
  <c r="X67" i="19"/>
  <c r="Y67" i="19"/>
  <c r="AA67" i="19"/>
  <c r="T68" i="19"/>
  <c r="U68" i="19"/>
  <c r="V68" i="19"/>
  <c r="W68" i="19"/>
  <c r="X68" i="19"/>
  <c r="Y68" i="19"/>
  <c r="AA68" i="19"/>
  <c r="T69" i="19"/>
  <c r="U69" i="19"/>
  <c r="V69" i="19"/>
  <c r="W69" i="19"/>
  <c r="X69" i="19"/>
  <c r="Y69" i="19"/>
  <c r="AA69" i="19"/>
  <c r="T70" i="19"/>
  <c r="U70" i="19"/>
  <c r="V70" i="19"/>
  <c r="W70" i="19"/>
  <c r="X70" i="19"/>
  <c r="Y70" i="19"/>
  <c r="AA70" i="19"/>
  <c r="T71" i="19"/>
  <c r="U71" i="19"/>
  <c r="V71" i="19"/>
  <c r="W71" i="19"/>
  <c r="X71" i="19"/>
  <c r="Y71" i="19"/>
  <c r="AA71" i="19"/>
  <c r="T72" i="19"/>
  <c r="U72" i="19"/>
  <c r="V72" i="19"/>
  <c r="W72" i="19"/>
  <c r="X72" i="19"/>
  <c r="Y72" i="19"/>
  <c r="AA72" i="19"/>
  <c r="T73" i="19"/>
  <c r="U73" i="19"/>
  <c r="V73" i="19"/>
  <c r="W73" i="19"/>
  <c r="X73" i="19"/>
  <c r="Y73" i="19"/>
  <c r="AA73" i="19"/>
  <c r="T74" i="19"/>
  <c r="U74" i="19"/>
  <c r="V74" i="19"/>
  <c r="W74" i="19"/>
  <c r="X74" i="19"/>
  <c r="Y74" i="19"/>
  <c r="AA74" i="19"/>
  <c r="T75" i="19"/>
  <c r="U75" i="19"/>
  <c r="V75" i="19"/>
  <c r="W75" i="19"/>
  <c r="X75" i="19"/>
  <c r="Y75" i="19"/>
  <c r="AA75" i="19"/>
  <c r="T76" i="19"/>
  <c r="U76" i="19"/>
  <c r="V76" i="19"/>
  <c r="W76" i="19"/>
  <c r="X76" i="19"/>
  <c r="Y76" i="19"/>
  <c r="AA76" i="19"/>
  <c r="T77" i="19"/>
  <c r="U77" i="19"/>
  <c r="V77" i="19"/>
  <c r="W77" i="19"/>
  <c r="X77" i="19"/>
  <c r="Y77" i="19"/>
  <c r="AA77" i="19"/>
  <c r="T78" i="19"/>
  <c r="U78" i="19"/>
  <c r="V78" i="19"/>
  <c r="W78" i="19"/>
  <c r="X78" i="19"/>
  <c r="Y78" i="19"/>
  <c r="AA78" i="19"/>
  <c r="T79" i="19"/>
  <c r="U79" i="19"/>
  <c r="V79" i="19"/>
  <c r="W79" i="19"/>
  <c r="X79" i="19"/>
  <c r="Y79" i="19"/>
  <c r="AA79" i="19"/>
  <c r="T80" i="19"/>
  <c r="U80" i="19"/>
  <c r="V80" i="19"/>
  <c r="W80" i="19"/>
  <c r="X80" i="19"/>
  <c r="Y80" i="19"/>
  <c r="AA80" i="19"/>
  <c r="T81" i="19"/>
  <c r="U81" i="19"/>
  <c r="V81" i="19"/>
  <c r="W81" i="19"/>
  <c r="X81" i="19"/>
  <c r="Y81" i="19"/>
  <c r="AA81" i="19"/>
  <c r="T82" i="19"/>
  <c r="U82" i="19"/>
  <c r="V82" i="19"/>
  <c r="W82" i="19"/>
  <c r="X82" i="19"/>
  <c r="Y82" i="19"/>
  <c r="AA82" i="19"/>
  <c r="T83" i="19"/>
  <c r="U83" i="19"/>
  <c r="V83" i="19"/>
  <c r="W83" i="19"/>
  <c r="X83" i="19"/>
  <c r="Y83" i="19"/>
  <c r="AA83" i="19"/>
  <c r="T84" i="19"/>
  <c r="U84" i="19"/>
  <c r="V84" i="19"/>
  <c r="W84" i="19"/>
  <c r="X84" i="19"/>
  <c r="Y84" i="19"/>
  <c r="AA84" i="19"/>
  <c r="T85" i="19"/>
  <c r="U85" i="19"/>
  <c r="V85" i="19"/>
  <c r="W85" i="19"/>
  <c r="X85" i="19"/>
  <c r="Y85" i="19"/>
  <c r="AA85" i="19"/>
  <c r="T86" i="19"/>
  <c r="U86" i="19"/>
  <c r="V86" i="19"/>
  <c r="W86" i="19"/>
  <c r="X86" i="19"/>
  <c r="Y86" i="19"/>
  <c r="AA86" i="19"/>
  <c r="T87" i="19"/>
  <c r="U87" i="19"/>
  <c r="V87" i="19"/>
  <c r="W87" i="19"/>
  <c r="X87" i="19"/>
  <c r="Y87" i="19"/>
  <c r="AA87" i="19"/>
  <c r="T88" i="19"/>
  <c r="U88" i="19"/>
  <c r="V88" i="19"/>
  <c r="W88" i="19"/>
  <c r="X88" i="19"/>
  <c r="Y88" i="19"/>
  <c r="AA88" i="19"/>
  <c r="T89" i="19"/>
  <c r="U89" i="19"/>
  <c r="V89" i="19"/>
  <c r="W89" i="19"/>
  <c r="X89" i="19"/>
  <c r="Y89" i="19"/>
  <c r="AA89" i="19"/>
  <c r="T90" i="19"/>
  <c r="U90" i="19"/>
  <c r="V90" i="19"/>
  <c r="W90" i="19"/>
  <c r="X90" i="19"/>
  <c r="Y90" i="19"/>
  <c r="AA90" i="19"/>
  <c r="T91" i="19"/>
  <c r="U91" i="19"/>
  <c r="V91" i="19"/>
  <c r="W91" i="19"/>
  <c r="X91" i="19"/>
  <c r="Y91" i="19"/>
  <c r="AA91" i="19"/>
  <c r="T92" i="19"/>
  <c r="U92" i="19"/>
  <c r="V92" i="19"/>
  <c r="W92" i="19"/>
  <c r="X92" i="19"/>
  <c r="Y92" i="19"/>
  <c r="AA92" i="19"/>
  <c r="T93" i="19"/>
  <c r="U93" i="19"/>
  <c r="V93" i="19"/>
  <c r="W93" i="19"/>
  <c r="X93" i="19"/>
  <c r="Y93" i="19"/>
  <c r="AA93" i="19"/>
  <c r="T94" i="19"/>
  <c r="U94" i="19"/>
  <c r="V94" i="19"/>
  <c r="W94" i="19"/>
  <c r="X94" i="19"/>
  <c r="Y94" i="19"/>
  <c r="AA94" i="19"/>
  <c r="T95" i="19"/>
  <c r="U95" i="19"/>
  <c r="V95" i="19"/>
  <c r="W95" i="19"/>
  <c r="X95" i="19"/>
  <c r="Y95" i="19"/>
  <c r="AA95" i="19"/>
  <c r="T96" i="19"/>
  <c r="U96" i="19"/>
  <c r="V96" i="19"/>
  <c r="W96" i="19"/>
  <c r="X96" i="19"/>
  <c r="Y96" i="19"/>
  <c r="AA96" i="19"/>
  <c r="T97" i="19"/>
  <c r="U97" i="19"/>
  <c r="V97" i="19"/>
  <c r="W97" i="19"/>
  <c r="X97" i="19"/>
  <c r="Y97" i="19"/>
  <c r="AA97" i="19"/>
  <c r="T98" i="19"/>
  <c r="U98" i="19"/>
  <c r="V98" i="19"/>
  <c r="W98" i="19"/>
  <c r="X98" i="19"/>
  <c r="Y98" i="19"/>
  <c r="AA98" i="19"/>
  <c r="T99" i="19"/>
  <c r="U99" i="19"/>
  <c r="V99" i="19"/>
  <c r="W99" i="19"/>
  <c r="X99" i="19"/>
  <c r="Y99" i="19"/>
  <c r="AA99" i="19"/>
  <c r="T100" i="19"/>
  <c r="U100" i="19"/>
  <c r="V100" i="19"/>
  <c r="W100" i="19"/>
  <c r="X100" i="19"/>
  <c r="Y100" i="19"/>
  <c r="AA100" i="19"/>
  <c r="T101" i="19"/>
  <c r="U101" i="19"/>
  <c r="V101" i="19"/>
  <c r="W101" i="19"/>
  <c r="X101" i="19"/>
  <c r="Y101" i="19"/>
  <c r="AA101" i="19"/>
  <c r="T102" i="19"/>
  <c r="U102" i="19"/>
  <c r="V102" i="19"/>
  <c r="W102" i="19"/>
  <c r="X102" i="19"/>
  <c r="Y102" i="19"/>
  <c r="AA102" i="19"/>
  <c r="T103" i="19"/>
  <c r="U103" i="19"/>
  <c r="V103" i="19"/>
  <c r="W103" i="19"/>
  <c r="X103" i="19"/>
  <c r="Y103" i="19"/>
  <c r="AA103" i="19"/>
  <c r="T104" i="19"/>
  <c r="U104" i="19"/>
  <c r="V104" i="19"/>
  <c r="W104" i="19"/>
  <c r="X104" i="19"/>
  <c r="Y104" i="19"/>
  <c r="AA104" i="19"/>
  <c r="T105" i="19"/>
  <c r="U105" i="19"/>
  <c r="V105" i="19"/>
  <c r="W105" i="19"/>
  <c r="X105" i="19"/>
  <c r="Y105" i="19"/>
  <c r="AA105" i="19"/>
  <c r="T106" i="19"/>
  <c r="U106" i="19"/>
  <c r="V106" i="19"/>
  <c r="W106" i="19"/>
  <c r="X106" i="19"/>
  <c r="Y106" i="19"/>
  <c r="AA106" i="19"/>
  <c r="T107" i="19"/>
  <c r="U107" i="19"/>
  <c r="V107" i="19"/>
  <c r="W107" i="19"/>
  <c r="X107" i="19"/>
  <c r="Y107" i="19"/>
  <c r="AA107" i="19"/>
  <c r="T108" i="19"/>
  <c r="U108" i="19"/>
  <c r="V108" i="19"/>
  <c r="W108" i="19"/>
  <c r="X108" i="19"/>
  <c r="Y108" i="19"/>
  <c r="AA108" i="19"/>
  <c r="T109" i="19"/>
  <c r="U109" i="19"/>
  <c r="V109" i="19"/>
  <c r="W109" i="19"/>
  <c r="X109" i="19"/>
  <c r="Y109" i="19"/>
  <c r="AA109" i="19"/>
  <c r="T110" i="19"/>
  <c r="U110" i="19"/>
  <c r="V110" i="19"/>
  <c r="W110" i="19"/>
  <c r="X110" i="19"/>
  <c r="Y110" i="19"/>
  <c r="AA110" i="19"/>
  <c r="T111" i="19"/>
  <c r="U111" i="19"/>
  <c r="V111" i="19"/>
  <c r="W111" i="19"/>
  <c r="X111" i="19"/>
  <c r="Y111" i="19"/>
  <c r="AA111" i="19"/>
  <c r="T112" i="19"/>
  <c r="U112" i="19"/>
  <c r="V112" i="19"/>
  <c r="W112" i="19"/>
  <c r="X112" i="19"/>
  <c r="Y112" i="19"/>
  <c r="AA112" i="19"/>
  <c r="T113" i="19"/>
  <c r="U113" i="19"/>
  <c r="V113" i="19"/>
  <c r="W113" i="19"/>
  <c r="X113" i="19"/>
  <c r="Y113" i="19"/>
  <c r="AA113" i="19"/>
  <c r="T114" i="19"/>
  <c r="U114" i="19"/>
  <c r="V114" i="19"/>
  <c r="W114" i="19"/>
  <c r="X114" i="19"/>
  <c r="Y114" i="19"/>
  <c r="AA114" i="19"/>
  <c r="T115" i="19"/>
  <c r="U115" i="19"/>
  <c r="V115" i="19"/>
  <c r="W115" i="19"/>
  <c r="X115" i="19"/>
  <c r="Y115" i="19"/>
  <c r="AA115" i="19"/>
  <c r="T116" i="19"/>
  <c r="U116" i="19"/>
  <c r="V116" i="19"/>
  <c r="W116" i="19"/>
  <c r="X116" i="19"/>
  <c r="Y116" i="19"/>
  <c r="AA116" i="19"/>
  <c r="T117" i="19"/>
  <c r="U117" i="19"/>
  <c r="V117" i="19"/>
  <c r="W117" i="19"/>
  <c r="X117" i="19"/>
  <c r="Y117" i="19"/>
  <c r="AA117" i="19"/>
  <c r="T118" i="19"/>
  <c r="U118" i="19"/>
  <c r="V118" i="19"/>
  <c r="W118" i="19"/>
  <c r="X118" i="19"/>
  <c r="Y118" i="19"/>
  <c r="AA118" i="19"/>
  <c r="T119" i="19"/>
  <c r="U119" i="19"/>
  <c r="V119" i="19"/>
  <c r="W119" i="19"/>
  <c r="X119" i="19"/>
  <c r="Y119" i="19"/>
  <c r="AA119" i="19"/>
  <c r="T120" i="19"/>
  <c r="U120" i="19"/>
  <c r="V120" i="19"/>
  <c r="W120" i="19"/>
  <c r="X120" i="19"/>
  <c r="Y120" i="19"/>
  <c r="AA120" i="19"/>
  <c r="T121" i="19"/>
  <c r="U121" i="19"/>
  <c r="V121" i="19"/>
  <c r="W121" i="19"/>
  <c r="X121" i="19"/>
  <c r="Y121" i="19"/>
  <c r="AA121" i="19"/>
  <c r="T122" i="19"/>
  <c r="U122" i="19"/>
  <c r="V122" i="19"/>
  <c r="W122" i="19"/>
  <c r="X122" i="19"/>
  <c r="Y122" i="19"/>
  <c r="AA122" i="19"/>
  <c r="T123" i="19"/>
  <c r="U123" i="19"/>
  <c r="V123" i="19"/>
  <c r="W123" i="19"/>
  <c r="X123" i="19"/>
  <c r="Y123" i="19"/>
  <c r="AA123" i="19"/>
  <c r="T124" i="19"/>
  <c r="U124" i="19"/>
  <c r="V124" i="19"/>
  <c r="W124" i="19"/>
  <c r="X124" i="19"/>
  <c r="Y124" i="19"/>
  <c r="AA124" i="19"/>
  <c r="T125" i="19"/>
  <c r="U125" i="19"/>
  <c r="V125" i="19"/>
  <c r="W125" i="19"/>
  <c r="X125" i="19"/>
  <c r="Y125" i="19"/>
  <c r="AA125" i="19"/>
  <c r="T126" i="19"/>
  <c r="U126" i="19"/>
  <c r="V126" i="19"/>
  <c r="W126" i="19"/>
  <c r="X126" i="19"/>
  <c r="Y126" i="19"/>
  <c r="AA126" i="19"/>
  <c r="T127" i="19"/>
  <c r="U127" i="19"/>
  <c r="V127" i="19"/>
  <c r="W127" i="19"/>
  <c r="X127" i="19"/>
  <c r="Y127" i="19"/>
  <c r="AA127" i="19"/>
  <c r="T128" i="19"/>
  <c r="U128" i="19"/>
  <c r="V128" i="19"/>
  <c r="W128" i="19"/>
  <c r="X128" i="19"/>
  <c r="Y128" i="19"/>
  <c r="AA128" i="19"/>
  <c r="T129" i="19"/>
  <c r="U129" i="19"/>
  <c r="V129" i="19"/>
  <c r="W129" i="19"/>
  <c r="X129" i="19"/>
  <c r="Y129" i="19"/>
  <c r="AA129" i="19"/>
  <c r="T130" i="19"/>
  <c r="U130" i="19"/>
  <c r="V130" i="19"/>
  <c r="W130" i="19"/>
  <c r="X130" i="19"/>
  <c r="Y130" i="19"/>
  <c r="AA130" i="19"/>
  <c r="T131" i="19"/>
  <c r="U131" i="19"/>
  <c r="V131" i="19"/>
  <c r="W131" i="19"/>
  <c r="X131" i="19"/>
  <c r="Y131" i="19"/>
  <c r="AA131" i="19"/>
  <c r="T132" i="19"/>
  <c r="U132" i="19"/>
  <c r="V132" i="19"/>
  <c r="W132" i="19"/>
  <c r="X132" i="19"/>
  <c r="Y132" i="19"/>
  <c r="AA132" i="19"/>
  <c r="T133" i="19"/>
  <c r="U133" i="19"/>
  <c r="V133" i="19"/>
  <c r="W133" i="19"/>
  <c r="X133" i="19"/>
  <c r="Y133" i="19"/>
  <c r="AA133" i="19"/>
  <c r="T134" i="19"/>
  <c r="U134" i="19"/>
  <c r="V134" i="19"/>
  <c r="W134" i="19"/>
  <c r="X134" i="19"/>
  <c r="Y134" i="19"/>
  <c r="AA134" i="19"/>
  <c r="T135" i="19"/>
  <c r="U135" i="19"/>
  <c r="V135" i="19"/>
  <c r="W135" i="19"/>
  <c r="X135" i="19"/>
  <c r="Y135" i="19"/>
  <c r="AA135" i="19"/>
  <c r="T136" i="19"/>
  <c r="U136" i="19"/>
  <c r="V136" i="19"/>
  <c r="W136" i="19"/>
  <c r="X136" i="19"/>
  <c r="Y136" i="19"/>
  <c r="AA136" i="19"/>
  <c r="T7" i="19"/>
  <c r="U7" i="19"/>
  <c r="V7" i="19"/>
  <c r="W7" i="19"/>
  <c r="X7" i="19"/>
  <c r="Y7" i="19"/>
  <c r="AA7" i="19"/>
  <c r="O13" i="13"/>
  <c r="P13" i="13"/>
  <c r="O14" i="13"/>
  <c r="P14" i="13"/>
  <c r="O15" i="13"/>
  <c r="P15" i="13"/>
  <c r="O16" i="13"/>
  <c r="P16" i="13"/>
  <c r="O17" i="13"/>
  <c r="P17" i="13"/>
  <c r="O18" i="13"/>
  <c r="P18" i="13"/>
  <c r="O19" i="13"/>
  <c r="P19" i="13"/>
  <c r="O20" i="13"/>
  <c r="P20" i="13"/>
  <c r="O21" i="13"/>
  <c r="P21" i="13"/>
  <c r="O22" i="13"/>
  <c r="P22" i="13"/>
  <c r="C8" i="6"/>
  <c r="Q13" i="13"/>
  <c r="Q14" i="13"/>
  <c r="Q15" i="13"/>
  <c r="Q16" i="13"/>
  <c r="Q17" i="13"/>
  <c r="Q18" i="13"/>
  <c r="Q19" i="13"/>
  <c r="Q20" i="13"/>
  <c r="Q21" i="13"/>
  <c r="Q22" i="13"/>
  <c r="D8" i="6"/>
  <c r="R13" i="13"/>
  <c r="R14" i="13"/>
  <c r="R15" i="13"/>
  <c r="R16" i="13"/>
  <c r="R17" i="13"/>
  <c r="R18" i="13"/>
  <c r="R19" i="13"/>
  <c r="R20" i="13"/>
  <c r="R21" i="13"/>
  <c r="R22" i="13"/>
  <c r="E8" i="6"/>
  <c r="S13" i="13"/>
  <c r="S14" i="13"/>
  <c r="S15" i="13"/>
  <c r="S16" i="13"/>
  <c r="S17" i="13"/>
  <c r="S18" i="13"/>
  <c r="S19" i="13"/>
  <c r="S20" i="13"/>
  <c r="S21" i="13"/>
  <c r="S22" i="13"/>
  <c r="F8" i="6"/>
  <c r="T13" i="13"/>
  <c r="T14" i="13"/>
  <c r="T15" i="13"/>
  <c r="T16" i="13"/>
  <c r="T17" i="13"/>
  <c r="T18" i="13"/>
  <c r="T19" i="13"/>
  <c r="T20" i="13"/>
  <c r="T21" i="13"/>
  <c r="T22" i="13"/>
  <c r="G8" i="6"/>
  <c r="H8" i="6"/>
  <c r="N13" i="2"/>
  <c r="C9" i="6"/>
  <c r="H9" i="6"/>
  <c r="N14" i="11"/>
  <c r="C12" i="6"/>
  <c r="O14" i="11"/>
  <c r="D12" i="6"/>
  <c r="P14" i="11"/>
  <c r="E12" i="6"/>
  <c r="Q14" i="11"/>
  <c r="F12" i="6"/>
  <c r="R14" i="11"/>
  <c r="G12" i="6"/>
  <c r="H12" i="6"/>
  <c r="U138" i="19"/>
  <c r="C13" i="6"/>
  <c r="V138" i="19"/>
  <c r="D13" i="6"/>
  <c r="W138" i="19"/>
  <c r="E13" i="6"/>
  <c r="X138" i="19"/>
  <c r="F13" i="6"/>
  <c r="Y138" i="19"/>
  <c r="G13" i="6"/>
  <c r="H13" i="6"/>
  <c r="I13" i="6"/>
  <c r="I8" i="6"/>
  <c r="I9" i="6"/>
  <c r="I12" i="6"/>
  <c r="Q27" i="3"/>
  <c r="P27" i="3"/>
  <c r="O27" i="3"/>
  <c r="N27" i="3"/>
  <c r="M27" i="3"/>
  <c r="Q26" i="3"/>
  <c r="P26" i="3"/>
  <c r="O26" i="3"/>
  <c r="N26" i="3"/>
  <c r="M26" i="3"/>
  <c r="Q25" i="3"/>
  <c r="P25" i="3"/>
  <c r="O25" i="3"/>
  <c r="N25" i="3"/>
  <c r="M25" i="3"/>
  <c r="Q24" i="3"/>
  <c r="P24" i="3"/>
  <c r="O24" i="3"/>
  <c r="N24" i="3"/>
  <c r="M24" i="3"/>
  <c r="Q23" i="3"/>
  <c r="P23" i="3"/>
  <c r="O23" i="3"/>
  <c r="N23" i="3"/>
  <c r="M23" i="3"/>
  <c r="Q22" i="3"/>
  <c r="P22" i="3"/>
  <c r="O22" i="3"/>
  <c r="N22" i="3"/>
  <c r="M22" i="3"/>
  <c r="Q21" i="3"/>
  <c r="P21" i="3"/>
  <c r="O21" i="3"/>
  <c r="N21" i="3"/>
  <c r="M21" i="3"/>
  <c r="Q20" i="3"/>
  <c r="P20" i="3"/>
  <c r="O20" i="3"/>
  <c r="N20" i="3"/>
  <c r="M20" i="3"/>
  <c r="Q19" i="3"/>
  <c r="P19" i="3"/>
  <c r="O19" i="3"/>
  <c r="N19" i="3"/>
  <c r="M19" i="3"/>
  <c r="Q18" i="3"/>
  <c r="P18" i="3"/>
  <c r="O18" i="3"/>
  <c r="N18" i="3"/>
  <c r="M18" i="3"/>
  <c r="Q17" i="3"/>
  <c r="P17" i="3"/>
  <c r="O17" i="3"/>
  <c r="N17" i="3"/>
  <c r="M17" i="3"/>
  <c r="Q16" i="3"/>
  <c r="P16" i="3"/>
  <c r="O16" i="3"/>
  <c r="N16" i="3"/>
  <c r="M16" i="3"/>
  <c r="Q15" i="3"/>
  <c r="P15" i="3"/>
  <c r="O15" i="3"/>
  <c r="N15" i="3"/>
  <c r="M15" i="3"/>
  <c r="Q14" i="3"/>
  <c r="P14" i="3"/>
  <c r="O14" i="3"/>
  <c r="N14" i="3"/>
  <c r="M14" i="3"/>
  <c r="Q13" i="3"/>
  <c r="P13" i="3"/>
  <c r="O13" i="3"/>
  <c r="N13" i="3"/>
  <c r="M13" i="3"/>
  <c r="Q57" i="3"/>
  <c r="P57" i="3"/>
  <c r="O57" i="3"/>
  <c r="N57" i="3"/>
  <c r="M57" i="3"/>
  <c r="R57" i="3"/>
  <c r="Q56" i="3"/>
  <c r="P56" i="3"/>
  <c r="O56" i="3"/>
  <c r="N56" i="3"/>
  <c r="M56" i="3"/>
  <c r="Q55" i="3"/>
  <c r="P55" i="3"/>
  <c r="O55" i="3"/>
  <c r="N55" i="3"/>
  <c r="M55" i="3"/>
  <c r="Q54" i="3"/>
  <c r="P54" i="3"/>
  <c r="O54" i="3"/>
  <c r="N54" i="3"/>
  <c r="M54" i="3"/>
  <c r="Q53" i="3"/>
  <c r="P53" i="3"/>
  <c r="O53" i="3"/>
  <c r="N53" i="3"/>
  <c r="M53" i="3"/>
  <c r="R53" i="3"/>
  <c r="Q52" i="3"/>
  <c r="P52" i="3"/>
  <c r="O52" i="3"/>
  <c r="N52" i="3"/>
  <c r="M52" i="3"/>
  <c r="Q51" i="3"/>
  <c r="P51" i="3"/>
  <c r="O51" i="3"/>
  <c r="N51" i="3"/>
  <c r="M51" i="3"/>
  <c r="Q50" i="3"/>
  <c r="P50" i="3"/>
  <c r="O50" i="3"/>
  <c r="N50" i="3"/>
  <c r="M50" i="3"/>
  <c r="R50" i="3"/>
  <c r="Q49" i="3"/>
  <c r="P49" i="3"/>
  <c r="O49" i="3"/>
  <c r="N49" i="3"/>
  <c r="M49" i="3"/>
  <c r="R49" i="3"/>
  <c r="Q48" i="3"/>
  <c r="P48" i="3"/>
  <c r="O48" i="3"/>
  <c r="N48" i="3"/>
  <c r="M48" i="3"/>
  <c r="Q47" i="3"/>
  <c r="P47" i="3"/>
  <c r="O47" i="3"/>
  <c r="N47" i="3"/>
  <c r="M47" i="3"/>
  <c r="Q46" i="3"/>
  <c r="P46" i="3"/>
  <c r="O46" i="3"/>
  <c r="N46" i="3"/>
  <c r="M46" i="3"/>
  <c r="R46" i="3"/>
  <c r="Q45" i="3"/>
  <c r="P45" i="3"/>
  <c r="O45" i="3"/>
  <c r="N45" i="3"/>
  <c r="M45" i="3"/>
  <c r="R45" i="3"/>
  <c r="Q44" i="3"/>
  <c r="P44" i="3"/>
  <c r="O44" i="3"/>
  <c r="N44" i="3"/>
  <c r="M44" i="3"/>
  <c r="Q43" i="3"/>
  <c r="P43" i="3"/>
  <c r="O43" i="3"/>
  <c r="N43" i="3"/>
  <c r="M43" i="3"/>
  <c r="Q42" i="3"/>
  <c r="P42" i="3"/>
  <c r="O42" i="3"/>
  <c r="N42" i="3"/>
  <c r="M42" i="3"/>
  <c r="R42" i="3"/>
  <c r="Q41" i="3"/>
  <c r="P41" i="3"/>
  <c r="O41" i="3"/>
  <c r="N41" i="3"/>
  <c r="M41" i="3"/>
  <c r="Q40" i="3"/>
  <c r="P40" i="3"/>
  <c r="O40" i="3"/>
  <c r="N40" i="3"/>
  <c r="M40" i="3"/>
  <c r="Q39" i="3"/>
  <c r="P39" i="3"/>
  <c r="O39" i="3"/>
  <c r="N39" i="3"/>
  <c r="M39" i="3"/>
  <c r="Q38" i="3"/>
  <c r="P38" i="3"/>
  <c r="O38" i="3"/>
  <c r="N38" i="3"/>
  <c r="M38" i="3"/>
  <c r="R38" i="3"/>
  <c r="Q37" i="3"/>
  <c r="P37" i="3"/>
  <c r="O37" i="3"/>
  <c r="N37" i="3"/>
  <c r="M37" i="3"/>
  <c r="Q36" i="3"/>
  <c r="P36" i="3"/>
  <c r="O36" i="3"/>
  <c r="N36" i="3"/>
  <c r="M36" i="3"/>
  <c r="Q35" i="3"/>
  <c r="P35" i="3"/>
  <c r="O35" i="3"/>
  <c r="N35" i="3"/>
  <c r="M35" i="3"/>
  <c r="Q34" i="3"/>
  <c r="P34" i="3"/>
  <c r="O34" i="3"/>
  <c r="N34" i="3"/>
  <c r="M34" i="3"/>
  <c r="Q33" i="3"/>
  <c r="P33" i="3"/>
  <c r="O33" i="3"/>
  <c r="N33" i="3"/>
  <c r="M33" i="3"/>
  <c r="Q32" i="3"/>
  <c r="P32" i="3"/>
  <c r="O32" i="3"/>
  <c r="N32" i="3"/>
  <c r="M32" i="3"/>
  <c r="Q31" i="3"/>
  <c r="P31" i="3"/>
  <c r="O31" i="3"/>
  <c r="N31" i="3"/>
  <c r="M31" i="3"/>
  <c r="Q30" i="3"/>
  <c r="P30" i="3"/>
  <c r="O30" i="3"/>
  <c r="N30" i="3"/>
  <c r="M30" i="3"/>
  <c r="Q29" i="3"/>
  <c r="P29" i="3"/>
  <c r="O29" i="3"/>
  <c r="N29" i="3"/>
  <c r="M29" i="3"/>
  <c r="Q28" i="3"/>
  <c r="P28" i="3"/>
  <c r="O28" i="3"/>
  <c r="N28" i="3"/>
  <c r="M28" i="3"/>
  <c r="R143" i="2"/>
  <c r="Q143" i="2"/>
  <c r="P143" i="2"/>
  <c r="O143" i="2"/>
  <c r="N143" i="2"/>
  <c r="R142" i="2"/>
  <c r="Q142" i="2"/>
  <c r="P142" i="2"/>
  <c r="O142" i="2"/>
  <c r="N142" i="2"/>
  <c r="R141" i="2"/>
  <c r="Q141" i="2"/>
  <c r="P141" i="2"/>
  <c r="O141" i="2"/>
  <c r="N141" i="2"/>
  <c r="S141" i="2"/>
  <c r="R140" i="2"/>
  <c r="Q140" i="2"/>
  <c r="P140" i="2"/>
  <c r="O140" i="2"/>
  <c r="N140" i="2"/>
  <c r="R139" i="2"/>
  <c r="Q139" i="2"/>
  <c r="P139" i="2"/>
  <c r="O139" i="2"/>
  <c r="N139" i="2"/>
  <c r="S139" i="2"/>
  <c r="R138" i="2"/>
  <c r="Q138" i="2"/>
  <c r="P138" i="2"/>
  <c r="O138" i="2"/>
  <c r="N138" i="2"/>
  <c r="R137" i="2"/>
  <c r="Q137" i="2"/>
  <c r="P137" i="2"/>
  <c r="O137" i="2"/>
  <c r="N137" i="2"/>
  <c r="S137" i="2"/>
  <c r="R136" i="2"/>
  <c r="Q136" i="2"/>
  <c r="P136" i="2"/>
  <c r="O136" i="2"/>
  <c r="N136" i="2"/>
  <c r="R135" i="2"/>
  <c r="Q135" i="2"/>
  <c r="P135" i="2"/>
  <c r="O135" i="2"/>
  <c r="N135" i="2"/>
  <c r="S135" i="2"/>
  <c r="R134" i="2"/>
  <c r="Q134" i="2"/>
  <c r="P134" i="2"/>
  <c r="O134" i="2"/>
  <c r="N134" i="2"/>
  <c r="R133" i="2"/>
  <c r="Q133" i="2"/>
  <c r="P133" i="2"/>
  <c r="O133" i="2"/>
  <c r="N133" i="2"/>
  <c r="S133" i="2"/>
  <c r="R132" i="2"/>
  <c r="Q132" i="2"/>
  <c r="P132" i="2"/>
  <c r="O132" i="2"/>
  <c r="N132" i="2"/>
  <c r="R131" i="2"/>
  <c r="Q131" i="2"/>
  <c r="P131" i="2"/>
  <c r="O131" i="2"/>
  <c r="N131" i="2"/>
  <c r="S131" i="2"/>
  <c r="R130" i="2"/>
  <c r="Q130" i="2"/>
  <c r="P130" i="2"/>
  <c r="O130" i="2"/>
  <c r="N130" i="2"/>
  <c r="R129" i="2"/>
  <c r="Q129" i="2"/>
  <c r="P129" i="2"/>
  <c r="O129" i="2"/>
  <c r="N129" i="2"/>
  <c r="S129" i="2"/>
  <c r="R128" i="2"/>
  <c r="Q128" i="2"/>
  <c r="P128" i="2"/>
  <c r="O128" i="2"/>
  <c r="N128" i="2"/>
  <c r="S128" i="2"/>
  <c r="R127" i="2"/>
  <c r="Q127" i="2"/>
  <c r="P127" i="2"/>
  <c r="O127" i="2"/>
  <c r="N127" i="2"/>
  <c r="S127" i="2"/>
  <c r="R126" i="2"/>
  <c r="Q126" i="2"/>
  <c r="P126" i="2"/>
  <c r="O126" i="2"/>
  <c r="N126" i="2"/>
  <c r="R125" i="2"/>
  <c r="Q125" i="2"/>
  <c r="P125" i="2"/>
  <c r="O125" i="2"/>
  <c r="N125" i="2"/>
  <c r="R124" i="2"/>
  <c r="Q124" i="2"/>
  <c r="P124" i="2"/>
  <c r="O124" i="2"/>
  <c r="N124" i="2"/>
  <c r="R123" i="2"/>
  <c r="Q123" i="2"/>
  <c r="P123" i="2"/>
  <c r="O123" i="2"/>
  <c r="N123" i="2"/>
  <c r="R122" i="2"/>
  <c r="Q122" i="2"/>
  <c r="P122" i="2"/>
  <c r="O122" i="2"/>
  <c r="N122" i="2"/>
  <c r="R121" i="2"/>
  <c r="Q121" i="2"/>
  <c r="P121" i="2"/>
  <c r="O121" i="2"/>
  <c r="N121" i="2"/>
  <c r="R120" i="2"/>
  <c r="Q120" i="2"/>
  <c r="P120" i="2"/>
  <c r="O120" i="2"/>
  <c r="N120" i="2"/>
  <c r="R119" i="2"/>
  <c r="Q119" i="2"/>
  <c r="P119" i="2"/>
  <c r="O119" i="2"/>
  <c r="N119" i="2"/>
  <c r="R118" i="2"/>
  <c r="Q118" i="2"/>
  <c r="P118" i="2"/>
  <c r="O118" i="2"/>
  <c r="N118" i="2"/>
  <c r="R117" i="2"/>
  <c r="Q117" i="2"/>
  <c r="P117" i="2"/>
  <c r="O117" i="2"/>
  <c r="N117" i="2"/>
  <c r="R116" i="2"/>
  <c r="Q116" i="2"/>
  <c r="P116" i="2"/>
  <c r="O116" i="2"/>
  <c r="N116" i="2"/>
  <c r="R115" i="2"/>
  <c r="Q115" i="2"/>
  <c r="P115" i="2"/>
  <c r="O115" i="2"/>
  <c r="N115" i="2"/>
  <c r="R114" i="2"/>
  <c r="Q114" i="2"/>
  <c r="P114" i="2"/>
  <c r="O114" i="2"/>
  <c r="N114" i="2"/>
  <c r="R113" i="2"/>
  <c r="Q113" i="2"/>
  <c r="P113" i="2"/>
  <c r="O113" i="2"/>
  <c r="N113" i="2"/>
  <c r="R112" i="2"/>
  <c r="Q112" i="2"/>
  <c r="P112" i="2"/>
  <c r="O112" i="2"/>
  <c r="N112" i="2"/>
  <c r="R111" i="2"/>
  <c r="Q111" i="2"/>
  <c r="P111" i="2"/>
  <c r="O111" i="2"/>
  <c r="N111" i="2"/>
  <c r="R110" i="2"/>
  <c r="Q110" i="2"/>
  <c r="P110" i="2"/>
  <c r="O110" i="2"/>
  <c r="N110" i="2"/>
  <c r="R109" i="2"/>
  <c r="Q109" i="2"/>
  <c r="P109" i="2"/>
  <c r="O109" i="2"/>
  <c r="N109" i="2"/>
  <c r="R108" i="2"/>
  <c r="Q108" i="2"/>
  <c r="P108" i="2"/>
  <c r="O108" i="2"/>
  <c r="N108" i="2"/>
  <c r="R107" i="2"/>
  <c r="Q107" i="2"/>
  <c r="P107" i="2"/>
  <c r="O107" i="2"/>
  <c r="N107" i="2"/>
  <c r="R106" i="2"/>
  <c r="Q106" i="2"/>
  <c r="P106" i="2"/>
  <c r="O106" i="2"/>
  <c r="N106" i="2"/>
  <c r="R105" i="2"/>
  <c r="Q105" i="2"/>
  <c r="P105" i="2"/>
  <c r="O105" i="2"/>
  <c r="N105" i="2"/>
  <c r="R104" i="2"/>
  <c r="Q104" i="2"/>
  <c r="P104" i="2"/>
  <c r="O104" i="2"/>
  <c r="N104" i="2"/>
  <c r="R103" i="2"/>
  <c r="Q103" i="2"/>
  <c r="P103" i="2"/>
  <c r="O103" i="2"/>
  <c r="N103" i="2"/>
  <c r="R102" i="2"/>
  <c r="Q102" i="2"/>
  <c r="P102" i="2"/>
  <c r="O102" i="2"/>
  <c r="N102" i="2"/>
  <c r="R101" i="2"/>
  <c r="Q101" i="2"/>
  <c r="P101" i="2"/>
  <c r="O101" i="2"/>
  <c r="N101" i="2"/>
  <c r="R100" i="2"/>
  <c r="Q100" i="2"/>
  <c r="P100" i="2"/>
  <c r="O100" i="2"/>
  <c r="N100" i="2"/>
  <c r="R99" i="2"/>
  <c r="Q99" i="2"/>
  <c r="P99" i="2"/>
  <c r="O99" i="2"/>
  <c r="N99" i="2"/>
  <c r="R98" i="2"/>
  <c r="Q98" i="2"/>
  <c r="P98" i="2"/>
  <c r="O98" i="2"/>
  <c r="N98" i="2"/>
  <c r="R97" i="2"/>
  <c r="Q97" i="2"/>
  <c r="P97" i="2"/>
  <c r="O97" i="2"/>
  <c r="N97" i="2"/>
  <c r="R96" i="2"/>
  <c r="Q96" i="2"/>
  <c r="P96" i="2"/>
  <c r="O96" i="2"/>
  <c r="N96" i="2"/>
  <c r="R95" i="2"/>
  <c r="Q95" i="2"/>
  <c r="P95" i="2"/>
  <c r="O95" i="2"/>
  <c r="N95" i="2"/>
  <c r="R94" i="2"/>
  <c r="Q94" i="2"/>
  <c r="P94" i="2"/>
  <c r="O94" i="2"/>
  <c r="N94" i="2"/>
  <c r="R93" i="2"/>
  <c r="Q93" i="2"/>
  <c r="P93" i="2"/>
  <c r="O93" i="2"/>
  <c r="N93" i="2"/>
  <c r="R92" i="2"/>
  <c r="Q92" i="2"/>
  <c r="P92" i="2"/>
  <c r="O92" i="2"/>
  <c r="N92" i="2"/>
  <c r="R91" i="2"/>
  <c r="Q91" i="2"/>
  <c r="P91" i="2"/>
  <c r="O91" i="2"/>
  <c r="N91" i="2"/>
  <c r="R90" i="2"/>
  <c r="Q90" i="2"/>
  <c r="P90" i="2"/>
  <c r="O90" i="2"/>
  <c r="N90" i="2"/>
  <c r="R89" i="2"/>
  <c r="Q89" i="2"/>
  <c r="P89" i="2"/>
  <c r="O89" i="2"/>
  <c r="N89" i="2"/>
  <c r="R88" i="2"/>
  <c r="Q88" i="2"/>
  <c r="P88" i="2"/>
  <c r="O88" i="2"/>
  <c r="N88" i="2"/>
  <c r="R87" i="2"/>
  <c r="Q87" i="2"/>
  <c r="P87" i="2"/>
  <c r="O87" i="2"/>
  <c r="N87" i="2"/>
  <c r="R86" i="2"/>
  <c r="Q86" i="2"/>
  <c r="P86" i="2"/>
  <c r="O86" i="2"/>
  <c r="N86" i="2"/>
  <c r="R85" i="2"/>
  <c r="Q85" i="2"/>
  <c r="P85" i="2"/>
  <c r="O85" i="2"/>
  <c r="N85" i="2"/>
  <c r="R84" i="2"/>
  <c r="Q84" i="2"/>
  <c r="P84" i="2"/>
  <c r="O84" i="2"/>
  <c r="N84" i="2"/>
  <c r="R83" i="2"/>
  <c r="Q83" i="2"/>
  <c r="P83" i="2"/>
  <c r="O83" i="2"/>
  <c r="N83" i="2"/>
  <c r="R82" i="2"/>
  <c r="Q82" i="2"/>
  <c r="P82" i="2"/>
  <c r="O82" i="2"/>
  <c r="N82" i="2"/>
  <c r="R81" i="2"/>
  <c r="Q81" i="2"/>
  <c r="P81" i="2"/>
  <c r="O81" i="2"/>
  <c r="N81" i="2"/>
  <c r="R80" i="2"/>
  <c r="Q80" i="2"/>
  <c r="P80" i="2"/>
  <c r="O80" i="2"/>
  <c r="N80" i="2"/>
  <c r="R79" i="2"/>
  <c r="Q79" i="2"/>
  <c r="P79" i="2"/>
  <c r="O79" i="2"/>
  <c r="N79" i="2"/>
  <c r="R78" i="2"/>
  <c r="Q78" i="2"/>
  <c r="P78" i="2"/>
  <c r="O78" i="2"/>
  <c r="N78" i="2"/>
  <c r="R77" i="2"/>
  <c r="Q77" i="2"/>
  <c r="P77" i="2"/>
  <c r="O77" i="2"/>
  <c r="N77" i="2"/>
  <c r="R76" i="2"/>
  <c r="Q76" i="2"/>
  <c r="P76" i="2"/>
  <c r="O76" i="2"/>
  <c r="N76" i="2"/>
  <c r="R75" i="2"/>
  <c r="Q75" i="2"/>
  <c r="P75" i="2"/>
  <c r="O75" i="2"/>
  <c r="N75" i="2"/>
  <c r="R74" i="2"/>
  <c r="Q74" i="2"/>
  <c r="P74" i="2"/>
  <c r="O74" i="2"/>
  <c r="N74" i="2"/>
  <c r="R73" i="2"/>
  <c r="Q73" i="2"/>
  <c r="P73" i="2"/>
  <c r="O73" i="2"/>
  <c r="N73" i="2"/>
  <c r="R72" i="2"/>
  <c r="Q72" i="2"/>
  <c r="P72" i="2"/>
  <c r="O72" i="2"/>
  <c r="N72" i="2"/>
  <c r="R71" i="2"/>
  <c r="Q71" i="2"/>
  <c r="P71" i="2"/>
  <c r="O71" i="2"/>
  <c r="N71" i="2"/>
  <c r="R70" i="2"/>
  <c r="Q70" i="2"/>
  <c r="P70" i="2"/>
  <c r="O70" i="2"/>
  <c r="N70" i="2"/>
  <c r="R69" i="2"/>
  <c r="Q69" i="2"/>
  <c r="P69" i="2"/>
  <c r="O69" i="2"/>
  <c r="N69" i="2"/>
  <c r="R68" i="2"/>
  <c r="Q68" i="2"/>
  <c r="P68" i="2"/>
  <c r="O68" i="2"/>
  <c r="N68" i="2"/>
  <c r="R67" i="2"/>
  <c r="Q67" i="2"/>
  <c r="P67" i="2"/>
  <c r="O67" i="2"/>
  <c r="N67" i="2"/>
  <c r="R66" i="2"/>
  <c r="Q66" i="2"/>
  <c r="P66" i="2"/>
  <c r="O66" i="2"/>
  <c r="N66" i="2"/>
  <c r="R65" i="2"/>
  <c r="Q65" i="2"/>
  <c r="P65" i="2"/>
  <c r="O65" i="2"/>
  <c r="N65" i="2"/>
  <c r="R64" i="2"/>
  <c r="Q64" i="2"/>
  <c r="P64" i="2"/>
  <c r="O64" i="2"/>
  <c r="N64" i="2"/>
  <c r="R63" i="2"/>
  <c r="Q63" i="2"/>
  <c r="P63" i="2"/>
  <c r="O63" i="2"/>
  <c r="N63" i="2"/>
  <c r="R62" i="2"/>
  <c r="Q62" i="2"/>
  <c r="P62" i="2"/>
  <c r="O62" i="2"/>
  <c r="N62" i="2"/>
  <c r="R61" i="2"/>
  <c r="Q61" i="2"/>
  <c r="P61" i="2"/>
  <c r="O61" i="2"/>
  <c r="N61" i="2"/>
  <c r="R60" i="2"/>
  <c r="Q60" i="2"/>
  <c r="P60" i="2"/>
  <c r="O60" i="2"/>
  <c r="N60" i="2"/>
  <c r="R59" i="2"/>
  <c r="Q59" i="2"/>
  <c r="P59" i="2"/>
  <c r="O59" i="2"/>
  <c r="N59" i="2"/>
  <c r="R58" i="2"/>
  <c r="Q58" i="2"/>
  <c r="P58" i="2"/>
  <c r="O58" i="2"/>
  <c r="N58" i="2"/>
  <c r="R57" i="2"/>
  <c r="Q57" i="2"/>
  <c r="P57" i="2"/>
  <c r="O57" i="2"/>
  <c r="N57" i="2"/>
  <c r="R56" i="2"/>
  <c r="Q56" i="2"/>
  <c r="P56" i="2"/>
  <c r="O56" i="2"/>
  <c r="N56" i="2"/>
  <c r="R55" i="2"/>
  <c r="Q55" i="2"/>
  <c r="P55" i="2"/>
  <c r="O55" i="2"/>
  <c r="N55" i="2"/>
  <c r="R54" i="2"/>
  <c r="Q54" i="2"/>
  <c r="P54" i="2"/>
  <c r="O54" i="2"/>
  <c r="N54" i="2"/>
  <c r="R53" i="2"/>
  <c r="Q53" i="2"/>
  <c r="P53" i="2"/>
  <c r="O53" i="2"/>
  <c r="N53" i="2"/>
  <c r="R52" i="2"/>
  <c r="Q52" i="2"/>
  <c r="P52" i="2"/>
  <c r="O52" i="2"/>
  <c r="N52" i="2"/>
  <c r="R51" i="2"/>
  <c r="Q51" i="2"/>
  <c r="P51" i="2"/>
  <c r="O51" i="2"/>
  <c r="N51" i="2"/>
  <c r="R50" i="2"/>
  <c r="Q50" i="2"/>
  <c r="P50" i="2"/>
  <c r="O50" i="2"/>
  <c r="N50" i="2"/>
  <c r="R49" i="2"/>
  <c r="Q49" i="2"/>
  <c r="P49" i="2"/>
  <c r="O49" i="2"/>
  <c r="N49" i="2"/>
  <c r="R48" i="2"/>
  <c r="Q48" i="2"/>
  <c r="P48" i="2"/>
  <c r="O48" i="2"/>
  <c r="N48" i="2"/>
  <c r="R47" i="2"/>
  <c r="Q47" i="2"/>
  <c r="P47" i="2"/>
  <c r="O47" i="2"/>
  <c r="N47" i="2"/>
  <c r="R46" i="2"/>
  <c r="Q46" i="2"/>
  <c r="P46" i="2"/>
  <c r="O46" i="2"/>
  <c r="N46" i="2"/>
  <c r="R45" i="2"/>
  <c r="Q45" i="2"/>
  <c r="P45" i="2"/>
  <c r="O45" i="2"/>
  <c r="N45" i="2"/>
  <c r="R44" i="2"/>
  <c r="Q44" i="2"/>
  <c r="P44" i="2"/>
  <c r="O44" i="2"/>
  <c r="N44" i="2"/>
  <c r="R43" i="2"/>
  <c r="Q43" i="2"/>
  <c r="P43" i="2"/>
  <c r="O43" i="2"/>
  <c r="N43" i="2"/>
  <c r="R42" i="2"/>
  <c r="Q42" i="2"/>
  <c r="P42" i="2"/>
  <c r="O42" i="2"/>
  <c r="N42" i="2"/>
  <c r="R41" i="2"/>
  <c r="Q41" i="2"/>
  <c r="P41" i="2"/>
  <c r="O41" i="2"/>
  <c r="N41" i="2"/>
  <c r="R40" i="2"/>
  <c r="Q40" i="2"/>
  <c r="P40" i="2"/>
  <c r="O40" i="2"/>
  <c r="N40" i="2"/>
  <c r="R39" i="2"/>
  <c r="Q39" i="2"/>
  <c r="P39" i="2"/>
  <c r="O39" i="2"/>
  <c r="N39" i="2"/>
  <c r="R38" i="2"/>
  <c r="Q38" i="2"/>
  <c r="P38" i="2"/>
  <c r="O38" i="2"/>
  <c r="N38" i="2"/>
  <c r="R37" i="2"/>
  <c r="Q37" i="2"/>
  <c r="P37" i="2"/>
  <c r="O37" i="2"/>
  <c r="N37" i="2"/>
  <c r="R36" i="2"/>
  <c r="Q36" i="2"/>
  <c r="P36" i="2"/>
  <c r="O36" i="2"/>
  <c r="N36" i="2"/>
  <c r="R35" i="2"/>
  <c r="Q35" i="2"/>
  <c r="P35" i="2"/>
  <c r="O35" i="2"/>
  <c r="N35" i="2"/>
  <c r="R34" i="2"/>
  <c r="Q34" i="2"/>
  <c r="P34" i="2"/>
  <c r="O34" i="2"/>
  <c r="N34" i="2"/>
  <c r="R33" i="2"/>
  <c r="Q33" i="2"/>
  <c r="P33" i="2"/>
  <c r="O33" i="2"/>
  <c r="N33" i="2"/>
  <c r="R32" i="2"/>
  <c r="Q32" i="2"/>
  <c r="P32" i="2"/>
  <c r="O32" i="2"/>
  <c r="N32" i="2"/>
  <c r="R31" i="2"/>
  <c r="Q31" i="2"/>
  <c r="P31" i="2"/>
  <c r="O31" i="2"/>
  <c r="N31" i="2"/>
  <c r="R30" i="2"/>
  <c r="Q30" i="2"/>
  <c r="P30" i="2"/>
  <c r="O30" i="2"/>
  <c r="N30" i="2"/>
  <c r="R29" i="2"/>
  <c r="Q29" i="2"/>
  <c r="P29" i="2"/>
  <c r="O29" i="2"/>
  <c r="N29" i="2"/>
  <c r="R28" i="2"/>
  <c r="Q28" i="2"/>
  <c r="P28" i="2"/>
  <c r="O28" i="2"/>
  <c r="N28" i="2"/>
  <c r="R27" i="2"/>
  <c r="Q27" i="2"/>
  <c r="P27" i="2"/>
  <c r="O27" i="2"/>
  <c r="N27" i="2"/>
  <c r="R26" i="2"/>
  <c r="Q26" i="2"/>
  <c r="P26" i="2"/>
  <c r="O26" i="2"/>
  <c r="N26" i="2"/>
  <c r="R25" i="2"/>
  <c r="Q25" i="2"/>
  <c r="P25" i="2"/>
  <c r="O25" i="2"/>
  <c r="N25" i="2"/>
  <c r="R24" i="2"/>
  <c r="Q24" i="2"/>
  <c r="P24" i="2"/>
  <c r="O24" i="2"/>
  <c r="N24" i="2"/>
  <c r="R23" i="2"/>
  <c r="Q23" i="2"/>
  <c r="P23" i="2"/>
  <c r="O23" i="2"/>
  <c r="N23" i="2"/>
  <c r="R22" i="2"/>
  <c r="Q22" i="2"/>
  <c r="P22" i="2"/>
  <c r="O22" i="2"/>
  <c r="N22" i="2"/>
  <c r="R21" i="2"/>
  <c r="Q21" i="2"/>
  <c r="P21" i="2"/>
  <c r="O21" i="2"/>
  <c r="N21" i="2"/>
  <c r="R20" i="2"/>
  <c r="Q20" i="2"/>
  <c r="P20" i="2"/>
  <c r="O20" i="2"/>
  <c r="N20" i="2"/>
  <c r="R19" i="2"/>
  <c r="Q19" i="2"/>
  <c r="P19" i="2"/>
  <c r="O19" i="2"/>
  <c r="N19" i="2"/>
  <c r="S19" i="2"/>
  <c r="R18" i="2"/>
  <c r="Q18" i="2"/>
  <c r="P18" i="2"/>
  <c r="O18" i="2"/>
  <c r="N18" i="2"/>
  <c r="R17" i="2"/>
  <c r="Q17" i="2"/>
  <c r="P17" i="2"/>
  <c r="O17" i="2"/>
  <c r="N17" i="2"/>
  <c r="R16" i="2"/>
  <c r="Q16" i="2"/>
  <c r="P16" i="2"/>
  <c r="O16" i="2"/>
  <c r="N16" i="2"/>
  <c r="S16" i="2"/>
  <c r="R15" i="2"/>
  <c r="Q15" i="2"/>
  <c r="P15" i="2"/>
  <c r="O15" i="2"/>
  <c r="N15" i="2"/>
  <c r="R14" i="2"/>
  <c r="Q14" i="2"/>
  <c r="P14" i="2"/>
  <c r="O14" i="2"/>
  <c r="N14" i="2"/>
  <c r="R37" i="3"/>
  <c r="S130" i="2"/>
  <c r="S134" i="2"/>
  <c r="S138" i="2"/>
  <c r="S20" i="2"/>
  <c r="S136" i="2"/>
  <c r="S142" i="2"/>
  <c r="S132" i="2"/>
  <c r="S140" i="2"/>
  <c r="S143" i="2"/>
  <c r="R47" i="3"/>
  <c r="R39" i="3"/>
  <c r="R43" i="3"/>
  <c r="R55" i="3"/>
  <c r="R44" i="3"/>
  <c r="R40" i="3"/>
  <c r="R48" i="3"/>
  <c r="R52" i="3"/>
  <c r="R56" i="3"/>
  <c r="R41" i="3"/>
  <c r="R54" i="3"/>
  <c r="R51" i="3"/>
  <c r="S18" i="2"/>
  <c r="S17" i="2"/>
  <c r="B46" i="20"/>
  <c r="C46" i="20"/>
  <c r="M11" i="25"/>
  <c r="R11" i="25"/>
  <c r="N11" i="25"/>
  <c r="O11" i="25"/>
  <c r="P11" i="25"/>
  <c r="Q11" i="25"/>
  <c r="M14" i="25"/>
  <c r="R14" i="25"/>
  <c r="N14" i="25"/>
  <c r="O14" i="25"/>
  <c r="P14" i="25"/>
  <c r="Q14" i="25"/>
  <c r="M13" i="25"/>
  <c r="R13" i="25"/>
  <c r="N13" i="25"/>
  <c r="O13" i="25"/>
  <c r="P13" i="25"/>
  <c r="Q13" i="25"/>
  <c r="S15" i="25"/>
  <c r="Q12" i="25"/>
  <c r="P12" i="25"/>
  <c r="O12" i="25"/>
  <c r="N12" i="25"/>
  <c r="M12" i="25"/>
  <c r="Q10" i="25"/>
  <c r="P10" i="25"/>
  <c r="O10" i="25"/>
  <c r="N10" i="25"/>
  <c r="M10" i="25"/>
  <c r="R10" i="25"/>
  <c r="B44" i="20"/>
  <c r="C44" i="20"/>
  <c r="B45" i="20"/>
  <c r="C45" i="20"/>
  <c r="R25" i="3"/>
  <c r="R21" i="3"/>
  <c r="R29" i="3"/>
  <c r="R17" i="3"/>
  <c r="R20" i="3"/>
  <c r="R24" i="3"/>
  <c r="R32" i="3"/>
  <c r="R28" i="3"/>
  <c r="R15" i="3"/>
  <c r="R27" i="3"/>
  <c r="R35" i="3"/>
  <c r="R19" i="3"/>
  <c r="R31" i="3"/>
  <c r="R26" i="3"/>
  <c r="R23" i="3"/>
  <c r="R16" i="3"/>
  <c r="R36" i="3"/>
  <c r="R13" i="3"/>
  <c r="R33" i="3"/>
  <c r="R14" i="3"/>
  <c r="R18" i="3"/>
  <c r="R22" i="3"/>
  <c r="R30" i="3"/>
  <c r="R34" i="3"/>
  <c r="Q15" i="25"/>
  <c r="G11" i="6"/>
  <c r="M15" i="25"/>
  <c r="C11" i="6"/>
  <c r="H11" i="6"/>
  <c r="I11" i="6"/>
  <c r="P15" i="25"/>
  <c r="F11" i="6"/>
  <c r="O15" i="25"/>
  <c r="E11" i="6"/>
  <c r="N15" i="25"/>
  <c r="D11" i="6"/>
  <c r="R12" i="25"/>
  <c r="R15" i="25"/>
  <c r="B22" i="20"/>
  <c r="C22" i="20"/>
  <c r="B23" i="20"/>
  <c r="C23" i="20"/>
  <c r="B35" i="20"/>
  <c r="C35" i="20"/>
  <c r="B20" i="20"/>
  <c r="C20" i="20"/>
  <c r="B21" i="20"/>
  <c r="C21" i="20"/>
  <c r="B42" i="20"/>
  <c r="C42" i="20"/>
  <c r="Q12" i="3"/>
  <c r="P12" i="3"/>
  <c r="O12" i="3"/>
  <c r="N12" i="3"/>
  <c r="M12" i="3"/>
  <c r="Q11" i="3"/>
  <c r="P11" i="3"/>
  <c r="O11" i="3"/>
  <c r="N11" i="3"/>
  <c r="M11" i="3"/>
  <c r="R13" i="2"/>
  <c r="Q13" i="2"/>
  <c r="P13" i="2"/>
  <c r="O13" i="2"/>
  <c r="S58" i="3"/>
  <c r="T144" i="2"/>
  <c r="V23" i="13"/>
  <c r="S21" i="2"/>
  <c r="S25" i="2"/>
  <c r="S37" i="2"/>
  <c r="S41" i="2"/>
  <c r="S45" i="2"/>
  <c r="S49" i="2"/>
  <c r="S57" i="2"/>
  <c r="S29" i="2"/>
  <c r="R12" i="3"/>
  <c r="S61" i="2"/>
  <c r="S65" i="2"/>
  <c r="S68" i="2"/>
  <c r="S76" i="2"/>
  <c r="S80" i="2"/>
  <c r="S84" i="2"/>
  <c r="S88" i="2"/>
  <c r="S96" i="2"/>
  <c r="S100" i="2"/>
  <c r="S104" i="2"/>
  <c r="S108" i="2"/>
  <c r="S116" i="2"/>
  <c r="R11" i="3"/>
  <c r="S120" i="2"/>
  <c r="S124" i="2"/>
  <c r="S36" i="2"/>
  <c r="S23" i="2"/>
  <c r="S24" i="2"/>
  <c r="S44" i="2"/>
  <c r="S48" i="2"/>
  <c r="S52" i="2"/>
  <c r="S56" i="2"/>
  <c r="S64" i="2"/>
  <c r="S71" i="2"/>
  <c r="S75" i="2"/>
  <c r="S83" i="2"/>
  <c r="S87" i="2"/>
  <c r="S91" i="2"/>
  <c r="S95" i="2"/>
  <c r="S103" i="2"/>
  <c r="S107" i="2"/>
  <c r="S111" i="2"/>
  <c r="S123" i="2"/>
  <c r="S22" i="2"/>
  <c r="S26" i="2"/>
  <c r="S38" i="2"/>
  <c r="S42" i="2"/>
  <c r="S46" i="2"/>
  <c r="S54" i="2"/>
  <c r="S58" i="2"/>
  <c r="S62" i="2"/>
  <c r="S66" i="2"/>
  <c r="S73" i="2"/>
  <c r="S77" i="2"/>
  <c r="S81" i="2"/>
  <c r="S85" i="2"/>
  <c r="S93" i="2"/>
  <c r="S97" i="2"/>
  <c r="S101" i="2"/>
  <c r="S113" i="2"/>
  <c r="S117" i="2"/>
  <c r="S121" i="2"/>
  <c r="S125" i="2"/>
  <c r="S86" i="2"/>
  <c r="S90" i="2"/>
  <c r="S94" i="2"/>
  <c r="S98" i="2"/>
  <c r="S106" i="2"/>
  <c r="S110" i="2"/>
  <c r="S114" i="2"/>
  <c r="S118" i="2"/>
  <c r="S126" i="2"/>
  <c r="S28" i="2"/>
  <c r="S32" i="2"/>
  <c r="S43" i="2"/>
  <c r="S63" i="2"/>
  <c r="S99" i="2"/>
  <c r="S119" i="2"/>
  <c r="S33" i="2"/>
  <c r="S34" i="2"/>
  <c r="S53" i="2"/>
  <c r="S72" i="2"/>
  <c r="S82" i="2"/>
  <c r="S30" i="2"/>
  <c r="S92" i="2"/>
  <c r="S112" i="2"/>
  <c r="S40" i="2"/>
  <c r="S79" i="2"/>
  <c r="S27" i="2"/>
  <c r="S31" i="2"/>
  <c r="S35" i="2"/>
  <c r="S50" i="2"/>
  <c r="S69" i="2"/>
  <c r="S122" i="2"/>
  <c r="S39" i="2"/>
  <c r="S47" i="2"/>
  <c r="S51" i="2"/>
  <c r="S55" i="2"/>
  <c r="S59" i="2"/>
  <c r="S67" i="2"/>
  <c r="S70" i="2"/>
  <c r="S74" i="2"/>
  <c r="S102" i="2"/>
  <c r="S60" i="2"/>
  <c r="S115" i="2"/>
  <c r="S78" i="2"/>
  <c r="S89" i="2"/>
  <c r="S105" i="2"/>
  <c r="S109" i="2"/>
  <c r="S13" i="2"/>
  <c r="S14" i="2"/>
  <c r="S15" i="2"/>
  <c r="U17" i="13"/>
  <c r="U19" i="13"/>
  <c r="U18" i="13"/>
  <c r="B41" i="20"/>
  <c r="B43" i="20"/>
  <c r="C43" i="20"/>
  <c r="B47" i="20"/>
  <c r="C47" i="20"/>
  <c r="B40" i="20"/>
  <c r="C40" i="20"/>
  <c r="B34" i="20"/>
  <c r="C34" i="20"/>
  <c r="B30" i="20"/>
  <c r="C30" i="20"/>
  <c r="B33" i="20"/>
  <c r="C33" i="20"/>
  <c r="B32" i="20"/>
  <c r="C32" i="20"/>
  <c r="B38" i="20"/>
  <c r="B48" i="20"/>
  <c r="C48" i="20"/>
  <c r="B39" i="20"/>
  <c r="B29" i="20"/>
  <c r="C29" i="20"/>
  <c r="B28" i="20"/>
  <c r="C28" i="20"/>
  <c r="B36" i="20"/>
  <c r="B31" i="20"/>
  <c r="C31" i="20"/>
  <c r="B14" i="20"/>
  <c r="U20" i="13"/>
  <c r="U21" i="13"/>
  <c r="B15" i="20"/>
  <c r="C15" i="20"/>
  <c r="B13" i="20"/>
  <c r="C13" i="20"/>
  <c r="B17" i="20"/>
  <c r="C17" i="20"/>
  <c r="B16" i="20"/>
  <c r="C16" i="20"/>
  <c r="B18" i="20"/>
  <c r="B19" i="20"/>
  <c r="C19" i="20"/>
  <c r="B12" i="20"/>
  <c r="C12" i="20"/>
  <c r="U16" i="13"/>
  <c r="U15" i="13"/>
  <c r="C18" i="20"/>
  <c r="R21" i="11"/>
  <c r="Q21" i="11"/>
  <c r="P21" i="11"/>
  <c r="O21" i="11"/>
  <c r="N21" i="11"/>
  <c r="R20" i="11"/>
  <c r="Q20" i="11"/>
  <c r="P20" i="11"/>
  <c r="O20" i="11"/>
  <c r="N20" i="11"/>
  <c r="R19" i="11"/>
  <c r="Q19" i="11"/>
  <c r="P19" i="11"/>
  <c r="O19" i="11"/>
  <c r="N19" i="11"/>
  <c r="S19" i="11"/>
  <c r="R18" i="11"/>
  <c r="Q18" i="11"/>
  <c r="P18" i="11"/>
  <c r="O18" i="11"/>
  <c r="N18" i="11"/>
  <c r="R17" i="11"/>
  <c r="Q17" i="11"/>
  <c r="P17" i="11"/>
  <c r="O17" i="11"/>
  <c r="N17" i="11"/>
  <c r="R16" i="11"/>
  <c r="Q16" i="11"/>
  <c r="P16" i="11"/>
  <c r="O16" i="11"/>
  <c r="N16" i="11"/>
  <c r="R15" i="11"/>
  <c r="Q15" i="11"/>
  <c r="P15" i="11"/>
  <c r="O15" i="11"/>
  <c r="N15" i="11"/>
  <c r="S15" i="11"/>
  <c r="S14" i="11"/>
  <c r="S20" i="11"/>
  <c r="S21" i="11"/>
  <c r="S16" i="11"/>
  <c r="S17" i="11"/>
  <c r="S18" i="11"/>
  <c r="C14" i="20"/>
  <c r="U14" i="13"/>
  <c r="U22" i="13"/>
  <c r="B27" i="20"/>
  <c r="C27" i="20"/>
  <c r="C38" i="20"/>
  <c r="N22" i="11"/>
  <c r="O22" i="11"/>
  <c r="P22" i="11"/>
  <c r="Q22" i="11"/>
  <c r="R22" i="11"/>
  <c r="S22" i="11"/>
  <c r="N23" i="11"/>
  <c r="R23" i="11"/>
  <c r="O23" i="11"/>
  <c r="Q23" i="11"/>
  <c r="P23" i="11"/>
  <c r="Q144" i="2"/>
  <c r="N58" i="3"/>
  <c r="P144" i="2"/>
  <c r="R144" i="2"/>
  <c r="O144" i="2"/>
  <c r="N144" i="2"/>
  <c r="Q58" i="3"/>
  <c r="M58" i="3"/>
  <c r="P58" i="3"/>
  <c r="O58" i="3"/>
  <c r="G10" i="6"/>
  <c r="C10" i="6"/>
  <c r="D10" i="6"/>
  <c r="F10" i="6"/>
  <c r="E10" i="6"/>
  <c r="D9" i="6"/>
  <c r="G9" i="6"/>
  <c r="F9" i="6"/>
  <c r="E9" i="6"/>
  <c r="H10" i="6"/>
  <c r="S144" i="2"/>
  <c r="R58" i="3"/>
  <c r="B25" i="20"/>
  <c r="C25" i="20"/>
  <c r="B26" i="20"/>
  <c r="C26" i="20"/>
  <c r="B24" i="20"/>
  <c r="C24" i="20"/>
  <c r="B37" i="20"/>
  <c r="C37" i="20"/>
  <c r="C36" i="20"/>
  <c r="C39" i="20"/>
  <c r="AA138" i="19"/>
  <c r="C41" i="20"/>
  <c r="B49" i="20"/>
  <c r="T23" i="13"/>
  <c r="R23" i="13"/>
  <c r="S23" i="13"/>
  <c r="U13" i="13"/>
  <c r="P23" i="13"/>
  <c r="U23" i="13"/>
  <c r="Q23" i="13"/>
  <c r="D14" i="6"/>
  <c r="F14" i="6"/>
  <c r="G14" i="6"/>
  <c r="I10" i="6"/>
  <c r="E14" i="6"/>
  <c r="C14" i="6"/>
  <c r="S23" i="11"/>
  <c r="H14" i="6"/>
  <c r="I14" i="6"/>
  <c r="C49" i="20"/>
</calcChain>
</file>

<file path=xl/sharedStrings.xml><?xml version="1.0" encoding="utf-8"?>
<sst xmlns="http://schemas.openxmlformats.org/spreadsheetml/2006/main" count="1253" uniqueCount="473">
  <si>
    <t>Annexure C
Pricing Workbook
Instructions</t>
  </si>
  <si>
    <t xml:space="preserve">Pricing markup will be fixed for the duration of the contact.
</t>
  </si>
  <si>
    <t>USD influenced items can be adjusted with the Rate of exchange during the contract term, accrding to the process and terms in the SOW</t>
  </si>
  <si>
    <t>A fixed % mark-up for the duration of the contract will be in place per product type (or its equvalent replacement)</t>
  </si>
  <si>
    <t>Bidder Quotations can be added as additional information</t>
  </si>
  <si>
    <t>Only Fill in Columns in Green</t>
  </si>
  <si>
    <t>Use your own preventative maintenance plan as well as all the requirements in the SOW (Annexure A) for determining the costs</t>
  </si>
  <si>
    <t>Use the Baseline Information in  Scope of Work to scope the environment that needs to be maintained.</t>
  </si>
  <si>
    <t xml:space="preserve">Pricing will be fixed for the duration of the contact.
</t>
  </si>
  <si>
    <t>Pricing must include at least the minimum Resources as per Scope of Work</t>
  </si>
  <si>
    <t>Exchange Rate</t>
  </si>
  <si>
    <t xml:space="preserve">Annexure C
Pricing Summary 
</t>
  </si>
  <si>
    <t>Area</t>
  </si>
  <si>
    <t>Total Excluding VAT Y1</t>
  </si>
  <si>
    <t>Total Excluding VAT Y2</t>
  </si>
  <si>
    <t>Total Excluding VAT Y3</t>
  </si>
  <si>
    <t>Total Excluding VAT Y4</t>
  </si>
  <si>
    <t>Total Excluding VAT Y5</t>
  </si>
  <si>
    <t>Total Excluding VAT</t>
  </si>
  <si>
    <t>Total Including VAT</t>
  </si>
  <si>
    <t>Total Maintenance - Software</t>
  </si>
  <si>
    <t>Total Maintenance - Consumables</t>
  </si>
  <si>
    <t>Total Maintenance - Service Requests</t>
  </si>
  <si>
    <t>Monthly Fixed SLA</t>
  </si>
  <si>
    <t>Total Supply</t>
  </si>
  <si>
    <t>Total</t>
  </si>
  <si>
    <t>Annexure C
Summary Supply Pricing</t>
  </si>
  <si>
    <t>Yes</t>
  </si>
  <si>
    <t>No</t>
  </si>
  <si>
    <t>Notes:</t>
  </si>
  <si>
    <t>This Annexure is for informational Purposes</t>
  </si>
  <si>
    <t xml:space="preserve">The pricing below is derived from your detailed pricing submission </t>
  </si>
  <si>
    <t>Please ensure the pricing totals here match up with your Total Offer for each work Package</t>
  </si>
  <si>
    <t>Work Package Name</t>
  </si>
  <si>
    <t>TOTAL Including VAT</t>
  </si>
  <si>
    <t>Network Point Installation – During Office hours</t>
  </si>
  <si>
    <t xml:space="preserve"> </t>
  </si>
  <si>
    <t>Network Point Installation – After Office hours</t>
  </si>
  <si>
    <t>12-core Singlemode Fibre Installation – During Office hours</t>
  </si>
  <si>
    <t>12-core Singlemode Fibre Installation – After hours</t>
  </si>
  <si>
    <t>24-core Singlemode Fibre Installation – During Office hours</t>
  </si>
  <si>
    <t>24-core Singlemode Fibre Installation – After hours</t>
  </si>
  <si>
    <t>48-core Singlemode Fibre Installation – During Office hours</t>
  </si>
  <si>
    <t>48-core Singlemode Fibre Installation – After hours</t>
  </si>
  <si>
    <t>96-core Singlemode Fibre Installation – During Office hours</t>
  </si>
  <si>
    <t>96-core Singlemode Fibre Installation – After hours</t>
  </si>
  <si>
    <t>Wall-Mounted Network Cabinet (12U, Indoor Use)</t>
  </si>
  <si>
    <t>Commercial Midwall Split Unit – 48,000 BTU/h</t>
  </si>
  <si>
    <t>Commercial Cassette Unit – 36,000 BTU/h</t>
  </si>
  <si>
    <t>Commercial CRAC HVAC Down Blower Unit – 55 kW</t>
  </si>
  <si>
    <t>Portable Air-conditioning</t>
  </si>
  <si>
    <t>TC3001 Fire Panel</t>
  </si>
  <si>
    <t>CO₂ Handheld 5Kg Bottles</t>
  </si>
  <si>
    <t>Recharging of 5Kg CO₂ Cylinders</t>
  </si>
  <si>
    <t>Indoor Enclosure/Cabinet (48U, IP55 Certified)</t>
  </si>
  <si>
    <t>Outdoor Enclosure/Cabinet (25U, IP65 Certified)</t>
  </si>
  <si>
    <t>Modular Containerised Data Centre – (15 × 48U Cabinets)</t>
  </si>
  <si>
    <t>Cable Clean ups</t>
  </si>
  <si>
    <t>WORK PACKAGE NAME</t>
  </si>
  <si>
    <t>Site</t>
  </si>
  <si>
    <t>Work Package Description</t>
  </si>
  <si>
    <t>(A)
2027</t>
  </si>
  <si>
    <t>(B)
2028</t>
  </si>
  <si>
    <t>(C)
2029</t>
  </si>
  <si>
    <t>(D)
2030</t>
  </si>
  <si>
    <t>(E)
2031</t>
  </si>
  <si>
    <t>Price influenced by USD Exchange rate (Yes/No)</t>
  </si>
  <si>
    <t>Comment</t>
  </si>
  <si>
    <t>JNB</t>
  </si>
  <si>
    <t xml:space="preserve">Supply and physically install Complete UTP Cat 7 Data Point </t>
  </si>
  <si>
    <t>CPT</t>
  </si>
  <si>
    <t>DUR</t>
  </si>
  <si>
    <t>PLZ</t>
  </si>
  <si>
    <t>ELS</t>
  </si>
  <si>
    <t>GRJ</t>
  </si>
  <si>
    <t>KIM</t>
  </si>
  <si>
    <t>BFN</t>
  </si>
  <si>
    <t>UTN</t>
  </si>
  <si>
    <t xml:space="preserve">Supply and install complete 12-core Singlemode Fibre Optic link </t>
  </si>
  <si>
    <t xml:space="preserve">Supply and install complete 24-core Singlemode Fibre Optic link </t>
  </si>
  <si>
    <t xml:space="preserve">Supply and install complete 48-core Singlemode Fibre Optic link </t>
  </si>
  <si>
    <t xml:space="preserve">Supply and install complete 96-core Singlemode Fibre Optic link </t>
  </si>
  <si>
    <t>Supply, install, and commission indoor wall-mounted network enclosures</t>
  </si>
  <si>
    <t>Supply, install, and fully commission a commercial-grade 48,000 BTU/h midwall split unit</t>
  </si>
  <si>
    <t>Supply, install, and fully commission a commercial-grade 36,000 BTU/h cassette unit</t>
  </si>
  <si>
    <t xml:space="preserve">Supply, install, and fully commission a commercial-grade CRAC down blower unit </t>
  </si>
  <si>
    <t>Supply and deliver a portable, tankless, self-evaporating, cooling-only air-conditioning unit</t>
  </si>
  <si>
    <t>Supply, install, and commission a TC3001 addressable fire detection control panel</t>
  </si>
  <si>
    <t>Supply and deliver fully charged Novec 1230 fire suppression gas cylinders.</t>
  </si>
  <si>
    <t>Supply and deliver handheld CO₂ fire extinguishers</t>
  </si>
  <si>
    <t>Supply, install, and commission 48U IP55 certified indoor network enclosures</t>
  </si>
  <si>
    <t>Supply, install, and commission 25U IP65 certified outdoor enclosure</t>
  </si>
  <si>
    <t>Supply, install, and commission a modular containerised data centre</t>
  </si>
  <si>
    <t>All</t>
  </si>
  <si>
    <t xml:space="preserve"> Clean up ACSA Wire Centre Cabling according to ACSA standards</t>
  </si>
  <si>
    <t xml:space="preserve">Annexure C
Monthly Preventative and SLA Maintenance Pricing
</t>
  </si>
  <si>
    <t>Use your own preventative maintenance plan as well as all the requirements in the SOW (Annexure 1A) for determining the costs</t>
  </si>
  <si>
    <t xml:space="preserve">Pricing will be fixed for the duration of the contact. - No further CPI increases
</t>
  </si>
  <si>
    <t>Locations responsible for</t>
  </si>
  <si>
    <t>UOM</t>
  </si>
  <si>
    <t>(A)
Monthly Cost excluding Vat - Y1</t>
  </si>
  <si>
    <t>(B)
Monthly Cost excluding Vat - Y2</t>
  </si>
  <si>
    <t>(C)
Monthly Cost excluding Vat - Y3</t>
  </si>
  <si>
    <t>(D)
Monthly Cost excluding Vat - Y4</t>
  </si>
  <si>
    <t>(E)
Monthly Cost excluding Vat - Y5</t>
  </si>
  <si>
    <t>(H)
Qty - Y1</t>
  </si>
  <si>
    <t>(I)
Qty - Y2</t>
  </si>
  <si>
    <t>(J)
Qty - Y3</t>
  </si>
  <si>
    <t>(K)
Qty - Y4</t>
  </si>
  <si>
    <t>(L)
Qty - Y5</t>
  </si>
  <si>
    <t>(O)
Total Cost Excluding Vat - Y1 
(A*H)</t>
  </si>
  <si>
    <t>(P)
Total Cost Excluding Vat - Y2 
(B*I)</t>
  </si>
  <si>
    <t>(Q)
Total Cost Excluding Vat - Y3 
(C*J)</t>
  </si>
  <si>
    <t>(R)
Total Cost Excluding Vat - Y4 
(D*K)</t>
  </si>
  <si>
    <t>(S)
Total Cost Excluding Vat - Y5 
(E*L)</t>
  </si>
  <si>
    <t>(V)
Total Cost Excluding VAT</t>
  </si>
  <si>
    <t>Fixed Monthly Pricing to maintain the SLA as required In Scope of work including providing all the Reports and tasks as provided</t>
  </si>
  <si>
    <t>Monthly</t>
  </si>
  <si>
    <t>Annexure C
Software Maintenance</t>
  </si>
  <si>
    <t>Pricing should covers parts, labour and travel</t>
  </si>
  <si>
    <t>Please engage the OEM for details if nessesary</t>
  </si>
  <si>
    <t>OEM</t>
  </si>
  <si>
    <t>Sites Deployed</t>
  </si>
  <si>
    <t>Product ID</t>
  </si>
  <si>
    <t>Description</t>
  </si>
  <si>
    <t>(A) 
Qty of licences - Y1</t>
  </si>
  <si>
    <t>(B) 
Qty of licences - Y2</t>
  </si>
  <si>
    <t>(C) 
Qty of licences - Y3</t>
  </si>
  <si>
    <t>(D) 
Qty of licences - Y4</t>
  </si>
  <si>
    <t>(E) 
Qty of licences - Y5</t>
  </si>
  <si>
    <t>(H)
License fees Annual in USD (TOTAL) - Y1</t>
  </si>
  <si>
    <t>(I)
License fees Annual in USD (TOTAL) - Y2</t>
  </si>
  <si>
    <t>(J)
License fees Annual in USD (TOTAL) - Y3</t>
  </si>
  <si>
    <t>(K)
License fees Annual in USD (TOTAL) - Y4</t>
  </si>
  <si>
    <t>(L)
License fees Annual in USD (TOTAL) - Y5</t>
  </si>
  <si>
    <t>(O)
Exchange Rate</t>
  </si>
  <si>
    <t>(P)
TOTAL Excluding VAT
(A*H*O) - Y1</t>
  </si>
  <si>
    <t>(Q)
TOTAL Excluding VAT
(B*I*O) - Y2</t>
  </si>
  <si>
    <t>(R)
TOTAL Excluding VAT
(C*J*O) - Y3</t>
  </si>
  <si>
    <t>(S)
TOTAL Excluding VAT
(D*K*O) - Y4</t>
  </si>
  <si>
    <t>(T)
TOTAL Excluding VAT
(E*L*O) - Y5</t>
  </si>
  <si>
    <t>(W)
TOTAL Excluding VAT</t>
  </si>
  <si>
    <t>Comments</t>
  </si>
  <si>
    <t>StruxureWare</t>
  </si>
  <si>
    <t>Centralised licensing</t>
  </si>
  <si>
    <t>MPS-WMS1YRVM</t>
  </si>
  <si>
    <t>StruxureWare Data Center Expert Virtual Machine Software Support</t>
  </si>
  <si>
    <t>MPS-WMS1YR100N</t>
  </si>
  <si>
    <t>1 Year 100 Node StruxureWare Data Center Expert Software Support_x000D_
Contract</t>
  </si>
  <si>
    <t>MPS-WMS1YR500N</t>
  </si>
  <si>
    <t>1 Year 500 Node StruxureWare Data Center Expert Software Support_x000D_
Contract</t>
  </si>
  <si>
    <t>MPS-WMS1YR1000N</t>
  </si>
  <si>
    <t>1 Year 1000 Node StruxureWare Data Center Expert Software_x000D_
Support Contract</t>
  </si>
  <si>
    <t>MPS-WOPS1YR100</t>
  </si>
  <si>
    <t>StruxureWare Data Center Operation, 1 Year Software Support_x000D_
Contract, 100 Racks</t>
  </si>
  <si>
    <t>MPS-WOPS1YR200</t>
  </si>
  <si>
    <t>StruxureWare Data Center Operation, 1 Year Software Support_x000D_
Contract, 200 Racks</t>
  </si>
  <si>
    <t>MPS-WCAM1YR100</t>
  </si>
  <si>
    <t>Data Center Operation: Capacity, 1 Year Software Suppot Contract,_x000D_
100 Racks</t>
  </si>
  <si>
    <t>MPS-WCAM1YR200</t>
  </si>
  <si>
    <t>Data Center Operation: Capacity, 1 Year Software Support Contract,_x000D_
200 Racks</t>
  </si>
  <si>
    <t>MPS-WEE1YR</t>
  </si>
  <si>
    <t>Data Center Operation: Energy Efficiency, 1 Year Software Support</t>
  </si>
  <si>
    <t>MPS-WOPS1YR500</t>
  </si>
  <si>
    <t>StruxureWare Data Center Operation, 1 Year Software Support_x000D_
Contract, 500 Racks</t>
  </si>
  <si>
    <t>Service level format is AxBxC, Where , A=Service Coverage hours per day, B= Service coverage days per week, C=Fix/Replace Time</t>
  </si>
  <si>
    <t>A Letter of confirmation can be provided should it be nessesary for you to engage the OEM</t>
  </si>
  <si>
    <t>Location</t>
  </si>
  <si>
    <t>(A)
Qty  - Y1</t>
  </si>
  <si>
    <t>(B)
Qty  - Y2</t>
  </si>
  <si>
    <t>(C)
Qty  - Y3</t>
  </si>
  <si>
    <t>(D)
Qty  - Y4</t>
  </si>
  <si>
    <t>(E)
Qty  - Y5</t>
  </si>
  <si>
    <t>(H)
Price Per Item
Y1</t>
  </si>
  <si>
    <t>(I)
Price Per Item
Y2</t>
  </si>
  <si>
    <t>(J)
Price Per Item
Y3</t>
  </si>
  <si>
    <t>(K)
Price Per Item
Y4</t>
  </si>
  <si>
    <t>(L)
Price Per Item
Y5</t>
  </si>
  <si>
    <t>(O)
TOTAL Excluding VAT - Y1
(H*A)</t>
  </si>
  <si>
    <t>(P)
TOTAL Excluding VAT - Y2
(I*B)</t>
  </si>
  <si>
    <t>(Q)
TOTAL Excluding VAT - Y3
(J*C)</t>
  </si>
  <si>
    <t>(R)
TOTAL Excluding VAT - Y4
(K*D)</t>
  </si>
  <si>
    <t>(S)
TOTAL Excluding VAT - Y5
(L*E)</t>
  </si>
  <si>
    <t>(V)
TOTAL Excluding VAT</t>
  </si>
  <si>
    <t>32Apm circuit breaker</t>
  </si>
  <si>
    <t>60 Apm circuit breaker</t>
  </si>
  <si>
    <t>32Apm D-Curve circuit breaker</t>
  </si>
  <si>
    <t>60 Apm D-Curve circuit breaker</t>
  </si>
  <si>
    <t>1.5mt C13 – C14 Lockable power cord Black</t>
  </si>
  <si>
    <t>1.5mt C13 – C14 Lockable power cord Red</t>
  </si>
  <si>
    <t>1.5mt C19 – C20 Lockable power cord Black</t>
  </si>
  <si>
    <t>110mm HDPE pipe (ripped)</t>
  </si>
  <si>
    <t>50mm HDPE pipe (ripped)</t>
  </si>
  <si>
    <t>24-Port LC Duplex Fibre Patch Panel</t>
  </si>
  <si>
    <t>13MM-19MM Grey Entry Gland with Lock Nut</t>
  </si>
  <si>
    <t>Splice Cassette PVC</t>
  </si>
  <si>
    <t>60MM Heat Shrink Splice Protector XS003826558</t>
  </si>
  <si>
    <t>LC-LC Midcoupler Singlemode Simplex(SC FP)</t>
  </si>
  <si>
    <t>LC (9/125) Unjacketed Pigtail 1M</t>
  </si>
  <si>
    <t>EFC single mode 2F Outdoor 12AWG fibre cable</t>
  </si>
  <si>
    <t>Supply IEC309 single phase 32A floor plugs with isolators and electrical wiring to UPS Distribution Board. Assume 10 meter distances.</t>
  </si>
  <si>
    <t>Supply electrical Distribution Board with capacity for minimum 32x 32A breakers with all electrical wiring to the UPS</t>
  </si>
  <si>
    <t>Supply IEC309 3phase wall plugs (male and female) for input and output of UPS power</t>
  </si>
  <si>
    <t>Supply C13 to C14 lockable power cables Black and Red (made to specific lengths under 1m as per closest PDU socket)</t>
  </si>
  <si>
    <t>Supply C19 to C20 lockable power cables Black and Red (made to specific lengths under 1m as per closest PDU socket)</t>
  </si>
  <si>
    <t>Supply 32A IEC309 IP44 floor plugs with isolators (2 per cabinet) Assume 10-meter distances.</t>
  </si>
  <si>
    <t>Break into existing manhole</t>
  </si>
  <si>
    <t>Building Entry Double Pipe</t>
  </si>
  <si>
    <t>Building Entry Single Pipe</t>
  </si>
  <si>
    <t>Butt Welding E Dolomite sites</t>
  </si>
  <si>
    <t>Construct concrete slab for outdoor container - 2.4m X 3.0m</t>
  </si>
  <si>
    <t>Flexi Pipe 110mm including 7mm nylon draw rope</t>
  </si>
  <si>
    <t>HDPE Bends 45 / 90 Degree 110mm - Dolomite sites</t>
  </si>
  <si>
    <t>HDPE pipe 110mm including 7mm nylon draw rope - Dolomite sites</t>
  </si>
  <si>
    <t>Reinforcing for casting of manhole 800mm x 800mm and Trenching for heavy vehicle movement</t>
  </si>
  <si>
    <t>Reinstatement of Surfaces: Cement</t>
  </si>
  <si>
    <t>Reinstatement of Surfaces: Gravel or paving or grass</t>
  </si>
  <si>
    <t>Removal of surfaces road, tar &amp; cement - Cutting</t>
  </si>
  <si>
    <t>Suspended Ceiling</t>
  </si>
  <si>
    <t>Trenching Hard Rock 800(d) X 300(w) p/m including bedding, backfill, padding and compacting including warning and danger tape</t>
  </si>
  <si>
    <t>Trenching Hard Rock 850 X 450 X p/m including bedding, backfill and compacting including warning and danger tape</t>
  </si>
  <si>
    <t>Trenching Soft Gravel 850 X 300 X p/m including bedding, backfill and compacting including warning and danger tape</t>
  </si>
  <si>
    <t>Trenching Soft Gravel 850 X 450 X p/m including bedding, backfill and compacting including warning and danger tape</t>
  </si>
  <si>
    <t>Trenching Soft Rock 850 X 300 X p/m including bedding, backfill and compacting including warning and danger tape</t>
  </si>
  <si>
    <t>Trenching Soft Rock 850 X 450 X p/m including bedding, backfill and compacting including warning and danger tape</t>
  </si>
  <si>
    <t>Bosal pipe slow bends</t>
  </si>
  <si>
    <t>Cable ladder 300 X 1.6 X 3</t>
  </si>
  <si>
    <t>Cable ladder 400 X 1.6 X 5.8</t>
  </si>
  <si>
    <t>Core drilling 110mm</t>
  </si>
  <si>
    <t>Core drilling 200mm</t>
  </si>
  <si>
    <t>Core drilling 25mm</t>
  </si>
  <si>
    <t>Core drilling 50mm</t>
  </si>
  <si>
    <t>Qty is average per anum. 
No Guarantees is given foe any of these requests. 
It is executed on a as and when needed basis</t>
  </si>
  <si>
    <t>Instalation of a Cat7 UTP network point( Max 90m, includes Patch and Fly lead)</t>
  </si>
  <si>
    <t>Installation of Fibre patch leads for interconnectivitywithm the DC; CR or WC (1m; 3m; 5m to 25m patch leads)</t>
  </si>
  <si>
    <t xml:space="preserve">Annexure C
Resource Hourly Rates
</t>
  </si>
  <si>
    <t>Year 1</t>
  </si>
  <si>
    <t>Year 2</t>
  </si>
  <si>
    <t>Year 3</t>
  </si>
  <si>
    <t>Year 4</t>
  </si>
  <si>
    <t>Year 5</t>
  </si>
  <si>
    <t>Year 6</t>
  </si>
  <si>
    <t>Year 7</t>
  </si>
  <si>
    <t>Resouce Certification Level / Purpose</t>
  </si>
  <si>
    <t>Business Hours Hourly Rate - Y1</t>
  </si>
  <si>
    <t>After Hours Hourly Rate - Y1</t>
  </si>
  <si>
    <t>Weekend and Public Holidays Hourly Rate - Y1</t>
  </si>
  <si>
    <t>Business Hours Hourly Rate - Y2</t>
  </si>
  <si>
    <t>After Hours Hourly Rate - Y2</t>
  </si>
  <si>
    <t>Weekend and Public Holidays Hourly Rate - Y2</t>
  </si>
  <si>
    <t>Business Hours Hourly Rate - Y3</t>
  </si>
  <si>
    <t>After Hours Hourly Rate - Y3</t>
  </si>
  <si>
    <t>Weekend and Public Holidays Hourly Rate - Y3</t>
  </si>
  <si>
    <t>Business Hours Hourly Rate - Y4</t>
  </si>
  <si>
    <t>After Hours Hourly Rate - Y4</t>
  </si>
  <si>
    <t>Weekend and Public Holidays Hourly Rate - Y4</t>
  </si>
  <si>
    <t>Business Hours Hourly Rate - Y5</t>
  </si>
  <si>
    <t>After Hours Hourly Rate - Y5</t>
  </si>
  <si>
    <t>Weekend and Public Holidays Hourly Rate - Y5</t>
  </si>
  <si>
    <t>Certified Data Centre Facility Operations Manager (CDFOM)</t>
  </si>
  <si>
    <t>Certified fiber installer</t>
  </si>
  <si>
    <t>Certified copper (UTP) installer</t>
  </si>
  <si>
    <t>Project manager PMBOK or Prince2</t>
  </si>
  <si>
    <t xml:space="preserve">CAD operator </t>
  </si>
  <si>
    <t>Master Electricain</t>
  </si>
  <si>
    <t>OEM certified  PDUs technicain</t>
  </si>
  <si>
    <t xml:space="preserve">Certified Electricain </t>
  </si>
  <si>
    <t>IT Facilities Cleaner</t>
  </si>
  <si>
    <t>DCIM Support Engineer (NetBotz EMS Installer)</t>
  </si>
  <si>
    <t>Raised Floor Installer</t>
  </si>
  <si>
    <t>Security systems technician</t>
  </si>
  <si>
    <t>Novec 1230 Gas Cylinders 29l 25mm valve</t>
  </si>
  <si>
    <t>Novec 1230 Gas Cylinders 62l 40mm valve</t>
  </si>
  <si>
    <t>Novec 1230 Gas Cylinders 103l 40mm valve</t>
  </si>
  <si>
    <t>Novec 1230 Gas Cylinders 153l 65mm valve</t>
  </si>
  <si>
    <t>Novec 1230 Gas Cylinders 227l 65mm valve</t>
  </si>
  <si>
    <t>Novec 1230 Gas Cylinders 368l 65mm valve</t>
  </si>
  <si>
    <t>Refill of Novec 1230 Gas Cylinders 62l 40mm valve</t>
  </si>
  <si>
    <t>Refill of Novec 1230 Gas Cylinders 103l 40mm valve</t>
  </si>
  <si>
    <t>Refill of Novec 1230 Gas Cylinders 153l 65mm valve</t>
  </si>
  <si>
    <t>Refill of Novec 1230 Gas Cylinders 368l 65mm valve</t>
  </si>
  <si>
    <t>Refill of Novec 1230 Gas Cylinders 29l 25mm valve</t>
  </si>
  <si>
    <t>Refill of Novec 1230 Gas Cylinders 227l 65mm valve</t>
  </si>
  <si>
    <t>Supply, install, and commission a VESDA (Very Early Smoke Detection Apparatus)</t>
  </si>
  <si>
    <t xml:space="preserve">Enviromental Monitoring Devices </t>
  </si>
  <si>
    <t>Supply, install, and commission  environmental monitoring device</t>
  </si>
  <si>
    <t/>
  </si>
  <si>
    <t>Resourse</t>
  </si>
  <si>
    <t>(F)
Y1 Cost</t>
  </si>
  <si>
    <t>(G)
Y2 Cost</t>
  </si>
  <si>
    <t>(H)
Y3 Cost</t>
  </si>
  <si>
    <t>(I)
Y4 Cost</t>
  </si>
  <si>
    <t>(J)
Y5 Cost</t>
  </si>
  <si>
    <t>(K)
TOTAL Excluding VAT - Y1
(A*F)</t>
  </si>
  <si>
    <t>(L)
TOTAL Excluding VAT - Y2
(B*G)</t>
  </si>
  <si>
    <t>(M)
TOTAL Excluding VAT - Y3
(C*H)</t>
  </si>
  <si>
    <t>(N)
TOTAL Excluding VAT - Y4
(D*I)</t>
  </si>
  <si>
    <t>(O)
TOTAL Excluding VAT - Y5
(E*J)</t>
  </si>
  <si>
    <t>(AF)
TOTAL Excluding VAT</t>
  </si>
  <si>
    <t xml:space="preserve">Annexure C
Resources Fixed Hours
</t>
  </si>
  <si>
    <t xml:space="preserve">Annexure C
Service Requests
</t>
  </si>
  <si>
    <t xml:space="preserve">Annexure C
Consumables
</t>
  </si>
  <si>
    <t>Annexure C
Detailed Supply Pricing</t>
  </si>
  <si>
    <t>Certified HVAC Service Technician</t>
  </si>
  <si>
    <t>OEM certified UPS service technician</t>
  </si>
  <si>
    <t>There is no guarantee that all requested technician types or the full number of hours will be required. Usage will depend on actual on-site needs.</t>
  </si>
  <si>
    <t>96-core Singlemode Fibre Installation with soft rock trenching– After hours</t>
  </si>
  <si>
    <t>96-core Singlemode Fibre Installation with hard rock trenching– After hours</t>
  </si>
  <si>
    <t>Supply and install complete 96-core Singlemode Fibre Optic link with HR trenching</t>
  </si>
  <si>
    <t>Supply and install complete 96-core Singlemode Fibre Optic link with SR trenching</t>
  </si>
  <si>
    <t>Outdoor Enclosure/Cabinet (25U, IP65 Certified Stainless Steel)</t>
  </si>
  <si>
    <t>Circuit Breakers</t>
  </si>
  <si>
    <t>Plugs &amp; Outlets</t>
  </si>
  <si>
    <t>32Amp single phase hubble plug – male</t>
  </si>
  <si>
    <t>32Amp 3phase hubble plug – male</t>
  </si>
  <si>
    <t>Power Cords</t>
  </si>
  <si>
    <t>1.5mt C19 – C20 Lockable power cord Red</t>
  </si>
  <si>
    <t>Power Points</t>
  </si>
  <si>
    <t>Distribution Boards</t>
  </si>
  <si>
    <t>Electrical Services</t>
  </si>
  <si>
    <t>Electrical Compliance Certificate (COC)</t>
  </si>
  <si>
    <t>Supply and Installation of manholes</t>
  </si>
  <si>
    <t>Supply and installation of manhole with locakble lid</t>
  </si>
  <si>
    <t>Clean open and repair existing sleeves</t>
  </si>
  <si>
    <t>Clean all existing manholes, seal them and foam all entries and exits</t>
  </si>
  <si>
    <t>4 CORE HDD 09/125 ORANGE</t>
  </si>
  <si>
    <r>
      <t xml:space="preserve">Single mode </t>
    </r>
    <r>
      <rPr>
        <sz val="8"/>
        <color theme="1"/>
        <rFont val="Arial"/>
        <family val="2"/>
      </rPr>
      <t>24 core fiber optic cable armoured</t>
    </r>
  </si>
  <si>
    <t>24 Port 1u Single Mode LC Fiber Optic Patch Panel - modular panel system</t>
  </si>
  <si>
    <t>Fiber Patch Leads - LC-LC - 10m single mode</t>
  </si>
  <si>
    <t>Fiber Patch Leads - LC-LC - 15m single mode</t>
  </si>
  <si>
    <t>Fiber Patch Leads - LC-LC - 1m single mode</t>
  </si>
  <si>
    <t>Fiber Patch Leads - LC-LC - 25m single mode</t>
  </si>
  <si>
    <t>Fiber Patch Leads - LC-LC - 2m single mode</t>
  </si>
  <si>
    <t>Fiber Patch Leads - LC-LC - 3m single mode</t>
  </si>
  <si>
    <t>Fiber Patch Leads - LC-LC - 5m single mode</t>
  </si>
  <si>
    <t>Fiber Patch Leads - SC-LC - 10m single mode</t>
  </si>
  <si>
    <t>Fiber Patch Leads - SC-LC - 15m single mode</t>
  </si>
  <si>
    <t>Fiber Patch Leads - SC-LC - 1m single mode</t>
  </si>
  <si>
    <t>Fiber Patch Leads - SC-LC - 20m single mode</t>
  </si>
  <si>
    <t>Fiber Patch Leads - SC-LC - 25m single mode</t>
  </si>
  <si>
    <t>Fiber Patch Leads - SC-LC - 3m single mode</t>
  </si>
  <si>
    <t>Fiber Patch Leads - SC-LC - 5m single mode</t>
  </si>
  <si>
    <t>Fiber Patch Leads - SC-SC - 10m single mode</t>
  </si>
  <si>
    <t>Fiber Patch Leads - SC-SC - 15m single mode</t>
  </si>
  <si>
    <t>Fiber Patch Leads - SC-SC - 1m single mode</t>
  </si>
  <si>
    <t>Fiber Patch Leads - SC-SC - 20m single mode</t>
  </si>
  <si>
    <t>Fiber Patch Leads - SC-SC - 25m single mode</t>
  </si>
  <si>
    <t>Fiber Patch Leads - SC-SC - 2m single mode</t>
  </si>
  <si>
    <t>Fiber Patch Leads - SC-SC - 3m single mode</t>
  </si>
  <si>
    <t>Fiber Patch Leads - SC-SC - 5m single mode</t>
  </si>
  <si>
    <t>Fiber Patch Leads - ST-LC - 1 m single mode</t>
  </si>
  <si>
    <t>Fiber Patch Leads - ST-LC - 10 m single mode</t>
  </si>
  <si>
    <t>Fiber Patch Leads - ST-LC - 15 m single mode</t>
  </si>
  <si>
    <t>Fiber Patch Leads - ST-LC - 25 m single mode</t>
  </si>
  <si>
    <t>Fiber Patch Leads - ST-LC - 3 m single mode</t>
  </si>
  <si>
    <t>Fiber Patch Leads - ST-LC - 5 m single mode</t>
  </si>
  <si>
    <t>Fiber Patch Leads - APC LC-SC leads- 1m single mode</t>
  </si>
  <si>
    <t>Fiber Patch Leads - APC LC-SC leads- 2m single mode</t>
  </si>
  <si>
    <t>Fiber Patch Leads - APC LC-SC leads - 3m single mode</t>
  </si>
  <si>
    <t>LC-LC Fibre Lead OM4 MM - 10m (acquire blue)</t>
  </si>
  <si>
    <t>LC-LC Fibre Lead OM4 MM - 10m (Purple)</t>
  </si>
  <si>
    <t>LC-LC Fibre Lead OM4 MM - 15m (acquire blue)</t>
  </si>
  <si>
    <t>LC-LC Fibre Lead OM4 MM - 15m (Purple)</t>
  </si>
  <si>
    <t>LC-LC Fibre Lead OM4 MM - 1m (acquire blue)</t>
  </si>
  <si>
    <t>LC-LC Fibre Lead OM4 MM - 1m (Purple)</t>
  </si>
  <si>
    <t>LC-LC Fibre Lead OM4 MM - 2m (acquire blue)</t>
  </si>
  <si>
    <t>LC-LC Fibre Lead OM4 MM - 2m (Purple)</t>
  </si>
  <si>
    <t>LC-LC Fibre Lead OM4 MM - 5m (acquire blue)</t>
  </si>
  <si>
    <t>LC-LC Fibre Lead OM4 MM - 5m (Purple)</t>
  </si>
  <si>
    <t>FO Ducts</t>
  </si>
  <si>
    <t>Install 4 way 12/10 micro-duct in 110mm</t>
  </si>
  <si>
    <t>Single port POE extender with wall mounted bracket</t>
  </si>
  <si>
    <t>Outreach Max XT POE Extender</t>
  </si>
  <si>
    <t>Supply and install fibre media convertors SM LC 10/100/1000 at each camera</t>
  </si>
  <si>
    <t>Two port POE extender with wall mounted bracket</t>
  </si>
  <si>
    <t xml:space="preserve">Float 1 x 4 core microfibre </t>
  </si>
  <si>
    <t>Float 2 x 48 core microfibre into the 7-way micro duct</t>
  </si>
  <si>
    <t>Label - Fiber Horizontal Cable</t>
  </si>
  <si>
    <t>Label - Fiber Patch Lead</t>
  </si>
  <si>
    <t>OTDR Fibre Test Results</t>
  </si>
  <si>
    <t>Splicing</t>
  </si>
  <si>
    <t>Complete UTP Cat 7 Data Point flush mount with twin insert, blank cover, 5m flylead, 1m patch lead, labelling and testing – 90 metre10 run</t>
  </si>
  <si>
    <t>MFP8 CAT6A Field term RJ45 Male connector</t>
  </si>
  <si>
    <t>cat 6a keystone</t>
  </si>
  <si>
    <t>cat 6a termination box Flush mount or Surface Mount</t>
  </si>
  <si>
    <t>cat 6a recessed dual termination floor box</t>
  </si>
  <si>
    <t>Cat7 SFTP LSZH &lt;6.9mmØ orange outer sheeting data cabling</t>
  </si>
  <si>
    <t>Copper Patch Leads – Cat6a sftp lszh - 1m</t>
  </si>
  <si>
    <t>Copper Patch Leads - Cat6a sftp lszh - 2m</t>
  </si>
  <si>
    <t>Copper Patch Leads - Cat6a sftp lszh - 3m</t>
  </si>
  <si>
    <t>Copper Patch Leads - Cat6a sftp lszh - 5m</t>
  </si>
  <si>
    <t>Copper Patch Leads - Cat6a sftp lszh - 10m</t>
  </si>
  <si>
    <t>Copper Patch Leads - Cat6a sftp lszh - 15m</t>
  </si>
  <si>
    <t>Copper Patch Leads - Cat6a sftp lszh - 20m</t>
  </si>
  <si>
    <t>24 Port 1u Cat 6a Patch Panel with 24 x Cat 6a keystones - modular panel system</t>
  </si>
  <si>
    <t>1U BRUSH PANEL</t>
  </si>
  <si>
    <t>1U BLANK PANEL</t>
  </si>
  <si>
    <t>2hr Fire Rated Paint (p/sqm)</t>
  </si>
  <si>
    <t>Fire Rated Foam</t>
  </si>
  <si>
    <t>Slotted sub soil drainage pipe 110MM per meter</t>
  </si>
  <si>
    <t>110mm PVC Pipe per meter</t>
  </si>
  <si>
    <t>Supply HDPE coupler 40mm</t>
  </si>
  <si>
    <t>Data Cable tray 100mm wide per meter</t>
  </si>
  <si>
    <t>Data Cable tray 200mm wide per mete</t>
  </si>
  <si>
    <t>Data Cable tray 300mm wide per meter</t>
  </si>
  <si>
    <t>Data Cable tray 400mm wide per meter</t>
  </si>
  <si>
    <t>Data Cable tray 600mm wide</t>
  </si>
  <si>
    <t>IP66 Rated J2 box</t>
  </si>
  <si>
    <t>Raised floor tile - 600mm X 600mm</t>
  </si>
  <si>
    <t>Velcro Cable Ties</t>
  </si>
  <si>
    <t>Anti-static mats per m2</t>
  </si>
  <si>
    <t>Data Centre shoes/Socks Per Box (100)</t>
  </si>
  <si>
    <t>Floor tile lifter</t>
  </si>
  <si>
    <t>aluminium vented floor grid for air flow 600x600</t>
  </si>
  <si>
    <t>50mm Bosal Pipe per meter</t>
  </si>
  <si>
    <t>Bosal Pipe (Incl. Hospital Saddles, coupling and 1 anchor) pm</t>
  </si>
  <si>
    <t>FO Cable</t>
  </si>
  <si>
    <t>FO Panels &amp; Frames</t>
  </si>
  <si>
    <t>FO Leads</t>
  </si>
  <si>
    <t>FO Equipment</t>
  </si>
  <si>
    <t>FO Accessories</t>
  </si>
  <si>
    <t>FO Services</t>
  </si>
  <si>
    <t>Per Point Price</t>
  </si>
  <si>
    <t>Connecters &amp; Outlets</t>
  </si>
  <si>
    <t>Cable</t>
  </si>
  <si>
    <t>Patch &amp; Fly Leads</t>
  </si>
  <si>
    <t>Patch Panels</t>
  </si>
  <si>
    <t>Brush Panels</t>
  </si>
  <si>
    <t>Fire Systems</t>
  </si>
  <si>
    <t>Civils Pipe</t>
  </si>
  <si>
    <t>Cable Tray &amp; Raceways</t>
  </si>
  <si>
    <t>DC Infrastructure</t>
  </si>
  <si>
    <t>Bosal Pipe</t>
  </si>
  <si>
    <t>Item Description</t>
  </si>
  <si>
    <t xml:space="preserve">Component </t>
  </si>
  <si>
    <t>Filter</t>
  </si>
  <si>
    <t>Condensor Fan</t>
  </si>
  <si>
    <t>Compressor</t>
  </si>
  <si>
    <t>Airedale DF65AD-AT DOWN BLOWER</t>
  </si>
  <si>
    <t>V Belt</t>
  </si>
  <si>
    <t xml:space="preserve">UNIFIAIR- TDAR2222A </t>
  </si>
  <si>
    <t>Supply and installation of HVAC Uniflair Spares</t>
  </si>
  <si>
    <t>Supply and installation of HVAC Airedale Spares</t>
  </si>
  <si>
    <t>Supply of cabling spares to address break fixes</t>
  </si>
  <si>
    <t>Supply of electrical spares to address break fixes</t>
  </si>
  <si>
    <t>Supply of HVAC spares to address break fixes</t>
  </si>
  <si>
    <t>Total Maintenance - Resources Fixed hours</t>
  </si>
  <si>
    <t>TOTAL CAPEX</t>
  </si>
  <si>
    <t>TOTAL OPEX</t>
  </si>
  <si>
    <t>(H)
Base landed Price in USD
For US sourced items - Y1</t>
  </si>
  <si>
    <t>(I)
ZAR Price (for local sourced items) Excluding VAT - Y1</t>
  </si>
  <si>
    <t>(J)
Base landed Price in USD
For US sourced items - Y2</t>
  </si>
  <si>
    <t>(K)
ZAR Price (for local sourced items) Excluding VAT - Y2</t>
  </si>
  <si>
    <t>(L)
Base landed Price in USD
For US sourced items - Y3</t>
  </si>
  <si>
    <t>(M)
ZAR Price (for local sourced items) Excluding VAT - Y3</t>
  </si>
  <si>
    <t>(N)
Base landed Price in USD
For US sourced items - Y4</t>
  </si>
  <si>
    <t>(O)
ZAR Price (for local sourced items) Excluding VAT - Y4</t>
  </si>
  <si>
    <t>(P)
Base landed Price in USD
For US sourced items - Y5</t>
  </si>
  <si>
    <t>(Q)
ZAR Price (for local sourced items) Excluding VAT - Y5</t>
  </si>
  <si>
    <t>(R)
Exchange rate</t>
  </si>
  <si>
    <t>(X)
Markup %</t>
  </si>
  <si>
    <t>(S)
Total Cost Y1
((H*R)+I)*A</t>
  </si>
  <si>
    <t>(U)
Total Cost Y3
((L*R)+M)*C</t>
  </si>
  <si>
    <t>(V)
Total Cost Y4
((N*R)+O)*D</t>
  </si>
  <si>
    <t>(T)
Total Cost Y2
((J*R)+K)*B</t>
  </si>
  <si>
    <t>(W)
Total Cost Y5
((P*R)+Q)*E</t>
  </si>
  <si>
    <t>EX</t>
  </si>
  <si>
    <t>Excluding VAT</t>
  </si>
  <si>
    <t>Including VAT</t>
  </si>
  <si>
    <t>Supply and installation of Cabling Spares</t>
  </si>
  <si>
    <t>Supply and installation of Electrical Spares</t>
  </si>
  <si>
    <t>(Y)
Total Cost Excluding VAT
(S+T+U+V+W)*(1+X)</t>
  </si>
  <si>
    <t>Very Early Smoke Detection Apparatus  Fire Detection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</si>
</sst>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164" formatCode="_(&quot;$&quot;* #,##0.00_);_(&quot;$&quot;* \(#,##0.00\);_(&quot;$&quot;* &quot;-&quot;??_);_(@_)"/>
    <numFmt numFmtId="165" formatCode="_ &quot;R&quot;\ * #,##0.00_ ;_ &quot;R&quot;\ * \-#,##0.00_ ;_ &quot;R&quot;\ * &quot;-&quot;??_ ;_ @_ "/>
    <numFmt numFmtId="166" formatCode="_-[$R-1C09]* #,##0.00_-;\-[$R-1C09]* #,##0.00_-;_-[$R-1C09]* &quot;-&quot;??_-;_-@_-"/>
    <numFmt numFmtId="167" formatCode="_-[$$-409]* #,##0.00_ ;_-[$$-409]* \-#,##0.00\ ;_-[$$-409]* &quot;-&quot;??_ ;_-@_ 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rgb="FF00206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20"/>
      <color theme="1"/>
      <name val="Arial"/>
      <family val="2"/>
    </font>
    <font>
      <b/>
      <u/>
      <sz val="12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164" fontId="2" fillId="0" borderId="0" applyFont="0" applyFill="0" applyBorder="0" applyAlignment="0" applyProtection="0"/>
    <xf numFmtId="0" fontId="23" fillId="0" borderId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9" fillId="0" borderId="0"/>
    <xf numFmtId="0" fontId="39" fillId="0" borderId="0"/>
    <xf numFmtId="0" fontId="40" fillId="0" borderId="0">
      <alignment vertical="top"/>
    </xf>
    <xf numFmtId="165" fontId="40" fillId="0" borderId="0" applyFont="0" applyFill="0" applyBorder="0" applyAlignment="0" applyProtection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wrapText="1"/>
    </xf>
    <xf numFmtId="0" fontId="20" fillId="0" borderId="0" xfId="0" applyFont="1"/>
    <xf numFmtId="0" fontId="21" fillId="0" borderId="12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6" fontId="27" fillId="0" borderId="0" xfId="42" applyNumberFormat="1" applyFont="1" applyFill="1" applyBorder="1" applyAlignment="1" applyProtection="1">
      <alignment vertical="center"/>
    </xf>
    <xf numFmtId="0" fontId="23" fillId="0" borderId="0" xfId="0" applyFont="1" applyAlignment="1">
      <alignment horizontal="left" vertical="center" wrapText="1"/>
    </xf>
    <xf numFmtId="0" fontId="25" fillId="34" borderId="0" xfId="0" applyFont="1" applyFill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top"/>
    </xf>
    <xf numFmtId="166" fontId="0" fillId="0" borderId="0" xfId="44" applyNumberFormat="1" applyFont="1" applyFill="1" applyAlignment="1" applyProtection="1">
      <alignment vertical="top"/>
    </xf>
    <xf numFmtId="166" fontId="0" fillId="0" borderId="0" xfId="0" applyNumberFormat="1"/>
    <xf numFmtId="0" fontId="14" fillId="34" borderId="16" xfId="0" applyFont="1" applyFill="1" applyBorder="1" applyAlignment="1">
      <alignment horizontal="center" vertical="center" wrapText="1"/>
    </xf>
    <xf numFmtId="167" fontId="0" fillId="33" borderId="0" xfId="0" applyNumberFormat="1" applyFill="1" applyProtection="1">
      <protection locked="0"/>
    </xf>
    <xf numFmtId="0" fontId="0" fillId="33" borderId="0" xfId="0" applyFill="1" applyProtection="1">
      <protection locked="0"/>
    </xf>
    <xf numFmtId="0" fontId="14" fillId="34" borderId="0" xfId="0" applyFont="1" applyFill="1" applyAlignment="1">
      <alignment horizontal="center" vertical="center"/>
    </xf>
    <xf numFmtId="0" fontId="14" fillId="34" borderId="0" xfId="0" applyFont="1" applyFill="1" applyAlignment="1">
      <alignment horizontal="center" vertical="center" wrapText="1"/>
    </xf>
    <xf numFmtId="167" fontId="14" fillId="34" borderId="0" xfId="0" applyNumberFormat="1" applyFont="1" applyFill="1" applyAlignment="1">
      <alignment horizontal="center" vertical="center" wrapText="1"/>
    </xf>
    <xf numFmtId="166" fontId="14" fillId="34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2" fontId="14" fillId="34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/>
    </xf>
    <xf numFmtId="44" fontId="0" fillId="0" borderId="0" xfId="42" applyFont="1" applyFill="1" applyBorder="1" applyProtection="1"/>
    <xf numFmtId="0" fontId="14" fillId="34" borderId="18" xfId="0" applyFont="1" applyFill="1" applyBorder="1" applyAlignment="1">
      <alignment horizontal="center" vertical="center"/>
    </xf>
    <xf numFmtId="0" fontId="14" fillId="34" borderId="17" xfId="0" applyFont="1" applyFill="1" applyBorder="1" applyAlignment="1">
      <alignment horizontal="center" vertical="center" wrapText="1"/>
    </xf>
    <xf numFmtId="0" fontId="14" fillId="34" borderId="18" xfId="0" applyFont="1" applyFill="1" applyBorder="1" applyAlignment="1">
      <alignment horizontal="center" vertical="center" wrapText="1"/>
    </xf>
    <xf numFmtId="2" fontId="14" fillId="34" borderId="16" xfId="0" applyNumberFormat="1" applyFont="1" applyFill="1" applyBorder="1" applyAlignment="1">
      <alignment horizontal="center" vertical="center" wrapText="1"/>
    </xf>
    <xf numFmtId="2" fontId="0" fillId="0" borderId="0" xfId="42" applyNumberFormat="1" applyFont="1" applyFill="1" applyBorder="1" applyAlignment="1" applyProtection="1">
      <alignment horizontal="center"/>
    </xf>
    <xf numFmtId="166" fontId="14" fillId="34" borderId="12" xfId="42" applyNumberFormat="1" applyFont="1" applyFill="1" applyBorder="1" applyAlignment="1" applyProtection="1">
      <alignment horizontal="center" vertical="center" wrapText="1"/>
    </xf>
    <xf numFmtId="0" fontId="27" fillId="0" borderId="0" xfId="0" applyFont="1"/>
    <xf numFmtId="166" fontId="27" fillId="33" borderId="10" xfId="0" applyNumberFormat="1" applyFont="1" applyFill="1" applyBorder="1" applyProtection="1">
      <protection locked="0"/>
    </xf>
    <xf numFmtId="9" fontId="14" fillId="34" borderId="0" xfId="46" applyFont="1" applyFill="1" applyBorder="1" applyAlignment="1" applyProtection="1">
      <alignment horizontal="center" vertical="center" wrapText="1"/>
    </xf>
    <xf numFmtId="166" fontId="28" fillId="0" borderId="0" xfId="0" applyNumberFormat="1" applyFont="1" applyAlignment="1">
      <alignment horizontal="left" vertical="center" wrapText="1"/>
    </xf>
    <xf numFmtId="0" fontId="14" fillId="34" borderId="19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top" wrapText="1"/>
    </xf>
    <xf numFmtId="0" fontId="36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0" fillId="0" borderId="0" xfId="44" applyNumberFormat="1" applyFont="1" applyFill="1" applyAlignment="1" applyProtection="1">
      <alignment horizontal="center" vertical="center"/>
    </xf>
    <xf numFmtId="0" fontId="0" fillId="0" borderId="0" xfId="0" applyAlignment="1">
      <alignment vertical="center" wrapText="1"/>
    </xf>
    <xf numFmtId="2" fontId="27" fillId="0" borderId="0" xfId="0" applyNumberFormat="1" applyFont="1" applyAlignment="1">
      <alignment horizontal="center" vertical="center" wrapText="1"/>
    </xf>
    <xf numFmtId="166" fontId="27" fillId="0" borderId="0" xfId="0" applyNumberFormat="1" applyFont="1" applyAlignment="1">
      <alignment vertical="center" wrapText="1"/>
    </xf>
    <xf numFmtId="166" fontId="27" fillId="33" borderId="0" xfId="0" applyNumberFormat="1" applyFont="1" applyFill="1" applyAlignment="1" applyProtection="1">
      <alignment vertical="center" wrapText="1"/>
      <protection locked="0"/>
    </xf>
    <xf numFmtId="9" fontId="27" fillId="33" borderId="0" xfId="46" applyFont="1" applyFill="1" applyBorder="1" applyAlignment="1" applyProtection="1">
      <alignment horizontal="center" vertical="center" wrapText="1"/>
      <protection locked="0"/>
    </xf>
    <xf numFmtId="0" fontId="17" fillId="37" borderId="0" xfId="0" applyFont="1" applyFill="1" applyProtection="1">
      <protection locked="0"/>
    </xf>
    <xf numFmtId="166" fontId="27" fillId="33" borderId="23" xfId="0" applyNumberFormat="1" applyFont="1" applyFill="1" applyBorder="1" applyProtection="1">
      <protection locked="0"/>
    </xf>
    <xf numFmtId="166" fontId="27" fillId="33" borderId="24" xfId="0" applyNumberFormat="1" applyFont="1" applyFill="1" applyBorder="1" applyProtection="1">
      <protection locked="0"/>
    </xf>
    <xf numFmtId="0" fontId="31" fillId="36" borderId="28" xfId="0" applyFont="1" applyFill="1" applyBorder="1" applyAlignment="1">
      <alignment horizontal="center" vertical="center" wrapText="1"/>
    </xf>
    <xf numFmtId="0" fontId="31" fillId="36" borderId="16" xfId="0" applyFont="1" applyFill="1" applyBorder="1" applyAlignment="1">
      <alignment horizontal="center" vertical="center" wrapText="1"/>
    </xf>
    <xf numFmtId="0" fontId="31" fillId="36" borderId="29" xfId="0" applyFont="1" applyFill="1" applyBorder="1" applyAlignment="1">
      <alignment horizontal="center" vertical="center" wrapText="1"/>
    </xf>
    <xf numFmtId="166" fontId="27" fillId="33" borderId="20" xfId="0" applyNumberFormat="1" applyFont="1" applyFill="1" applyBorder="1" applyProtection="1">
      <protection locked="0"/>
    </xf>
    <xf numFmtId="166" fontId="27" fillId="33" borderId="21" xfId="0" applyNumberFormat="1" applyFont="1" applyFill="1" applyBorder="1" applyProtection="1">
      <protection locked="0"/>
    </xf>
    <xf numFmtId="166" fontId="27" fillId="33" borderId="22" xfId="0" applyNumberFormat="1" applyFont="1" applyFill="1" applyBorder="1" applyProtection="1">
      <protection locked="0"/>
    </xf>
    <xf numFmtId="0" fontId="31" fillId="36" borderId="0" xfId="0" applyFont="1" applyFill="1" applyAlignment="1">
      <alignment horizontal="center" vertical="center" wrapText="1"/>
    </xf>
    <xf numFmtId="3" fontId="33" fillId="33" borderId="0" xfId="0" applyNumberFormat="1" applyFont="1" applyFill="1" applyAlignment="1" applyProtection="1">
      <alignment horizontal="center" vertical="center" wrapText="1"/>
      <protection locked="0"/>
    </xf>
    <xf numFmtId="0" fontId="27" fillId="33" borderId="0" xfId="0" applyFont="1" applyFill="1" applyAlignment="1" applyProtection="1">
      <alignment horizontal="center" vertical="center" wrapText="1"/>
      <protection locked="0"/>
    </xf>
    <xf numFmtId="0" fontId="34" fillId="33" borderId="0" xfId="0" applyFont="1" applyFill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top" wrapText="1"/>
    </xf>
    <xf numFmtId="166" fontId="23" fillId="0" borderId="0" xfId="42" applyNumberFormat="1" applyFont="1" applyFill="1" applyBorder="1" applyAlignment="1" applyProtection="1">
      <alignment horizontal="left" vertical="center" wrapText="1"/>
    </xf>
    <xf numFmtId="0" fontId="25" fillId="34" borderId="12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25" fillId="34" borderId="16" xfId="0" applyFont="1" applyFill="1" applyBorder="1" applyAlignment="1">
      <alignment horizontal="center" vertical="center" wrapText="1"/>
    </xf>
    <xf numFmtId="44" fontId="23" fillId="0" borderId="0" xfId="42" applyFont="1" applyFill="1" applyAlignment="1" applyProtection="1">
      <alignment horizontal="left" vertical="center" wrapText="1"/>
    </xf>
    <xf numFmtId="166" fontId="27" fillId="33" borderId="0" xfId="42" applyNumberFormat="1" applyFont="1" applyFill="1" applyBorder="1" applyAlignment="1" applyProtection="1">
      <alignment vertical="center"/>
      <protection locked="0"/>
    </xf>
    <xf numFmtId="0" fontId="42" fillId="33" borderId="0" xfId="0" applyFont="1" applyFill="1" applyProtection="1">
      <protection locked="0"/>
    </xf>
    <xf numFmtId="0" fontId="0" fillId="0" borderId="0" xfId="0" applyAlignment="1">
      <alignment horizontal="left"/>
    </xf>
    <xf numFmtId="0" fontId="27" fillId="0" borderId="0" xfId="0" applyFont="1" applyAlignment="1">
      <alignment horizontal="center" vertical="center" wrapText="1"/>
    </xf>
    <xf numFmtId="1" fontId="0" fillId="0" borderId="0" xfId="0" applyNumberFormat="1"/>
    <xf numFmtId="0" fontId="22" fillId="0" borderId="0" xfId="43" applyFont="1" applyAlignment="1">
      <alignment horizontal="left"/>
    </xf>
    <xf numFmtId="0" fontId="30" fillId="0" borderId="0" xfId="43" applyFont="1" applyAlignment="1">
      <alignment horizontal="left"/>
    </xf>
    <xf numFmtId="0" fontId="17" fillId="0" borderId="0" xfId="0" applyFont="1"/>
    <xf numFmtId="0" fontId="0" fillId="0" borderId="33" xfId="0" applyBorder="1"/>
    <xf numFmtId="0" fontId="0" fillId="0" borderId="34" xfId="0" applyBorder="1"/>
    <xf numFmtId="0" fontId="19" fillId="0" borderId="3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34" xfId="0" applyFont="1" applyBorder="1" applyAlignment="1">
      <alignment horizontal="center" vertical="top" wrapText="1"/>
    </xf>
    <xf numFmtId="0" fontId="14" fillId="34" borderId="33" xfId="0" applyFont="1" applyFill="1" applyBorder="1" applyAlignment="1">
      <alignment horizontal="center" vertical="center"/>
    </xf>
    <xf numFmtId="0" fontId="14" fillId="34" borderId="34" xfId="0" applyFont="1" applyFill="1" applyBorder="1" applyAlignment="1">
      <alignment horizontal="center" vertical="center" wrapText="1"/>
    </xf>
    <xf numFmtId="44" fontId="0" fillId="0" borderId="0" xfId="42" applyFont="1" applyBorder="1" applyProtection="1"/>
    <xf numFmtId="44" fontId="0" fillId="0" borderId="34" xfId="42" applyFont="1" applyFill="1" applyBorder="1" applyAlignment="1" applyProtection="1">
      <alignment horizontal="right" vertical="top"/>
    </xf>
    <xf numFmtId="0" fontId="0" fillId="0" borderId="35" xfId="0" applyBorder="1"/>
    <xf numFmtId="44" fontId="0" fillId="0" borderId="36" xfId="0" applyNumberFormat="1" applyBorder="1"/>
    <xf numFmtId="44" fontId="0" fillId="0" borderId="37" xfId="0" applyNumberFormat="1" applyBorder="1"/>
    <xf numFmtId="0" fontId="0" fillId="0" borderId="3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8" xfId="0" applyBorder="1" applyAlignment="1">
      <alignment horizontal="center" vertical="center" wrapText="1"/>
    </xf>
    <xf numFmtId="0" fontId="0" fillId="0" borderId="38" xfId="0" applyBorder="1" applyAlignment="1">
      <alignment horizont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66" fontId="21" fillId="35" borderId="0" xfId="0" applyNumberFormat="1" applyFont="1" applyFill="1" applyAlignment="1">
      <alignment horizontal="center" vertical="center" wrapText="1"/>
    </xf>
    <xf numFmtId="0" fontId="43" fillId="0" borderId="0" xfId="0" applyFont="1"/>
    <xf numFmtId="0" fontId="44" fillId="33" borderId="0" xfId="0" applyFont="1" applyFill="1" applyAlignment="1" applyProtection="1">
      <alignment horizontal="center" vertical="center" wrapText="1"/>
      <protection locked="0"/>
    </xf>
    <xf numFmtId="166" fontId="27" fillId="0" borderId="0" xfId="0" applyNumberFormat="1" applyFont="1" applyAlignment="1">
      <alignment horizontal="center" vertical="center" wrapText="1"/>
    </xf>
    <xf numFmtId="166" fontId="28" fillId="0" borderId="0" xfId="0" applyNumberFormat="1" applyFont="1" applyAlignment="1">
      <alignment horizontal="center" vertical="center" wrapText="1"/>
    </xf>
    <xf numFmtId="0" fontId="31" fillId="43" borderId="40" xfId="0" applyFont="1" applyFill="1" applyBorder="1" applyAlignment="1">
      <alignment horizontal="center" vertical="center" wrapText="1"/>
    </xf>
    <xf numFmtId="166" fontId="31" fillId="43" borderId="41" xfId="0" applyNumberFormat="1" applyFont="1" applyFill="1" applyBorder="1" applyAlignment="1">
      <alignment horizontal="center" vertical="center" wrapText="1"/>
    </xf>
    <xf numFmtId="166" fontId="31" fillId="43" borderId="42" xfId="0" applyNumberFormat="1" applyFont="1" applyFill="1" applyBorder="1" applyAlignment="1">
      <alignment horizontal="center" vertical="center" wrapText="1"/>
    </xf>
    <xf numFmtId="0" fontId="14" fillId="34" borderId="17" xfId="0" applyFont="1" applyFill="1" applyBorder="1" applyAlignment="1">
      <alignment horizontal="center" vertical="top" wrapText="1"/>
    </xf>
    <xf numFmtId="44" fontId="0" fillId="0" borderId="0" xfId="0" applyNumberFormat="1"/>
    <xf numFmtId="0" fontId="15" fillId="0" borderId="0" xfId="0" applyFont="1"/>
    <xf numFmtId="0" fontId="27" fillId="0" borderId="10" xfId="0" applyFont="1" applyBorder="1"/>
    <xf numFmtId="166" fontId="45" fillId="33" borderId="0" xfId="0" applyNumberFormat="1" applyFont="1" applyFill="1" applyAlignment="1" applyProtection="1">
      <alignment vertical="center" wrapText="1"/>
      <protection locked="0"/>
    </xf>
    <xf numFmtId="0" fontId="46" fillId="0" borderId="0" xfId="0" applyFont="1" applyAlignment="1">
      <alignment horizontal="center" vertical="center" wrapText="1"/>
    </xf>
    <xf numFmtId="166" fontId="47" fillId="0" borderId="0" xfId="0" applyNumberFormat="1" applyFont="1" applyAlignment="1">
      <alignment horizontal="center" vertical="center" wrapText="1"/>
    </xf>
    <xf numFmtId="2" fontId="45" fillId="0" borderId="0" xfId="0" applyNumberFormat="1" applyFont="1" applyAlignment="1">
      <alignment horizontal="center" vertical="center" wrapText="1"/>
    </xf>
    <xf numFmtId="9" fontId="45" fillId="33" borderId="0" xfId="46" applyFont="1" applyFill="1" applyBorder="1" applyAlignment="1" applyProtection="1">
      <alignment horizontal="center" vertical="center" wrapText="1"/>
      <protection locked="0"/>
    </xf>
    <xf numFmtId="0" fontId="27" fillId="44" borderId="43" xfId="0" applyFont="1" applyFill="1" applyBorder="1"/>
    <xf numFmtId="0" fontId="27" fillId="45" borderId="43" xfId="0" applyFont="1" applyFill="1" applyBorder="1"/>
    <xf numFmtId="0" fontId="0" fillId="0" borderId="0" xfId="0" quotePrefix="1"/>
    <xf numFmtId="1" fontId="0" fillId="0" borderId="0" xfId="0" applyNumberFormat="1" applyAlignment="1">
      <alignment horizontal="center"/>
    </xf>
    <xf numFmtId="0" fontId="48" fillId="33" borderId="0" xfId="0" applyFont="1" applyFill="1" applyProtection="1">
      <protection locked="0"/>
    </xf>
    <xf numFmtId="0" fontId="49" fillId="0" borderId="0" xfId="43" applyFont="1" applyAlignment="1">
      <alignment horizontal="center"/>
    </xf>
    <xf numFmtId="0" fontId="1" fillId="0" borderId="0" xfId="67" applyNumberFormat="1" applyFont="1" applyFill="1" applyAlignment="1" applyProtection="1">
      <alignment horizontal="center" vertical="center"/>
    </xf>
    <xf numFmtId="166" fontId="1" fillId="0" borderId="0" xfId="67" applyNumberFormat="1" applyFont="1" applyFill="1" applyAlignment="1" applyProtection="1">
      <alignment horizontal="center" vertical="top"/>
    </xf>
    <xf numFmtId="0" fontId="22" fillId="0" borderId="0" xfId="43" applyFont="1"/>
    <xf numFmtId="167" fontId="50" fillId="0" borderId="0" xfId="43" applyNumberFormat="1" applyFont="1" applyAlignment="1">
      <alignment horizontal="center"/>
    </xf>
    <xf numFmtId="0" fontId="50" fillId="0" borderId="0" xfId="43" applyFont="1" applyAlignment="1">
      <alignment horizontal="center"/>
    </xf>
    <xf numFmtId="166" fontId="50" fillId="0" borderId="0" xfId="43" applyNumberFormat="1" applyFont="1" applyAlignment="1">
      <alignment horizontal="center"/>
    </xf>
    <xf numFmtId="44" fontId="50" fillId="0" borderId="0" xfId="66" applyFont="1" applyFill="1" applyAlignment="1" applyProtection="1">
      <alignment horizontal="center"/>
    </xf>
    <xf numFmtId="166" fontId="1" fillId="0" borderId="0" xfId="67" applyNumberFormat="1" applyFont="1" applyFill="1" applyAlignment="1" applyProtection="1">
      <alignment horizontal="center" vertical="center"/>
    </xf>
    <xf numFmtId="44" fontId="1" fillId="0" borderId="0" xfId="66" applyFont="1" applyFill="1" applyAlignment="1" applyProtection="1">
      <alignment horizontal="center" vertical="top"/>
    </xf>
    <xf numFmtId="0" fontId="14" fillId="34" borderId="0" xfId="0" applyFont="1" applyFill="1"/>
    <xf numFmtId="44" fontId="0" fillId="33" borderId="0" xfId="66" applyFont="1" applyFill="1" applyProtection="1">
      <protection locked="0"/>
    </xf>
    <xf numFmtId="0" fontId="0" fillId="33" borderId="0" xfId="0" applyFill="1"/>
    <xf numFmtId="0" fontId="42" fillId="33" borderId="0" xfId="0" applyFont="1" applyFill="1"/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44" fontId="1" fillId="0" borderId="0" xfId="66" applyFont="1" applyAlignment="1" applyProtection="1">
      <alignment horizontal="center"/>
    </xf>
    <xf numFmtId="0" fontId="27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9" fontId="45" fillId="33" borderId="0" xfId="46" applyFont="1" applyFill="1" applyAlignment="1" applyProtection="1">
      <alignment horizontal="center" vertical="center" wrapText="1"/>
      <protection locked="0"/>
    </xf>
    <xf numFmtId="166" fontId="0" fillId="0" borderId="0" xfId="0" applyNumberFormat="1" applyAlignment="1">
      <alignment vertical="top"/>
    </xf>
    <xf numFmtId="166" fontId="0" fillId="33" borderId="0" xfId="0" applyNumberFormat="1" applyFill="1" applyProtection="1">
      <protection locked="0"/>
    </xf>
    <xf numFmtId="166" fontId="0" fillId="0" borderId="0" xfId="0" applyNumberFormat="1" applyProtection="1">
      <protection locked="0"/>
    </xf>
    <xf numFmtId="44" fontId="0" fillId="0" borderId="38" xfId="42" applyFont="1" applyBorder="1" applyAlignment="1">
      <alignment wrapText="1"/>
    </xf>
    <xf numFmtId="44" fontId="14" fillId="34" borderId="0" xfId="42" applyFont="1" applyFill="1" applyAlignment="1">
      <alignment horizontal="center" vertical="center" wrapText="1"/>
    </xf>
    <xf numFmtId="44" fontId="27" fillId="0" borderId="0" xfId="42" applyFont="1" applyAlignment="1">
      <alignment horizontal="center" vertical="center" wrapText="1"/>
    </xf>
    <xf numFmtId="44" fontId="0" fillId="0" borderId="0" xfId="42" applyFont="1" applyAlignment="1">
      <alignment wrapText="1"/>
    </xf>
    <xf numFmtId="9" fontId="0" fillId="0" borderId="38" xfId="46" applyFont="1" applyBorder="1" applyAlignment="1">
      <alignment wrapText="1"/>
    </xf>
    <xf numFmtId="9" fontId="0" fillId="0" borderId="0" xfId="46" applyFont="1" applyAlignment="1">
      <alignment wrapText="1"/>
    </xf>
    <xf numFmtId="167" fontId="0" fillId="0" borderId="38" xfId="0" applyNumberFormat="1" applyBorder="1" applyAlignment="1">
      <alignment wrapText="1"/>
    </xf>
    <xf numFmtId="167" fontId="27" fillId="33" borderId="0" xfId="0" applyNumberFormat="1" applyFont="1" applyFill="1" applyAlignment="1" applyProtection="1">
      <alignment vertical="center" wrapText="1"/>
      <protection locked="0"/>
    </xf>
    <xf numFmtId="167" fontId="45" fillId="33" borderId="0" xfId="0" applyNumberFormat="1" applyFont="1" applyFill="1" applyAlignment="1" applyProtection="1">
      <alignment vertical="center" wrapText="1"/>
      <protection locked="0"/>
    </xf>
    <xf numFmtId="167" fontId="0" fillId="0" borderId="0" xfId="0" applyNumberFormat="1" applyAlignment="1">
      <alignment wrapText="1"/>
    </xf>
    <xf numFmtId="0" fontId="51" fillId="0" borderId="0" xfId="0" applyFont="1"/>
    <xf numFmtId="0" fontId="52" fillId="0" borderId="0" xfId="0" applyFont="1"/>
    <xf numFmtId="44" fontId="52" fillId="0" borderId="0" xfId="0" applyNumberFormat="1" applyFont="1"/>
    <xf numFmtId="44" fontId="27" fillId="0" borderId="0" xfId="0" applyNumberFormat="1" applyFont="1" applyAlignment="1">
      <alignment vertical="center" wrapText="1"/>
    </xf>
    <xf numFmtId="9" fontId="27" fillId="33" borderId="0" xfId="0" applyNumberFormat="1" applyFont="1" applyFill="1" applyAlignment="1" applyProtection="1">
      <alignment horizontal="center" vertical="center" wrapText="1"/>
      <protection locked="0"/>
    </xf>
    <xf numFmtId="0" fontId="22" fillId="0" borderId="25" xfId="43" applyFont="1" applyBorder="1" applyAlignment="1">
      <alignment horizontal="left"/>
    </xf>
    <xf numFmtId="0" fontId="22" fillId="0" borderId="26" xfId="43" applyFont="1" applyBorder="1" applyAlignment="1">
      <alignment horizontal="left"/>
    </xf>
    <xf numFmtId="0" fontId="22" fillId="0" borderId="27" xfId="43" applyFont="1" applyBorder="1" applyAlignment="1">
      <alignment horizontal="left"/>
    </xf>
    <xf numFmtId="0" fontId="37" fillId="0" borderId="30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wrapText="1"/>
    </xf>
    <xf numFmtId="0" fontId="22" fillId="0" borderId="20" xfId="0" applyFont="1" applyBorder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37" fillId="0" borderId="30" xfId="0" applyFont="1" applyBorder="1" applyAlignment="1">
      <alignment horizontal="center" wrapText="1"/>
    </xf>
    <xf numFmtId="0" fontId="37" fillId="0" borderId="31" xfId="0" applyFont="1" applyBorder="1" applyAlignment="1">
      <alignment horizontal="center"/>
    </xf>
    <xf numFmtId="0" fontId="37" fillId="0" borderId="32" xfId="0" applyFont="1" applyBorder="1" applyAlignment="1">
      <alignment horizontal="center"/>
    </xf>
    <xf numFmtId="0" fontId="37" fillId="0" borderId="33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34" xfId="0" applyFont="1" applyBorder="1" applyAlignment="1">
      <alignment horizontal="center"/>
    </xf>
    <xf numFmtId="0" fontId="37" fillId="0" borderId="35" xfId="0" applyFont="1" applyBorder="1" applyAlignment="1">
      <alignment horizontal="center"/>
    </xf>
    <xf numFmtId="0" fontId="37" fillId="0" borderId="36" xfId="0" applyFont="1" applyBorder="1" applyAlignment="1">
      <alignment horizontal="center"/>
    </xf>
    <xf numFmtId="0" fontId="37" fillId="0" borderId="37" xfId="0" applyFont="1" applyBorder="1" applyAlignment="1">
      <alignment horizontal="center"/>
    </xf>
    <xf numFmtId="0" fontId="29" fillId="0" borderId="30" xfId="0" applyFont="1" applyBorder="1" applyAlignment="1">
      <alignment horizontal="center" vertical="top" wrapText="1"/>
    </xf>
    <xf numFmtId="0" fontId="29" fillId="0" borderId="31" xfId="0" applyFont="1" applyBorder="1" applyAlignment="1">
      <alignment horizontal="center" vertical="top" wrapText="1"/>
    </xf>
    <xf numFmtId="0" fontId="29" fillId="0" borderId="33" xfId="0" applyFont="1" applyBorder="1" applyAlignment="1">
      <alignment horizontal="center" vertical="top" wrapText="1"/>
    </xf>
    <xf numFmtId="0" fontId="29" fillId="0" borderId="0" xfId="0" applyFont="1" applyAlignment="1">
      <alignment horizontal="center" vertical="top" wrapText="1"/>
    </xf>
    <xf numFmtId="0" fontId="29" fillId="0" borderId="35" xfId="0" applyFont="1" applyBorder="1" applyAlignment="1">
      <alignment horizontal="center" vertical="top" wrapText="1"/>
    </xf>
    <xf numFmtId="0" fontId="29" fillId="0" borderId="36" xfId="0" applyFont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22" fillId="0" borderId="12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4" fillId="0" borderId="13" xfId="0" applyFont="1" applyBorder="1" applyAlignment="1">
      <alignment horizontal="left" vertical="top" wrapText="1"/>
    </xf>
    <xf numFmtId="0" fontId="24" fillId="0" borderId="11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2" fillId="0" borderId="0" xfId="43" applyFont="1" applyAlignment="1">
      <alignment horizontal="left"/>
    </xf>
    <xf numFmtId="0" fontId="29" fillId="0" borderId="32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0" borderId="37" xfId="0" applyFont="1" applyBorder="1" applyAlignment="1">
      <alignment horizontal="center" vertical="top" wrapText="1"/>
    </xf>
    <xf numFmtId="0" fontId="30" fillId="0" borderId="0" xfId="43" applyFont="1" applyAlignment="1">
      <alignment horizontal="left"/>
    </xf>
    <xf numFmtId="0" fontId="22" fillId="0" borderId="0" xfId="43" applyFont="1" applyAlignment="1">
      <alignment horizontal="left" wrapText="1"/>
    </xf>
    <xf numFmtId="0" fontId="27" fillId="41" borderId="20" xfId="0" applyFont="1" applyFill="1" applyBorder="1" applyAlignment="1">
      <alignment horizontal="center"/>
    </xf>
    <xf numFmtId="0" fontId="27" fillId="41" borderId="21" xfId="0" applyFont="1" applyFill="1" applyBorder="1" applyAlignment="1">
      <alignment horizontal="center"/>
    </xf>
    <xf numFmtId="0" fontId="27" fillId="41" borderId="22" xfId="0" applyFont="1" applyFill="1" applyBorder="1" applyAlignment="1">
      <alignment horizontal="center"/>
    </xf>
    <xf numFmtId="0" fontId="27" fillId="42" borderId="20" xfId="0" applyFont="1" applyFill="1" applyBorder="1" applyAlignment="1">
      <alignment horizontal="center"/>
    </xf>
    <xf numFmtId="0" fontId="27" fillId="42" borderId="21" xfId="0" applyFont="1" applyFill="1" applyBorder="1" applyAlignment="1">
      <alignment horizontal="center"/>
    </xf>
    <xf numFmtId="0" fontId="27" fillId="42" borderId="22" xfId="0" applyFont="1" applyFill="1" applyBorder="1" applyAlignment="1">
      <alignment horizontal="center"/>
    </xf>
    <xf numFmtId="0" fontId="22" fillId="0" borderId="12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7" fillId="38" borderId="20" xfId="0" applyFont="1" applyFill="1" applyBorder="1" applyAlignment="1">
      <alignment horizontal="center"/>
    </xf>
    <xf numFmtId="0" fontId="27" fillId="38" borderId="21" xfId="0" applyFont="1" applyFill="1" applyBorder="1" applyAlignment="1">
      <alignment horizontal="center"/>
    </xf>
    <xf numFmtId="0" fontId="27" fillId="38" borderId="22" xfId="0" applyFont="1" applyFill="1" applyBorder="1" applyAlignment="1">
      <alignment horizontal="center"/>
    </xf>
    <xf numFmtId="0" fontId="27" fillId="39" borderId="20" xfId="0" applyFont="1" applyFill="1" applyBorder="1" applyAlignment="1">
      <alignment horizontal="center"/>
    </xf>
    <xf numFmtId="0" fontId="27" fillId="39" borderId="21" xfId="0" applyFont="1" applyFill="1" applyBorder="1" applyAlignment="1">
      <alignment horizontal="center"/>
    </xf>
    <xf numFmtId="0" fontId="27" fillId="39" borderId="22" xfId="0" applyFont="1" applyFill="1" applyBorder="1" applyAlignment="1">
      <alignment horizontal="center"/>
    </xf>
    <xf numFmtId="0" fontId="27" fillId="40" borderId="20" xfId="0" applyFont="1" applyFill="1" applyBorder="1" applyAlignment="1">
      <alignment horizontal="center"/>
    </xf>
    <xf numFmtId="0" fontId="27" fillId="40" borderId="21" xfId="0" applyFont="1" applyFill="1" applyBorder="1" applyAlignment="1">
      <alignment horizontal="center"/>
    </xf>
    <xf numFmtId="0" fontId="27" fillId="40" borderId="22" xfId="0" applyFont="1" applyFill="1" applyBorder="1" applyAlignment="1">
      <alignment horizontal="center"/>
    </xf>
    <xf numFmtId="167" fontId="53" fillId="33" borderId="0" xfId="0" applyNumberFormat="1" applyFont="1" applyFill="1" applyAlignment="1" applyProtection="1">
      <alignment vertical="center" wrapText="1"/>
      <protection locked="0"/>
    </xf>
    <xf numFmtId="166" fontId="53" fillId="33" borderId="0" xfId="0" applyNumberFormat="1" applyFont="1" applyFill="1" applyAlignment="1" applyProtection="1">
      <alignment vertical="center" wrapText="1"/>
      <protection locked="0"/>
    </xf>
    <xf numFmtId="2" fontId="53" fillId="0" borderId="0" xfId="0" applyNumberFormat="1" applyFont="1" applyFill="1" applyAlignment="1" applyProtection="1">
      <alignment horizontal="center" vertical="center" wrapText="1"/>
    </xf>
    <xf numFmtId="44" fontId="53" fillId="0" borderId="0" xfId="42" applyFont="1" applyFill="1" applyAlignment="1" applyProtection="1">
      <alignment horizontal="center" vertical="center" wrapText="1"/>
    </xf>
    <xf numFmtId="44" fontId="53" fillId="0" borderId="0" xfId="42" applyFont="1" applyAlignment="1">
      <alignment horizontal="center" vertical="center" wrapText="1"/>
    </xf>
    <xf numFmtId="9" fontId="53" fillId="33" borderId="0" xfId="46" applyFont="1" applyFill="1" applyAlignment="1" applyProtection="1">
      <alignment horizontal="center" vertical="center" wrapText="1"/>
      <protection locked="0"/>
    </xf>
    <xf numFmtId="166" fontId="53" fillId="0" borderId="0" xfId="0" applyNumberFormat="1" applyFont="1" applyFill="1" applyAlignment="1" applyProtection="1">
      <alignment horizontal="center" vertical="center" wrapText="1"/>
    </xf>
  </cellXfs>
  <cellStyles count="69">
    <cellStyle name="20% - Accent1" xfId="19" builtinId="30" customBuiltin="1"/>
    <cellStyle name="20% - Accent1 2" xfId="54" xr:uid="{CDF0DEC0-EDD8-47F6-8500-8E13BEEA8FA7}"/>
    <cellStyle name="20% - Accent2" xfId="23" builtinId="34" customBuiltin="1"/>
    <cellStyle name="20% - Accent2 2" xfId="56" xr:uid="{C1121437-E621-4541-BAA9-08D278966459}"/>
    <cellStyle name="20% - Accent3" xfId="27" builtinId="38" customBuiltin="1"/>
    <cellStyle name="20% - Accent3 2" xfId="58" xr:uid="{35576A61-90C4-4262-9050-B43DADBF52B2}"/>
    <cellStyle name="20% - Accent4" xfId="31" builtinId="42" customBuiltin="1"/>
    <cellStyle name="20% - Accent4 2" xfId="60" xr:uid="{FD0A4C80-3F54-4EB3-8D07-A8350FE8A035}"/>
    <cellStyle name="20% - Accent5" xfId="35" builtinId="46" customBuiltin="1"/>
    <cellStyle name="20% - Accent5 2" xfId="62" xr:uid="{FEB0F8F8-1D33-4588-B19F-83005955C0BC}"/>
    <cellStyle name="20% - Accent6" xfId="39" builtinId="50" customBuiltin="1"/>
    <cellStyle name="20% - Accent6 2" xfId="64" xr:uid="{3CC9F710-83CD-4A2D-A4EF-9FE8145256CF}"/>
    <cellStyle name="40% - Accent1" xfId="20" builtinId="31" customBuiltin="1"/>
    <cellStyle name="40% - Accent1 2" xfId="55" xr:uid="{4EDF3D92-1338-4A28-909C-6A5A220DDCFC}"/>
    <cellStyle name="40% - Accent2" xfId="24" builtinId="35" customBuiltin="1"/>
    <cellStyle name="40% - Accent2 2" xfId="57" xr:uid="{FE00FBC5-4D02-46EA-86E5-9FACEB127E62}"/>
    <cellStyle name="40% - Accent3" xfId="28" builtinId="39" customBuiltin="1"/>
    <cellStyle name="40% - Accent3 2" xfId="59" xr:uid="{6A8AD70A-B1B7-4F56-BF17-1F944EA7E310}"/>
    <cellStyle name="40% - Accent4" xfId="32" builtinId="43" customBuiltin="1"/>
    <cellStyle name="40% - Accent4 2" xfId="61" xr:uid="{311FD52B-348E-48F3-8BB6-36EA61332755}"/>
    <cellStyle name="40% - Accent5" xfId="36" builtinId="47" customBuiltin="1"/>
    <cellStyle name="40% - Accent5 2" xfId="63" xr:uid="{88DB8D3D-8636-4B34-8600-7BBFF3B04FD6}"/>
    <cellStyle name="40% - Accent6" xfId="40" builtinId="51" customBuiltin="1"/>
    <cellStyle name="40% - Accent6 2" xfId="65" xr:uid="{33EE8972-B3DB-4EAB-A78B-E8F1C3D1DF2F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Currency 2" xfId="44" xr:uid="{00000000-0005-0000-0000-00001C000000}"/>
    <cellStyle name="Currency 2 2" xfId="67" xr:uid="{C2C45327-F68C-40AA-94F3-AC940BD3A44E}"/>
    <cellStyle name="Currency 3" xfId="48" xr:uid="{00000000-0005-0000-0000-00001D000000}"/>
    <cellStyle name="Currency 4" xfId="52" xr:uid="{00000000-0005-0000-0000-00001E000000}"/>
    <cellStyle name="Currency 5" xfId="66" xr:uid="{665F38D7-D600-402B-8D10-8EC86FEA2C7B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1" xfId="50" xr:uid="{00000000-0005-0000-0000-000029000000}"/>
    <cellStyle name="Normal 2" xfId="43" xr:uid="{00000000-0005-0000-0000-00002A000000}"/>
    <cellStyle name="Normal 3" xfId="49" xr:uid="{00000000-0005-0000-0000-00002B000000}"/>
    <cellStyle name="Normal 4" xfId="45" xr:uid="{00000000-0005-0000-0000-00002C000000}"/>
    <cellStyle name="Normal 5" xfId="51" xr:uid="{00000000-0005-0000-0000-00002D000000}"/>
    <cellStyle name="Note" xfId="15" builtinId="10" customBuiltin="1"/>
    <cellStyle name="Note 2" xfId="53" xr:uid="{29603B7B-09C7-4600-9103-9583BDB5BDD3}"/>
    <cellStyle name="Output" xfId="10" builtinId="21" customBuiltin="1"/>
    <cellStyle name="Percent" xfId="46" builtinId="5"/>
    <cellStyle name="Percent 2" xfId="47" xr:uid="{00000000-0005-0000-0000-000031000000}"/>
    <cellStyle name="Percent 3" xfId="68" xr:uid="{15248545-73EF-414A-97B0-F23384B6DB35}"/>
    <cellStyle name="Title" xfId="1" builtinId="15" customBuiltin="1"/>
    <cellStyle name="Total" xfId="17" builtinId="25" customBuiltin="1"/>
    <cellStyle name="Warning Text" xfId="14" builtinId="11" customBuiltin="1"/>
  </cellStyles>
  <dxfs count="309"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-&quot;R&quot;* #,##0.00_-;\-&quot;R&quot;* #,##0.00_-;_-&quot;R&quot;* &quot;-&quot;??_-;_-@_-"/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  <numFmt numFmtId="34" formatCode="_-&quot;R&quot;* #,##0.00_-;\-&quot;R&quot;* #,##0.00_-;_-&quot;R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ill>
        <patternFill patternType="solid">
          <fgColor indexed="64"/>
          <bgColor rgb="FF92D050"/>
        </patternFill>
      </fill>
      <protection locked="0" hidden="0"/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numFmt numFmtId="2" formatCode="0.00"/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3" formatCode="0%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4" formatCode="_-&quot;R&quot;* #,##0.00_-;\-&quot;R&quot;* #,##0.00_-;_-&quot;R&quot;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4" formatCode="_-&quot;R&quot;* #,##0.00_-;\-&quot;R&quot;* #,##0.00_-;_-&quot;R&quot;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4" formatCode="_-&quot;R&quot;* #,##0.00_-;\-&quot;R&quot;* #,##0.00_-;_-&quot;R&quot;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4" formatCode="_-&quot;R&quot;* #,##0.00_-;\-&quot;R&quot;* #,##0.00_-;_-&quot;R&quot;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4" formatCode="_-&quot;R&quot;* #,##0.00_-;\-&quot;R&quot;* #,##0.00_-;_-&quot;R&quot;* &quot;-&quot;??_-;_-@_-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34" formatCode="_-&quot;R&quot;* #,##0.00_-;\-&quot;R&quot;* #,##0.00_-;_-&quot;R&quot;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6" formatCode="_-[$R-1C09]* #,##0.00_-;\-[$R-1C09]* #,##0.00_-;_-[$R-1C09]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7" formatCode="_-[$$-409]* #,##0.00_ ;_-[$$-409]* \-#,##0.00\ ;_-[$$-409]* &quot;-&quot;??_ ;_-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protection locked="1" hidden="0"/>
    </dxf>
    <dxf>
      <font>
        <sz val="10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  <protection locked="1" hidden="0"/>
    </dxf>
    <dxf>
      <protection locked="1" hidden="0"/>
    </dxf>
    <dxf>
      <numFmt numFmtId="168" formatCode="_-[$R-1C09]* #\,##0.00_-;\-[$R-1C09]* #\,##0.00_-;_-[$R-1C09]* &quot;-&quot;??_-;_-@_-"/>
      <protection locked="1" hidden="0"/>
    </dxf>
    <dxf>
      <numFmt numFmtId="168" formatCode="_-[$R-1C09]* #\,##0.00_-;\-[$R-1C09]* #\,##0.00_-;_-[$R-1C09]* &quot;-&quot;??_-;_-@_-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2D050"/>
        <name val="Calibri"/>
        <family val="2"/>
        <scheme val="minor"/>
      </font>
      <fill>
        <patternFill patternType="solid">
          <fgColor indexed="64"/>
          <bgColor rgb="FF92D050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protection locked="0" hidden="0"/>
    </dxf>
    <dxf>
      <numFmt numFmtId="166" formatCode="_-[$R-1C09]* #,##0.00_-;\-[$R-1C09]* #,##0.00_-;_-[$R-1C09]* &quot;-&quot;??_-;_-@_-"/>
      <protection locked="0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protection locked="1" hidden="0"/>
    </dxf>
    <dxf>
      <alignment horizontal="lef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92D050"/>
        <name val="Calibri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numFmt numFmtId="166" formatCode="_-[$R-1C09]* #,##0.00_-;\-[$R-1C09]* #,##0.00_-;_-[$R-1C09]* &quot;-&quot;??_-;_-@_-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protection locked="1" hidden="0"/>
    </dxf>
    <dxf>
      <numFmt numFmtId="34" formatCode="_-&quot;R&quot;* #,##0.00_-;\-&quot;R&quot;* #,##0.00_-;_-&quot;R&quot;* &quot;-&quot;??_-;_-@_-"/>
      <fill>
        <patternFill patternType="none">
          <fgColor indexed="64"/>
          <bgColor auto="1"/>
        </patternFill>
      </fill>
      <protection locked="1" hidden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color theme="9" tint="-0.499984740745262"/>
      </font>
      <fill>
        <patternFill patternType="none">
          <fgColor indexed="64"/>
          <bgColor indexed="65"/>
        </patternFill>
      </fill>
      <protection locked="1" hidden="0"/>
    </dxf>
    <dxf>
      <font>
        <color theme="9" tint="-0.499984740745262"/>
      </font>
      <fill>
        <patternFill patternType="none">
          <fgColor indexed="64"/>
          <bgColor indexed="65"/>
        </patternFill>
      </fill>
      <protection locked="1" hidden="0"/>
    </dxf>
    <dxf>
      <font>
        <color theme="9" tint="-0.499984740745262"/>
      </font>
      <fill>
        <patternFill patternType="none">
          <fgColor indexed="64"/>
          <bgColor indexed="65"/>
        </patternFill>
      </fill>
      <protection locked="1" hidden="0"/>
    </dxf>
    <dxf>
      <font>
        <color theme="9" tint="-0.499984740745262"/>
      </font>
      <fill>
        <patternFill patternType="none">
          <fgColor indexed="64"/>
          <bgColor indexed="65"/>
        </patternFill>
      </fill>
      <protection locked="1" hidden="0"/>
    </dxf>
    <dxf>
      <font>
        <color theme="9" tint="-0.499984740745262"/>
      </font>
      <fill>
        <patternFill patternType="none">
          <fgColor indexed="64"/>
          <bgColor auto="1"/>
        </patternFill>
      </fill>
      <protection locked="1" hidden="0"/>
    </dxf>
    <dxf>
      <font>
        <color theme="9" tint="-0.499984740745262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color theme="9" tint="-0.499984740745262"/>
      </font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protection locked="1" hidden="0"/>
    </dxf>
    <dxf>
      <border outline="0">
        <right style="thin">
          <color indexed="64"/>
        </right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sz val="10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rgb="FF92D050"/>
        </patternFill>
      </fill>
      <protection locked="0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z val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1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_-[$$-409]* #,##0.00_ ;_-[$$-409]* \-#,##0.00\ ;_-[$$-409]* &quot;-&quot;??_ ;_-@_ "/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sz val="10"/>
        <color auto="1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</font>
      <fill>
        <patternFill patternType="none">
          <bgColor auto="1"/>
        </patternFill>
      </fill>
      <alignment horizontal="center" vertical="center" textRotation="0" wrapText="1" indent="0" justifyLastLine="0" readingOrder="0"/>
      <protection locked="1" hidden="0"/>
    </dxf>
    <dxf>
      <font>
        <strike val="0"/>
        <outline val="0"/>
        <shadow val="0"/>
        <u val="none"/>
        <vertAlign val="baseline"/>
        <sz val="10"/>
      </font>
      <fill>
        <patternFill patternType="none">
          <bgColor auto="1"/>
        </patternFill>
      </fill>
      <alignment vertical="center" textRotation="0" wrapText="1" indent="0" justifyLastLine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wrapText="1" indent="0" justifyLastLine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8"/>
        <color theme="1"/>
        <name val="Calibri"/>
        <family val="2"/>
        <scheme val="minor"/>
      </font>
    </dxf>
    <dxf>
      <numFmt numFmtId="34" formatCode="_-&quot;R&quot;* #,##0.00_-;\-&quot;R&quot;* #,##0.00_-;_-&quot;R&quot;* &quot;-&quot;??_-;_-@_-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numFmt numFmtId="34" formatCode="_-&quot;R&quot;* #,##0.00_-;\-&quot;R&quot;* #,##0.00_-;_-&quot;R&quot;* &quot;-&quot;??_-;_-@_-"/>
      <protection locked="1" hidden="0"/>
    </dxf>
    <dxf>
      <numFmt numFmtId="3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protection locked="1" hidden="0"/>
    </dxf>
    <dxf>
      <numFmt numFmtId="3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protection locked="1" hidden="0"/>
    </dxf>
    <dxf>
      <numFmt numFmtId="3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protection locked="1" hidden="0"/>
    </dxf>
    <dxf>
      <numFmt numFmtId="3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protection locked="1" hidden="0"/>
    </dxf>
    <dxf>
      <numFmt numFmtId="3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R&quot;* #,##0.00_-;\-&quot;R&quot;* #,##0.00_-;_-&quot;R&quot;* &quot;-&quot;??_-;_-@_-"/>
      <protection locked="1" hidden="0"/>
    </dxf>
    <dxf>
      <numFmt numFmtId="34" formatCode="_-&quot;R&quot;* #,##0.00_-;\-&quot;R&quot;* #,##0.00_-;_-&quot;R&quot;* &quot;-&quot;??_-;_-@_-"/>
      <border diagonalUp="0" diagonalDown="0" outline="0">
        <left/>
        <right/>
        <top/>
        <bottom style="medium">
          <color indexed="64"/>
        </bottom>
      </border>
    </dxf>
    <dxf>
      <protection locked="1" hidden="0"/>
    </dxf>
    <dxf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colors>
    <mruColors>
      <color rgb="FFCC660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uthkeyits-my.sharepoint.com/personal/werick_southkey_co_za/Documents/Profile/Desktop/AC/latest%20tender%20pack/Compute/TENDER%20PACK/Annexure%20C%20-%20Compute%20Pricing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Pricing Summary"/>
      <sheetName val="RESOURCES"/>
      <sheetName val="Supply Summary"/>
      <sheetName val="Supply Pricing - OP1"/>
      <sheetName val="Supply Pricing - OP2"/>
      <sheetName val="SLA Maintenance - OP1-2"/>
      <sheetName val="HW Maint-Blade Servers - OP1-2"/>
      <sheetName val="Software Maint - OP1-2"/>
      <sheetName val="HW Maint-Rack Server - OP1-2"/>
      <sheetName val="HW Maint-IBM - OP1-2"/>
      <sheetName val="Annexure C - Compute Pricing Wo"/>
    </sheetNames>
    <sheetDataSet>
      <sheetData sheetId="0"/>
      <sheetData sheetId="1">
        <row r="1">
          <cell r="C1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_Price_sum_op1" displayName="T_Price_sum_op1" ref="B7:I14" totalsRowCount="1" headerRowDxfId="308" dataDxfId="307" totalsRowDxfId="306">
  <autoFilter ref="B7:I13" xr:uid="{00000000-0009-0000-0100-00000D000000}"/>
  <tableColumns count="8">
    <tableColumn id="1" xr3:uid="{00000000-0010-0000-0000-000001000000}" name="Area" totalsRowLabel="Total" dataDxfId="305" totalsRowDxfId="304"/>
    <tableColumn id="2" xr3:uid="{00000000-0010-0000-0000-000002000000}" name="Total Excluding VAT Y1" totalsRowFunction="sum" dataDxfId="303" totalsRowDxfId="302" dataCellStyle="Currency"/>
    <tableColumn id="5" xr3:uid="{C2D28502-E7DB-4E2F-85B5-944E7E8BF70C}" name="Total Excluding VAT Y2" totalsRowFunction="sum" dataDxfId="301" totalsRowDxfId="300" dataCellStyle="Currency">
      <calculatedColumnFormula array="1">T_SLA[(O)
Total Cost Excluding Vat - Y1 
(A*H)]</calculatedColumnFormula>
    </tableColumn>
    <tableColumn id="4" xr3:uid="{493AE168-D98D-4C22-98EA-25411D21CE29}" name="Total Excluding VAT Y3" totalsRowFunction="sum" dataDxfId="299" totalsRowDxfId="298" dataCellStyle="Currency">
      <calculatedColumnFormula array="1">T_SLA[(O)
Total Cost Excluding Vat - Y1 
(A*H)]</calculatedColumnFormula>
    </tableColumn>
    <tableColumn id="6" xr3:uid="{DEBB3B92-AF27-4B1A-95BD-FCDEE2155051}" name="Total Excluding VAT Y4" totalsRowFunction="sum" dataDxfId="297" totalsRowDxfId="296" dataCellStyle="Currency">
      <calculatedColumnFormula array="1">T_SLA[(O)
Total Cost Excluding Vat - Y1 
(A*H)]</calculatedColumnFormula>
    </tableColumn>
    <tableColumn id="7" xr3:uid="{FFBAC685-36D8-4AAC-B76E-9F511B97C1C2}" name="Total Excluding VAT Y5" totalsRowFunction="sum" dataDxfId="295" totalsRowDxfId="294" dataCellStyle="Currency">
      <calculatedColumnFormula array="1">T_SLA[(O)
Total Cost Excluding Vat - Y1 
(A*H)]</calculatedColumnFormula>
    </tableColumn>
    <tableColumn id="8" xr3:uid="{1495D059-0960-4289-8BBA-5EFB2ABEE362}" name="Total Excluding VAT" totalsRowFunction="sum" dataDxfId="293" totalsRowDxfId="292" dataCellStyle="Currency">
      <calculatedColumnFormula>SUM(T_Price_sum_op1[[#This Row],[Total Excluding VAT Y1]:[Total Excluding VAT Y5]])</calculatedColumnFormula>
    </tableColumn>
    <tableColumn id="3" xr3:uid="{00000000-0010-0000-0000-000003000000}" name="Total Including VAT" totalsRowFunction="sum" dataDxfId="291" totalsRowDxfId="290" dataCellStyle="Currency">
      <calculatedColumnFormula>T_Price_sum_op1[[#This Row],[Total Excluding VAT]]*1.15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20BCE48-3236-4A76-96B1-E38B331999C3}" name="Table10" displayName="Table10" ref="A11:P26" totalsRowShown="0" headerRowDxfId="96" dataDxfId="94" headerRowBorderDxfId="95" tableBorderDxfId="93" totalsRowBorderDxfId="92">
  <autoFilter ref="A11:P26" xr:uid="{D502A5C2-FC05-4C98-A0B4-FFDE910A8D43}"/>
  <tableColumns count="16">
    <tableColumn id="1" xr3:uid="{192AFFC0-1E37-4E43-99DE-174CD43A39D8}" name="Resouce Certification Level / Purpose" dataDxfId="91"/>
    <tableColumn id="3" xr3:uid="{334ECD74-9AF9-4764-8783-85E7D6E0829A}" name="Business Hours Hourly Rate - Y1" dataDxfId="90"/>
    <tableColumn id="4" xr3:uid="{EE09B336-43BC-44A1-8BC3-21A60CF23CF2}" name="After Hours Hourly Rate - Y1" dataDxfId="89"/>
    <tableColumn id="5" xr3:uid="{E7E6296A-9BA9-4786-A76A-BC7CA0F99268}" name="Weekend and Public Holidays Hourly Rate - Y1" dataDxfId="88"/>
    <tableColumn id="6" xr3:uid="{8B37FA5B-61C6-41DE-95EC-C06DFAD32781}" name="Business Hours Hourly Rate - Y2" dataDxfId="87"/>
    <tableColumn id="7" xr3:uid="{286361F9-CE19-4945-99E8-CCB60E22A4DC}" name="After Hours Hourly Rate - Y2" dataDxfId="86"/>
    <tableColumn id="8" xr3:uid="{A9FF85E8-F9F6-45BA-BD4A-67A9024CB4F9}" name="Weekend and Public Holidays Hourly Rate - Y2" dataDxfId="85"/>
    <tableColumn id="9" xr3:uid="{6CEC76CC-B7F6-4672-ABAA-03A270BFB0EA}" name="Business Hours Hourly Rate - Y3" dataDxfId="84"/>
    <tableColumn id="10" xr3:uid="{C4E567C1-73CC-4BF4-8D1C-BBFD6510F905}" name="After Hours Hourly Rate - Y3" dataDxfId="83"/>
    <tableColumn id="11" xr3:uid="{73B8BD8C-E9A8-48FD-BB0E-FFE5A7FCD619}" name="Weekend and Public Holidays Hourly Rate - Y3" dataDxfId="82"/>
    <tableColumn id="12" xr3:uid="{E3B0D124-DBF7-45FE-A575-FAD8AF7FEF67}" name="Business Hours Hourly Rate - Y4" dataDxfId="81"/>
    <tableColumn id="13" xr3:uid="{BB000825-F3C2-45AE-A4A1-B7F47572A993}" name="After Hours Hourly Rate - Y4" dataDxfId="80"/>
    <tableColumn id="14" xr3:uid="{A35EF2A8-C0AA-4BB7-B11E-E4A2794E3BCC}" name="Weekend and Public Holidays Hourly Rate - Y4" dataDxfId="79"/>
    <tableColumn id="15" xr3:uid="{6C6B32A4-5C09-4D85-BA43-207F38A7081B}" name="Business Hours Hourly Rate - Y5" dataDxfId="78"/>
    <tableColumn id="16" xr3:uid="{C3DA759A-492B-4DB8-8DBE-DBE1455ED904}" name="After Hours Hourly Rate - Y5" dataDxfId="77"/>
    <tableColumn id="17" xr3:uid="{4E82E120-C6BE-41A1-947C-EA82C1DB3CD4}" name="Weekend and Public Holidays Hourly Rate - Y5" dataDxfId="7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C1C810-75E6-4FD3-88A0-B7417226059F}" name="Table4" displayName="Table4" ref="B19:D21" totalsRowShown="0" headerRowDxfId="289" dataDxfId="288">
  <autoFilter ref="B19:D21" xr:uid="{A3C1C810-75E6-4FD3-88A0-B7417226059F}"/>
  <tableColumns count="3">
    <tableColumn id="1" xr3:uid="{2B817CFD-D0F0-4563-B128-15C25CFC23DD}" name="EX" dataDxfId="287"/>
    <tableColumn id="2" xr3:uid="{7C63F1E4-ADC1-4174-886A-BCFD77FF1122}" name="Excluding VAT" dataDxfId="1">
      <calculatedColumnFormula>H13</calculatedColumnFormula>
    </tableColumn>
    <tableColumn id="3" xr3:uid="{FFD580FA-1912-45F8-B5A3-9AFB7306E9BE}" name="Including VAT" dataDxfId="0">
      <calculatedColumnFormula>I13</calculatedColumnFormula>
    </tableColumn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_SUP_SUM_OP1" displayName="T_SUP_SUM_OP1" ref="A11:C49" totalsRowShown="0" headerRowDxfId="286" dataDxfId="285">
  <tableColumns count="3">
    <tableColumn id="1" xr3:uid="{00000000-0010-0000-0100-000001000000}" name="Work Package Name" dataDxfId="284" totalsRowDxfId="283"/>
    <tableColumn id="2" xr3:uid="{00000000-0010-0000-0100-000002000000}" name="Total Excluding VAT" dataDxfId="282" totalsRowDxfId="281">
      <calculatedColumnFormula>SUMIF(T_SUP_OP1[WORK PACKAGE NAME],T_SUP_SUM_OP1[[#This Row],[Work Package Name]],T_SUP_OP1[(Y)
Total Cost Excluding VAT
(S+T+U+V+W)*(1+X)])</calculatedColumnFormula>
    </tableColumn>
    <tableColumn id="3" xr3:uid="{00000000-0010-0000-0100-000003000000}" name="TOTAL Including VAT" dataDxfId="280" totalsRowDxfId="279">
      <calculatedColumnFormula>T_SUP_SUM_OP1[[#This Row],[Total Excluding VAT]]*1.15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_SUP_OP1" displayName="T_SUP_OP1" ref="A6:AB138" totalsRowCount="1" headerRowDxfId="278" dataDxfId="277" totalsRowDxfId="276">
  <autoFilter ref="A6:AB137" xr:uid="{8AF451D5-9073-40B6-A7E1-149C1490C3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00000000-0010-0000-0200-000001000000}" name="WORK PACKAGE NAME" totalsRowLabel="Total" dataDxfId="275" totalsRowDxfId="75"/>
    <tableColumn id="2" xr3:uid="{00000000-0010-0000-0200-000002000000}" name="Site" dataDxfId="274" totalsRowDxfId="74"/>
    <tableColumn id="3" xr3:uid="{00000000-0010-0000-0200-000003000000}" name="Work Package Description" dataDxfId="273" totalsRowDxfId="73"/>
    <tableColumn id="5" xr3:uid="{00000000-0010-0000-0200-000005000000}" name="(A)_x000a_2027" dataDxfId="272" totalsRowDxfId="72"/>
    <tableColumn id="15" xr3:uid="{E9C96979-C7B4-4DEB-AFCC-1FA640031DE9}" name="(B)_x000a_2028" dataDxfId="271" totalsRowDxfId="71"/>
    <tableColumn id="16" xr3:uid="{A983942C-EBF4-4C09-8AE7-749C7924FAA1}" name="(C)_x000a_2029" dataDxfId="270" totalsRowDxfId="70"/>
    <tableColumn id="17" xr3:uid="{AB4BB17C-3CF3-4BAC-B352-D53E2D88F8FC}" name="(D)_x000a_2030" dataDxfId="269" totalsRowDxfId="69"/>
    <tableColumn id="18" xr3:uid="{DD6AAC99-D653-4C1B-B258-200BB79DBE42}" name="(E)_x000a_2031" dataDxfId="268" totalsRowDxfId="68"/>
    <tableColumn id="6" xr3:uid="{00000000-0010-0000-0200-000006000000}" name="Price influenced by USD Exchange rate (Yes/No)" dataDxfId="267" totalsRowDxfId="67"/>
    <tableColumn id="7" xr3:uid="{00000000-0010-0000-0200-000007000000}" name="(H)_x000a_Base landed Price in USD_x000a_For US sourced items - Y1" dataDxfId="266" totalsRowDxfId="66"/>
    <tableColumn id="8" xr3:uid="{00000000-0010-0000-0200-000008000000}" name="(I)_x000a_ZAR Price (for local sourced items) Excluding VAT - Y1" dataDxfId="265" totalsRowDxfId="65"/>
    <tableColumn id="4" xr3:uid="{4A51E041-967F-4647-9336-3121303B7932}" name="(J)_x000a_Base landed Price in USD_x000a_For US sourced items - Y2" dataDxfId="264" totalsRowDxfId="64"/>
    <tableColumn id="13" xr3:uid="{2B8B8564-410D-4B57-9DF1-8E9EFEF1C6D0}" name="(K)_x000a_ZAR Price (for local sourced items) Excluding VAT - Y2" dataDxfId="263" totalsRowDxfId="63"/>
    <tableColumn id="19" xr3:uid="{34630075-0287-49FA-946D-CC4040B7F6DE}" name="(L)_x000a_Base landed Price in USD_x000a_For US sourced items - Y3" dataDxfId="262" totalsRowDxfId="62"/>
    <tableColumn id="20" xr3:uid="{041582FC-0F97-40E5-BB5D-3A62FCAB264D}" name="(M)_x000a_ZAR Price (for local sourced items) Excluding VAT - Y3" dataDxfId="261" totalsRowDxfId="61"/>
    <tableColumn id="21" xr3:uid="{FD714EA0-6BCD-4455-998D-B9639A9CF105}" name="(N)_x000a_Base landed Price in USD_x000a_For US sourced items - Y4" dataDxfId="260" totalsRowDxfId="60"/>
    <tableColumn id="22" xr3:uid="{4B97BB6B-485B-46C4-9A30-3D7568C6E8CB}" name="(O)_x000a_ZAR Price (for local sourced items) Excluding VAT - Y4" dataDxfId="259" totalsRowDxfId="59"/>
    <tableColumn id="27" xr3:uid="{5F6B7FF2-6E3A-4966-85FD-479CF116095B}" name="(P)_x000a_Base landed Price in USD_x000a_For US sourced items - Y5" dataDxfId="258" totalsRowDxfId="58"/>
    <tableColumn id="28" xr3:uid="{EC29A8DE-8F1C-434E-B223-C4F70F43CC20}" name="(Q)_x000a_ZAR Price (for local sourced items) Excluding VAT - Y5" dataDxfId="257" totalsRowDxfId="57"/>
    <tableColumn id="9" xr3:uid="{00000000-0010-0000-0200-000009000000}" name="(R)_x000a_Exchange rate" dataDxfId="256" totalsRowDxfId="56">
      <calculatedColumnFormula>Exchange_Rate</calculatedColumnFormula>
    </tableColumn>
    <tableColumn id="10" xr3:uid="{00000000-0010-0000-0200-00000A000000}" name="(S)_x000a_Total Cost Y1_x000a_((H*R)+I)*A" totalsRowFunction="sum" dataDxfId="255" totalsRowDxfId="55" dataCellStyle="Currency">
      <calculatedColumnFormula>((T_SUP_OP1[[#This Row],[(R)
Exchange rate]]*T_SUP_OP1[[#This Row],[(H)
Base landed Price in USD
For US sourced items - Y1]])+T_SUP_OP1[[#This Row],[(I)
ZAR Price (for local sourced items) Excluding VAT - Y1]])*T_SUP_OP1[[#This Row],[(A)
2027]]</calculatedColumnFormula>
    </tableColumn>
    <tableColumn id="26" xr3:uid="{BC6D182C-E787-4BF2-B54A-64A2DE2C2208}" name="(T)_x000a_Total Cost Y2_x000a_((J*R)+K)*B" totalsRowFunction="sum" dataDxfId="254" totalsRowDxfId="54" dataCellStyle="Currency">
      <calculatedColumnFormula>((T_SUP_OP1[[#This Row],[(R)
Exchange rate]]*T_SUP_OP1[[#This Row],[(J)
Base landed Price in USD
For US sourced items - Y2]])+T_SUP_OP1[[#This Row],[(K)
ZAR Price (for local sourced items) Excluding VAT - Y2]])*T_SUP_OP1[[#This Row],[(B)
2028]]</calculatedColumnFormula>
    </tableColumn>
    <tableColumn id="25" xr3:uid="{64AD74D7-304F-4FB2-99FF-00D1C48812B0}" name="(U)_x000a_Total Cost Y3_x000a_((L*R)+M)*C" totalsRowFunction="sum" dataDxfId="253" totalsRowDxfId="53" dataCellStyle="Currency">
      <calculatedColumnFormula>((T_SUP_OP1[[#This Row],[(R)
Exchange rate]]*T_SUP_OP1[[#This Row],[(L)
Base landed Price in USD
For US sourced items - Y3]])+T_SUP_OP1[[#This Row],[(M)
ZAR Price (for local sourced items) Excluding VAT - Y3]])*T_SUP_OP1[[#This Row],[(C)
2029]]</calculatedColumnFormula>
    </tableColumn>
    <tableColumn id="24" xr3:uid="{63F1ED69-00EB-4351-8700-336B168D6D73}" name="(V)_x000a_Total Cost Y4_x000a_((N*R)+O)*D" totalsRowFunction="sum" dataDxfId="252" totalsRowDxfId="52" dataCellStyle="Currency">
      <calculatedColumnFormula>((T_SUP_OP1[[#This Row],[(R)
Exchange rate]]*T_SUP_OP1[[#This Row],[(N)
Base landed Price in USD
For US sourced items - Y4]])+T_SUP_OP1[[#This Row],[(O)
ZAR Price (for local sourced items) Excluding VAT - Y4]])*T_SUP_OP1[[#This Row],[(D)
2030]]</calculatedColumnFormula>
    </tableColumn>
    <tableColumn id="23" xr3:uid="{F9E6AFA2-FCFB-45BA-934B-46D7A25B2993}" name="(W)_x000a_Total Cost Y5_x000a_((P*R)+Q)*E" totalsRowFunction="sum" dataDxfId="251" totalsRowDxfId="51" dataCellStyle="Currency">
      <calculatedColumnFormula>((T_SUP_OP1[[#This Row],[(R)
Exchange rate]]*T_SUP_OP1[[#This Row],[(P)
Base landed Price in USD
For US sourced items - Y5]])+T_SUP_OP1[[#This Row],[(Q)
ZAR Price (for local sourced items) Excluding VAT - Y5]])*T_SUP_OP1[[#This Row],[(E)
2031]]</calculatedColumnFormula>
    </tableColumn>
    <tableColumn id="11" xr3:uid="{00000000-0010-0000-0200-00000B000000}" name="(X)_x000a_Markup %" totalsRowLabel=" " dataDxfId="250" totalsRowDxfId="50" dataCellStyle="Percent"/>
    <tableColumn id="12" xr3:uid="{00000000-0010-0000-0200-00000C000000}" name="(Y)_x000a_Total Cost Excluding VAT_x000a_(S+T+U+V+W)*(1+X)" totalsRowFunction="sum" dataDxfId="249" totalsRowDxfId="49">
      <calculatedColumnFormula>SUM(T_SUP_OP1[[#This Row],[(S)
Total Cost Y1
((H*R)+I)*A]:[(W)
Total Cost Y5
((P*R)+Q)*E]])*(1+T_SUP_OP1[[#This Row],[(X)
Markup %]])</calculatedColumnFormula>
    </tableColumn>
    <tableColumn id="14" xr3:uid="{00000000-0010-0000-0200-00000E000000}" name="Comment" dataDxfId="248" totalsRowDxfId="48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_SLA" displayName="T_SLA" ref="A13:S23" totalsRowCount="1" headerRowDxfId="247" dataDxfId="246" totalsRowDxfId="245">
  <autoFilter ref="A13:S22" xr:uid="{00000000-0009-0000-0100-000002000000}"/>
  <tableColumns count="19">
    <tableColumn id="1" xr3:uid="{00000000-0010-0000-0300-000001000000}" name="Locations responsible for" totalsRowLabel="Total" dataDxfId="244" totalsRowDxfId="47"/>
    <tableColumn id="5" xr3:uid="{18634C76-DDF8-4ECF-B25E-38BCE9C33BCB}" name="Site" dataDxfId="243" totalsRowDxfId="46"/>
    <tableColumn id="3" xr3:uid="{00000000-0010-0000-0300-000003000000}" name="UOM" dataDxfId="242" totalsRowDxfId="45"/>
    <tableColumn id="4" xr3:uid="{00000000-0010-0000-0300-000004000000}" name="(A)_x000a_Monthly Cost excluding Vat - Y1" dataDxfId="241" totalsRowDxfId="44" dataCellStyle="Currency"/>
    <tableColumn id="2" xr3:uid="{A3E4ADC3-ABC0-4427-ACEB-C714A19916EB}" name="(B)_x000a_Monthly Cost excluding Vat - Y2" dataDxfId="240" totalsRowDxfId="43" dataCellStyle="Currency"/>
    <tableColumn id="9" xr3:uid="{1F3831E9-632D-46B5-8A93-F81B01087526}" name="(C)_x000a_Monthly Cost excluding Vat - Y3" dataDxfId="239" totalsRowDxfId="42" dataCellStyle="Currency"/>
    <tableColumn id="10" xr3:uid="{B6FCC5CC-3338-4CA0-9DA7-E452C7B7A518}" name="(D)_x000a_Monthly Cost excluding Vat - Y4" dataDxfId="238" totalsRowDxfId="41" dataCellStyle="Currency"/>
    <tableColumn id="11" xr3:uid="{53F4E0A4-FFFB-422B-A573-0764BE3FB774}" name="(E)_x000a_Monthly Cost excluding Vat - Y5" dataDxfId="237" totalsRowDxfId="40" dataCellStyle="Currency"/>
    <tableColumn id="6" xr3:uid="{00000000-0010-0000-0300-000006000000}" name="(H)_x000a_Qty - Y1" dataDxfId="236" totalsRowDxfId="39"/>
    <tableColumn id="12" xr3:uid="{8D3F6899-917C-4125-B7F2-0E50636E13AB}" name="(I)_x000a_Qty - Y2" dataDxfId="235" totalsRowDxfId="38"/>
    <tableColumn id="13" xr3:uid="{4D6EEDD3-6634-4BC9-A46B-77C45A0475B9}" name="(J)_x000a_Qty - Y3" dataDxfId="234" totalsRowDxfId="37"/>
    <tableColumn id="14" xr3:uid="{7EF57CD8-4DF6-486C-9C72-CB466233C619}" name="(K)_x000a_Qty - Y4" dataDxfId="233" totalsRowDxfId="36"/>
    <tableColumn id="15" xr3:uid="{A81C17B5-C025-47E4-96DF-814B571E6E6E}" name="(L)_x000a_Qty - Y5" dataDxfId="232" totalsRowDxfId="35"/>
    <tableColumn id="7" xr3:uid="{00000000-0010-0000-0300-000007000000}" name="(O)_x000a_Total Cost Excluding Vat - Y1 _x000a_(A*H)" totalsRowFunction="sum" dataDxfId="231" totalsRowDxfId="34" dataCellStyle="Currency"/>
    <tableColumn id="16" xr3:uid="{496A67CF-467B-48DF-A018-AC5E659EF87B}" name="(P)_x000a_Total Cost Excluding Vat - Y2 _x000a_(B*I)" totalsRowFunction="sum" dataDxfId="230" totalsRowDxfId="33" dataCellStyle="Currency"/>
    <tableColumn id="17" xr3:uid="{96151999-6771-4833-AD32-D766ADC54D7B}" name="(Q)_x000a_Total Cost Excluding Vat - Y3 _x000a_(C*J)" totalsRowFunction="sum" dataDxfId="229" totalsRowDxfId="32" dataCellStyle="Currency"/>
    <tableColumn id="18" xr3:uid="{513A009B-1F9E-4CDF-B830-0F66D8C67E4B}" name="(R)_x000a_Total Cost Excluding Vat - Y4 _x000a_(D*K)" totalsRowFunction="sum" dataDxfId="228" totalsRowDxfId="31" dataCellStyle="Currency"/>
    <tableColumn id="19" xr3:uid="{B53B7392-66F6-4E05-A355-21CA31F77210}" name="(S)_x000a_Total Cost Excluding Vat - Y5 _x000a_(E*L)" totalsRowFunction="sum" dataDxfId="227" totalsRowDxfId="30" dataCellStyle="Currency"/>
    <tableColumn id="20" xr3:uid="{111CE50E-4644-4587-99F4-2D2D03181D3C}" name="(V)_x000a_Total Cost Excluding VAT" totalsRowFunction="sum" dataDxfId="226" totalsRowDxfId="29" dataCellStyle="Currency">
      <calculatedColumnFormula>SUM(T_SLA[[#This Row],[(O)
Total Cost Excluding Vat - Y1 
(A*H)]:[(S)
Total Cost Excluding Vat - Y5 
(E*L)]])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_MAIN_SW" displayName="T_MAIN_SW" ref="A12:V23" totalsRowCount="1" headerRowDxfId="225" dataDxfId="224" totalsRowDxfId="222" tableBorderDxfId="223">
  <autoFilter ref="A12:V22" xr:uid="{00000000-0009-0000-0100-00000C000000}"/>
  <tableColumns count="22">
    <tableColumn id="1" xr3:uid="{00000000-0010-0000-0A00-000001000000}" name="OEM" totalsRowLabel="Total" dataDxfId="221"/>
    <tableColumn id="2" xr3:uid="{00000000-0010-0000-0A00-000002000000}" name="Sites Deployed" dataDxfId="220"/>
    <tableColumn id="3" xr3:uid="{00000000-0010-0000-0A00-000003000000}" name="Product ID" dataDxfId="219"/>
    <tableColumn id="4" xr3:uid="{00000000-0010-0000-0A00-000004000000}" name="Description" dataDxfId="218" totalsRowDxfId="28"/>
    <tableColumn id="5" xr3:uid="{00000000-0010-0000-0A00-000005000000}" name="(A) _x000a_Qty of licences - Y1" dataDxfId="217"/>
    <tableColumn id="11" xr3:uid="{A1ED0146-14D6-4F72-A765-AD03F773F97C}" name="(B) _x000a_Qty of licences - Y2" dataDxfId="216"/>
    <tableColumn id="12" xr3:uid="{3645F2A0-F5A0-4861-8811-419696BE1BFB}" name="(C) _x000a_Qty of licences - Y3" dataDxfId="215"/>
    <tableColumn id="13" xr3:uid="{F27F1B86-072D-41CB-9B05-BDC60B7AAE1A}" name="(D) _x000a_Qty of licences - Y4" dataDxfId="214"/>
    <tableColumn id="14" xr3:uid="{2396E920-6E0D-4D09-A145-831570EF5512}" name="(E) _x000a_Qty of licences - Y5" dataDxfId="213"/>
    <tableColumn id="6" xr3:uid="{00000000-0010-0000-0A00-000006000000}" name="(H)_x000a_License fees Annual in USD (TOTAL) - Y1" dataDxfId="212"/>
    <tableColumn id="15" xr3:uid="{0939F597-530E-47A8-9CF2-F18DBEE728AF}" name="(I)_x000a_License fees Annual in USD (TOTAL) - Y2" dataDxfId="211"/>
    <tableColumn id="16" xr3:uid="{C70A7623-7C20-4B7F-8458-855B8F8739C0}" name="(J)_x000a_License fees Annual in USD (TOTAL) - Y3" dataDxfId="210"/>
    <tableColumn id="17" xr3:uid="{6FD8307D-E1D9-47B0-9B6C-CB68E27CA393}" name="(K)_x000a_License fees Annual in USD (TOTAL) - Y4" dataDxfId="209"/>
    <tableColumn id="18" xr3:uid="{1DDF69BB-C557-49FE-8CD0-02660E92CD7D}" name="(L)_x000a_License fees Annual in USD (TOTAL) - Y5" dataDxfId="208"/>
    <tableColumn id="7" xr3:uid="{00000000-0010-0000-0A00-000007000000}" name="(O)_x000a_Exchange Rate" dataDxfId="207" totalsRowDxfId="27">
      <calculatedColumnFormula>Exchange_Rate</calculatedColumnFormula>
    </tableColumn>
    <tableColumn id="8" xr3:uid="{00000000-0010-0000-0A00-000008000000}" name="(P)_x000a_TOTAL Excluding VAT_x000a_(A*H*O) - Y1" totalsRowFunction="sum" dataDxfId="206" totalsRowDxfId="26" dataCellStyle="Currency">
      <calculatedColumnFormula>T_MAIN_SW[[#This Row],[(A) 
Qty of licences - Y1]]*T_MAIN_SW[[#This Row],[(H)
License fees Annual in USD (TOTAL) - Y1]]*T_MAIN_SW[[#This Row],[(O)
Exchange Rate]]</calculatedColumnFormula>
    </tableColumn>
    <tableColumn id="20" xr3:uid="{EEB6B145-834D-4C47-B4A9-A7DDB17E9822}" name="(Q)_x000a_TOTAL Excluding VAT_x000a_(B*I*O) - Y2" totalsRowFunction="sum" dataDxfId="205" totalsRowDxfId="25" dataCellStyle="Currency">
      <calculatedColumnFormula>T_MAIN_SW[[#This Row],[(B) 
Qty of licences - Y2]]*T_MAIN_SW[[#This Row],[(I)
License fees Annual in USD (TOTAL) - Y2]]*T_MAIN_SW[[#This Row],[(O)
Exchange Rate]]</calculatedColumnFormula>
    </tableColumn>
    <tableColumn id="21" xr3:uid="{32B28A4F-13DB-46F5-825C-3BB28D17590F}" name="(R)_x000a_TOTAL Excluding VAT_x000a_(C*J*O) - Y3" totalsRowFunction="sum" dataDxfId="204" totalsRowDxfId="24" dataCellStyle="Currency">
      <calculatedColumnFormula>T_MAIN_SW[[#This Row],[(C) 
Qty of licences - Y3]]*T_MAIN_SW[[#This Row],[(J)
License fees Annual in USD (TOTAL) - Y3]]*T_MAIN_SW[[#This Row],[(O)
Exchange Rate]]</calculatedColumnFormula>
    </tableColumn>
    <tableColumn id="22" xr3:uid="{6CACD455-0509-4E6C-93C5-093876FA1C62}" name="(S)_x000a_TOTAL Excluding VAT_x000a_(D*K*O) - Y4" totalsRowFunction="sum" dataDxfId="203" totalsRowDxfId="23" dataCellStyle="Currency">
      <calculatedColumnFormula>T_MAIN_SW[[#This Row],[(D) 
Qty of licences - Y4]]*T_MAIN_SW[[#This Row],[(K)
License fees Annual in USD (TOTAL) - Y4]]*T_MAIN_SW[[#This Row],[(O)
Exchange Rate]]</calculatedColumnFormula>
    </tableColumn>
    <tableColumn id="23" xr3:uid="{DDD466E7-D905-4645-BC6E-EEBC3479EC80}" name="(T)_x000a_TOTAL Excluding VAT_x000a_(E*L*O) - Y5" totalsRowFunction="sum" dataDxfId="202" totalsRowDxfId="22" dataCellStyle="Currency">
      <calculatedColumnFormula>T_MAIN_SW[[#This Row],[(E) 
Qty of licences - Y5]]*T_MAIN_SW[[#This Row],[(L)
License fees Annual in USD (TOTAL) - Y5]]*T_MAIN_SW[[#This Row],[(O)
Exchange Rate]]</calculatedColumnFormula>
    </tableColumn>
    <tableColumn id="25" xr3:uid="{1C0C2E27-F2DE-484E-8672-1E0F813FA84F}" name="(W)_x000a_TOTAL Excluding VAT" totalsRowFunction="sum" dataDxfId="201" totalsRowDxfId="21" dataCellStyle="Currency">
      <calculatedColumnFormula>SUM(T_MAIN_SW[[#This Row],[(P)
TOTAL Excluding VAT
(A*H*O) - Y1]:[(T)
TOTAL Excluding VAT
(E*L*O) - Y5]])</calculatedColumnFormula>
    </tableColumn>
    <tableColumn id="10" xr3:uid="{00000000-0010-0000-0A00-00000A000000}" name="Comments" totalsRowFunction="count" dataDxfId="200" totalsRowDxfId="2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C5DB4C8-92E8-417E-8E89-7D0C48750FE4}" name="T_MAIN_ACCESSSW" displayName="T_MAIN_ACCESSSW" ref="A12:T144" totalsRowCount="1" headerRowDxfId="199" dataDxfId="198" totalsRowDxfId="197">
  <autoFilter ref="A12:T143" xr:uid="{E8DFFC15-B253-4155-A4C8-225FEB5146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sortState xmlns:xlrd2="http://schemas.microsoft.com/office/spreadsheetml/2017/richdata2" ref="A13:T15">
    <sortCondition ref="C13:C15"/>
  </sortState>
  <tableColumns count="20">
    <tableColumn id="1" xr3:uid="{85D4E289-ABBC-4C61-88BF-BA161E08C902}" name="Location" totalsRowLabel="Total" dataDxfId="196"/>
    <tableColumn id="2" xr3:uid="{59F929ED-245D-4A8B-AD91-30FEFD1A7690}" name="Component " dataDxfId="195"/>
    <tableColumn id="4" xr3:uid="{C2997F71-C7A0-4B1B-9695-D2AAE74F005E}" name="Item Description" dataDxfId="194" totalsRowDxfId="19"/>
    <tableColumn id="12" xr3:uid="{4D224574-9DB6-4668-B8DB-FF9B43DD1511}" name="(A)_x000a_Qty  - Y1" dataDxfId="193" totalsRowDxfId="18"/>
    <tableColumn id="16" xr3:uid="{A59DEACD-5417-4491-860B-FE60CA109945}" name="(B)_x000a_Qty  - Y2" dataDxfId="192" totalsRowDxfId="17"/>
    <tableColumn id="17" xr3:uid="{212E417E-1F5B-46CE-B98E-534487822B13}" name="(C)_x000a_Qty  - Y3" dataDxfId="191" totalsRowDxfId="16"/>
    <tableColumn id="18" xr3:uid="{D8FA94EB-DBAC-47ED-AFAA-7CD95BC013A3}" name="(D)_x000a_Qty  - Y4" dataDxfId="190" totalsRowDxfId="15"/>
    <tableColumn id="19" xr3:uid="{743DB5AB-844D-4479-A30B-4FAF906E587B}" name="(E)_x000a_Qty  - Y5" dataDxfId="189" totalsRowDxfId="14"/>
    <tableColumn id="8" xr3:uid="{905BB4B5-8648-4446-A771-00950E2344FC}" name="(H)_x000a_Price Per Item_x000a_Y1" dataDxfId="188" totalsRowDxfId="13"/>
    <tableColumn id="20" xr3:uid="{158AB5E0-CAD5-4638-8F51-5042967991AF}" name="(I)_x000a_Price Per Item_x000a_Y2" dataDxfId="187" totalsRowDxfId="12"/>
    <tableColumn id="21" xr3:uid="{14D90D1F-BFC8-4EDC-BDFC-3E9C72CDCEC1}" name="(J)_x000a_Price Per Item_x000a_Y3" dataDxfId="186" totalsRowDxfId="11"/>
    <tableColumn id="22" xr3:uid="{BBE3B3FB-6F4A-4C4A-92DF-6F6F58811D99}" name="(K)_x000a_Price Per Item_x000a_Y4" dataDxfId="185" totalsRowDxfId="10"/>
    <tableColumn id="23" xr3:uid="{B065C484-46B9-45C7-B8D1-0F161B6252D9}" name="(L)_x000a_Price Per Item_x000a_Y5" dataDxfId="184" totalsRowDxfId="9"/>
    <tableColumn id="14" xr3:uid="{E624DD06-7730-4FF0-A9D4-CCA9A6A03184}" name="(O)_x000a_TOTAL Excluding VAT - Y1_x000a_(H*A)" totalsRowFunction="sum" dataDxfId="183" totalsRowDxfId="8">
      <calculatedColumnFormula>((T_MAIN_ACCESSSW[[#This Row],[(A)
Qty  - Y1]]*T_MAIN_ACCESSSW[[#This Row],[(H)
Price Per Item
Y1]])*#REF!)+((T_MAIN_ACCESSSW[[#This Row],[(A)
Qty  - Y1]]*#REF!)*12)</calculatedColumnFormula>
    </tableColumn>
    <tableColumn id="37" xr3:uid="{9CC524E7-1696-4758-A8B1-0938AF78D000}" name="(P)_x000a_TOTAL Excluding VAT - Y2_x000a_(I*B)" totalsRowFunction="sum" dataDxfId="182" totalsRowDxfId="7">
      <calculatedColumnFormula>((T_MAIN_ACCESSSW[[#This Row],[(B)
Qty  - Y2]]*T_MAIN_ACCESSSW[[#This Row],[(I)
Price Per Item
Y2]])*#REF!)+((T_MAIN_ACCESSSW[[#This Row],[(B)
Qty  - Y2]]*#REF!)*12)</calculatedColumnFormula>
    </tableColumn>
    <tableColumn id="36" xr3:uid="{0DA7EB4F-771A-45F6-9217-25E5CD102A68}" name="(Q)_x000a_TOTAL Excluding VAT - Y3_x000a_(J*C)" totalsRowFunction="sum" dataDxfId="181" totalsRowDxfId="6">
      <calculatedColumnFormula>((T_MAIN_ACCESSSW[[#This Row],[(C)
Qty  - Y3]]*T_MAIN_ACCESSSW[[#This Row],[(J)
Price Per Item
Y3]])*#REF!)+((T_MAIN_ACCESSSW[[#This Row],[(C)
Qty  - Y3]]*#REF!)*12)</calculatedColumnFormula>
    </tableColumn>
    <tableColumn id="35" xr3:uid="{3F44A1EF-AD5A-4205-A43C-B78897A86893}" name="(R)_x000a_TOTAL Excluding VAT - Y4_x000a_(K*D)" totalsRowFunction="sum" dataDxfId="180" totalsRowDxfId="5">
      <calculatedColumnFormula>((T_MAIN_ACCESSSW[[#This Row],[(D)
Qty  - Y4]]*T_MAIN_ACCESSSW[[#This Row],[(K)
Price Per Item
Y4]])*#REF!)+((T_MAIN_ACCESSSW[[#This Row],[(D)
Qty  - Y4]]*#REF!)*12)</calculatedColumnFormula>
    </tableColumn>
    <tableColumn id="34" xr3:uid="{29FA88C4-A3FD-4829-93E7-DF397CA1B6A9}" name="(S)_x000a_TOTAL Excluding VAT - Y5_x000a_(L*E)" totalsRowFunction="sum" dataDxfId="179" totalsRowDxfId="4">
      <calculatedColumnFormula>((T_MAIN_ACCESSSW[[#This Row],[(E)
Qty  - Y5]]*T_MAIN_ACCESSSW[[#This Row],[(L)
Price Per Item
Y5]])*#REF!)+((T_MAIN_ACCESSSW[[#This Row],[(E)
Qty  - Y5]]*#REF!)*12)</calculatedColumnFormula>
    </tableColumn>
    <tableColumn id="15" xr3:uid="{28DC2AC7-263D-4537-BA2B-BBF4E0031E5A}" name="(V)_x000a_TOTAL Excluding VAT" totalsRowFunction="sum" dataDxfId="178" totalsRowDxfId="3">
      <calculatedColumnFormula>SUM(T_MAIN_ACCESSSW[[#This Row],[(O)
TOTAL Excluding VAT - Y1
(H*A)]:[(S)
TOTAL Excluding VAT - Y5
(L*E)]])</calculatedColumnFormula>
    </tableColumn>
    <tableColumn id="11" xr3:uid="{5337D86E-87BE-4C60-A37A-5470DB4CD7EF}" name="Comments" totalsRowFunction="count" dataDxfId="177" totalsRowDxfId="2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A67026C-6E82-420F-B33A-F0587E7E3C62}" name="T_MAIN_ACCESSSW25" displayName="T_MAIN_ACCESSSW25" ref="A10:S58" totalsRowCount="1" headerRowDxfId="176" dataDxfId="175" totalsRowDxfId="174">
  <autoFilter ref="A10:S57" xr:uid="{280C252F-65E4-449F-AB6C-446F24A04981}"/>
  <tableColumns count="19">
    <tableColumn id="1" xr3:uid="{37680602-A697-4966-85F9-DFA64F4A13AC}" name="Location" totalsRowLabel="Total" dataDxfId="173" totalsRowDxfId="172"/>
    <tableColumn id="2" xr3:uid="{CC53AAA3-1AC1-4C1F-A0F2-9D794D6ECDA3}" name="Description" dataDxfId="171" totalsRowDxfId="170"/>
    <tableColumn id="12" xr3:uid="{A9D0B0A9-D0C1-452A-B5A3-2491D2FE9AED}" name="(A)_x000a_Qty  - Y1" dataDxfId="169" totalsRowDxfId="168"/>
    <tableColumn id="16" xr3:uid="{2BDA34C6-8449-4361-8DCF-24BABB2246BB}" name="(B)_x000a_Qty  - Y2" dataDxfId="167" totalsRowDxfId="166"/>
    <tableColumn id="17" xr3:uid="{86B022F8-A81D-40BF-90A9-17CC5034E5BF}" name="(C)_x000a_Qty  - Y3" dataDxfId="165" totalsRowDxfId="164"/>
    <tableColumn id="18" xr3:uid="{65449626-7A79-47AE-8E9C-DFC80C3B6822}" name="(D)_x000a_Qty  - Y4" dataDxfId="163" totalsRowDxfId="162"/>
    <tableColumn id="19" xr3:uid="{E2039E10-32AC-49AE-B7A8-B93B4C4B7348}" name="(E)_x000a_Qty  - Y5" dataDxfId="161" totalsRowDxfId="160"/>
    <tableColumn id="8" xr3:uid="{C53A82A9-6C9C-473A-806A-120005141F84}" name="(H)_x000a_Price Per Item_x000a_Y1" dataDxfId="159" totalsRowDxfId="158"/>
    <tableColumn id="20" xr3:uid="{D41E2CFF-73EF-4DCD-A98F-9ACE2BAF6C40}" name="(I)_x000a_Price Per Item_x000a_Y2" dataDxfId="157" totalsRowDxfId="156"/>
    <tableColumn id="21" xr3:uid="{B0B783D2-C022-455A-BBBC-B5AB2355BF47}" name="(J)_x000a_Price Per Item_x000a_Y3" dataDxfId="155" totalsRowDxfId="154"/>
    <tableColumn id="22" xr3:uid="{F73D7064-3639-4CFB-B028-06E1485B7316}" name="(K)_x000a_Price Per Item_x000a_Y4" dataDxfId="153" totalsRowDxfId="152"/>
    <tableColumn id="23" xr3:uid="{DD075AFC-DA76-4C4B-A6A0-072D9EF767A7}" name="(L)_x000a_Price Per Item_x000a_Y5" dataDxfId="151" totalsRowDxfId="150"/>
    <tableColumn id="14" xr3:uid="{02A6E9F3-A854-4F85-B427-FC7BEACD833A}" name="(O)_x000a_TOTAL Excluding VAT - Y1_x000a_(H*A)" totalsRowFunction="sum" dataDxfId="149" totalsRowDxfId="148">
      <calculatedColumnFormula>((T_MAIN_ACCESSSW25[[#This Row],[(A)
Qty  - Y1]]*T_MAIN_ACCESSSW25[[#This Row],[(H)
Price Per Item
Y1]])*#REF!)+((T_MAIN_ACCESSSW25[[#This Row],[(A)
Qty  - Y1]]*#REF!)*12)</calculatedColumnFormula>
    </tableColumn>
    <tableColumn id="37" xr3:uid="{CDD14F82-0F09-4EFA-B96F-B45D18959342}" name="(P)_x000a_TOTAL Excluding VAT - Y2_x000a_(I*B)" totalsRowFunction="sum" dataDxfId="147" totalsRowDxfId="146">
      <calculatedColumnFormula>((T_MAIN_ACCESSSW25[[#This Row],[(B)
Qty  - Y2]]*T_MAIN_ACCESSSW25[[#This Row],[(I)
Price Per Item
Y2]])*#REF!)+((T_MAIN_ACCESSSW25[[#This Row],[(B)
Qty  - Y2]]*#REF!)*12)</calculatedColumnFormula>
    </tableColumn>
    <tableColumn id="36" xr3:uid="{BDA4D7B7-12F6-4869-A342-F1F8D6A4EE80}" name="(Q)_x000a_TOTAL Excluding VAT - Y3_x000a_(J*C)" totalsRowFunction="sum" dataDxfId="145" totalsRowDxfId="144">
      <calculatedColumnFormula>((T_MAIN_ACCESSSW25[[#This Row],[(C)
Qty  - Y3]]*T_MAIN_ACCESSSW25[[#This Row],[(J)
Price Per Item
Y3]])*#REF!)+((T_MAIN_ACCESSSW25[[#This Row],[(C)
Qty  - Y3]]*#REF!)*12)</calculatedColumnFormula>
    </tableColumn>
    <tableColumn id="35" xr3:uid="{7D37FB8E-BCE6-4AFB-BC57-6441DDD11FDD}" name="(R)_x000a_TOTAL Excluding VAT - Y4_x000a_(K*D)" totalsRowFunction="sum" dataDxfId="143" totalsRowDxfId="142">
      <calculatedColumnFormula>((T_MAIN_ACCESSSW25[[#This Row],[(D)
Qty  - Y4]]*T_MAIN_ACCESSSW25[[#This Row],[(K)
Price Per Item
Y4]])*#REF!)+((T_MAIN_ACCESSSW25[[#This Row],[(D)
Qty  - Y4]]*#REF!)*12)</calculatedColumnFormula>
    </tableColumn>
    <tableColumn id="34" xr3:uid="{8F13B41B-ADDB-4763-8C17-D03F0958AB97}" name="(S)_x000a_TOTAL Excluding VAT - Y5_x000a_(L*E)" totalsRowFunction="sum" dataDxfId="141" totalsRowDxfId="140">
      <calculatedColumnFormula>((T_MAIN_ACCESSSW25[[#This Row],[(E)
Qty  - Y5]]*T_MAIN_ACCESSSW25[[#This Row],[(L)
Price Per Item
Y5]])*#REF!)+((T_MAIN_ACCESSSW25[[#This Row],[(E)
Qty  - Y5]]*#REF!)*12)</calculatedColumnFormula>
    </tableColumn>
    <tableColumn id="15" xr3:uid="{721D4465-E6A7-4EBD-9672-11B8A0D830EE}" name="(V)_x000a_TOTAL Excluding VAT" totalsRowFunction="sum" dataDxfId="139" totalsRowDxfId="138">
      <calculatedColumnFormula>SUM(T_MAIN_ACCESSSW25[[#This Row],[(O)
TOTAL Excluding VAT - Y1
(H*A)]:[(S)
TOTAL Excluding VAT - Y5
(L*E)]])</calculatedColumnFormula>
    </tableColumn>
    <tableColumn id="11" xr3:uid="{0B3B830E-8A35-4BC9-B874-F93C8D09E848}" name="Comments" totalsRowFunction="count" dataDxfId="137" totalsRowDxfId="136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F19FFB-2DD7-4067-B095-481C3CD9D171}" name="T_MAIN_DC4" displayName="T_MAIN_DC4" ref="A9:S15" totalsRowCount="1" headerRowDxfId="135" dataDxfId="134" totalsRowDxfId="133">
  <autoFilter ref="A9:S14" xr:uid="{A8F19FFB-2DD7-4067-B095-481C3CD9D171}"/>
  <tableColumns count="19">
    <tableColumn id="1" xr3:uid="{C6C33958-0F34-4B19-828D-AB2CBB673064}" name="Location" totalsRowLabel="Total" dataDxfId="132"/>
    <tableColumn id="2" xr3:uid="{F10D1A44-7DBD-4EB2-8BDB-BF2B64316E93}" name="Resourse" dataDxfId="131"/>
    <tableColumn id="12" xr3:uid="{40BB60D7-E2BE-40EB-9FB8-768419C95588}" name="(A)_x000a_Qty  - Y1" dataDxfId="130" totalsRowDxfId="129"/>
    <tableColumn id="16" xr3:uid="{EB8A090E-C091-402E-A83D-6F04EC2B048C}" name="(B)_x000a_Qty  - Y2" dataDxfId="128" totalsRowDxfId="127"/>
    <tableColumn id="17" xr3:uid="{09A7CE48-B53F-4888-95A9-CA008579B642}" name="(C)_x000a_Qty  - Y3" dataDxfId="126" totalsRowDxfId="125"/>
    <tableColumn id="18" xr3:uid="{2A91B3FD-A960-498D-8222-65DD349AC5BF}" name="(D)_x000a_Qty  - Y4" dataDxfId="124" totalsRowDxfId="123"/>
    <tableColumn id="19" xr3:uid="{FC4B4105-00A6-41CC-89F3-F1A86CB797DC}" name="(E)_x000a_Qty  - Y5" dataDxfId="122" totalsRowDxfId="121"/>
    <tableColumn id="3" xr3:uid="{806A4CB0-8D76-4D97-B2EE-64716206F47A}" name="(F)_x000a_Y1 Cost" dataDxfId="120" totalsRowDxfId="119" dataCellStyle="Currency"/>
    <tableColumn id="4" xr3:uid="{95345E86-5B8F-4253-9B6A-2B8AC876BDD2}" name="(G)_x000a_Y2 Cost" dataDxfId="118" totalsRowDxfId="117" dataCellStyle="Currency 5"/>
    <tableColumn id="5" xr3:uid="{4681A7B9-BB6C-4DD3-94F8-4152C671295F}" name="(H)_x000a_Y3 Cost" dataDxfId="116" totalsRowDxfId="115" dataCellStyle="Currency 5"/>
    <tableColumn id="6" xr3:uid="{53319641-1760-493D-BFBF-19CF70693AEF}" name="(I)_x000a_Y4 Cost" dataDxfId="114" totalsRowDxfId="113" dataCellStyle="Currency 5"/>
    <tableColumn id="7" xr3:uid="{35710606-ECF1-426D-A730-E1FCFEB25EE6}" name="(J)_x000a_Y5 Cost" dataDxfId="112" totalsRowDxfId="111" dataCellStyle="Currency 5"/>
    <tableColumn id="14" xr3:uid="{E23C7F64-4674-423A-ACCE-488875E98AFC}" name="(K)_x000a_TOTAL Excluding VAT - Y1_x000a_(A*F)" totalsRowFunction="sum" dataDxfId="110" totalsRowDxfId="109">
      <calculatedColumnFormula>T_MAIN_DC4[[#This Row],[(A)
Qty  - Y1]]*T_MAIN_DC4[[#This Row],[(F)
Y1 Cost]]</calculatedColumnFormula>
    </tableColumn>
    <tableColumn id="37" xr3:uid="{7EA98D82-C411-42C0-83EB-D3A7738CAC7C}" name="(L)_x000a_TOTAL Excluding VAT - Y2_x000a_(B*G)" totalsRowFunction="sum" dataDxfId="108" totalsRowDxfId="107">
      <calculatedColumnFormula>T_MAIN_DC4[[#This Row],[(B)
Qty  - Y2]]*T_MAIN_DC4[[#This Row],[(G)
Y2 Cost]]</calculatedColumnFormula>
    </tableColumn>
    <tableColumn id="36" xr3:uid="{A9004CB6-07D7-43D1-9A82-D2D6250FF719}" name="(M)_x000a_TOTAL Excluding VAT - Y3_x000a_(C*H)" totalsRowFunction="sum" dataDxfId="106" totalsRowDxfId="105">
      <calculatedColumnFormula>T_MAIN_DC4[[#This Row],[(C)
Qty  - Y3]]*T_MAIN_DC4[[#This Row],[(H)
Y3 Cost]]</calculatedColumnFormula>
    </tableColumn>
    <tableColumn id="35" xr3:uid="{181BA6A5-6DDB-45D7-A9DE-6E6415A047B7}" name="(N)_x000a_TOTAL Excluding VAT - Y4_x000a_(D*I)" totalsRowFunction="sum" dataDxfId="104" totalsRowDxfId="103">
      <calculatedColumnFormula>T_MAIN_DC4[[#This Row],[(D)
Qty  - Y4]]*T_MAIN_DC4[[#This Row],[(I)
Y4 Cost]]</calculatedColumnFormula>
    </tableColumn>
    <tableColumn id="34" xr3:uid="{60A02016-C66C-466F-ADA5-31818C57D43D}" name="(O)_x000a_TOTAL Excluding VAT - Y5_x000a_(E*J)" totalsRowFunction="sum" dataDxfId="102" totalsRowDxfId="101">
      <calculatedColumnFormula>T_MAIN_DC4[[#This Row],[(E)
Qty  - Y5]]*T_MAIN_DC4[[#This Row],[(J)
Y5 Cost]]</calculatedColumnFormula>
    </tableColumn>
    <tableColumn id="15" xr3:uid="{2A1E2CBC-ABC4-439C-B3F9-D0F9A8C66B1A}" name="(AF)_x000a_TOTAL Excluding VAT" totalsRowFunction="sum" dataDxfId="100" totalsRowDxfId="99">
      <calculatedColumnFormula>T_MAIN_DC4[[#This Row],[(F)
Y1 Cost]]*T_MAIN_DC4[[#This Row],[(K)
TOTAL Excluding VAT - Y1
(A*F)]]</calculatedColumnFormula>
    </tableColumn>
    <tableColumn id="11" xr3:uid="{21C93DA3-3363-4C71-829A-BBC450176A6B}" name="Comments" totalsRowFunction="count" dataDxfId="98" totalsRowDxfId="9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68B8-599F-43AF-A32D-7E1B26EF5238}">
  <dimension ref="A1:R17"/>
  <sheetViews>
    <sheetView zoomScale="130" zoomScaleNormal="130" workbookViewId="0">
      <selection activeCell="N46" sqref="N46"/>
    </sheetView>
  </sheetViews>
  <sheetFormatPr defaultColWidth="8.6640625" defaultRowHeight="14.4" x14ac:dyDescent="0.3"/>
  <sheetData>
    <row r="1" spans="1:18" ht="14.4" customHeight="1" x14ac:dyDescent="0.3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1"/>
    </row>
    <row r="2" spans="1:18" ht="14.4" customHeight="1" x14ac:dyDescent="0.3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</row>
    <row r="3" spans="1:18" ht="15" customHeight="1" x14ac:dyDescent="0.3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4"/>
    </row>
    <row r="4" spans="1:18" ht="14.4" customHeight="1" x14ac:dyDescent="0.3">
      <c r="A4" s="162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4"/>
    </row>
    <row r="5" spans="1:18" ht="14.4" customHeight="1" x14ac:dyDescent="0.3">
      <c r="A5" s="162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4"/>
    </row>
    <row r="6" spans="1:18" ht="14.4" customHeight="1" thickBot="1" x14ac:dyDescent="0.35">
      <c r="A6" s="165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7"/>
    </row>
    <row r="7" spans="1:18" ht="21.6" thickBot="1" x14ac:dyDescent="0.45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</row>
    <row r="8" spans="1:18" ht="15.6" customHeight="1" x14ac:dyDescent="0.3">
      <c r="A8" s="169" t="s">
        <v>1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1"/>
    </row>
    <row r="9" spans="1:18" ht="15.6" customHeight="1" x14ac:dyDescent="0.3">
      <c r="A9" s="172" t="s">
        <v>2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4"/>
    </row>
    <row r="10" spans="1:18" ht="15.6" customHeight="1" x14ac:dyDescent="0.3">
      <c r="A10" s="172" t="s">
        <v>3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4"/>
    </row>
    <row r="11" spans="1:18" ht="15.6" customHeight="1" x14ac:dyDescent="0.3">
      <c r="A11" s="172" t="s">
        <v>4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4"/>
    </row>
    <row r="12" spans="1:18" ht="15.6" x14ac:dyDescent="0.3">
      <c r="A12" s="175" t="s">
        <v>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7"/>
    </row>
    <row r="13" spans="1:18" ht="15.6" customHeight="1" x14ac:dyDescent="0.3">
      <c r="A13" s="172" t="s">
        <v>6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4"/>
    </row>
    <row r="14" spans="1:18" ht="15.6" customHeight="1" x14ac:dyDescent="0.3">
      <c r="A14" s="172" t="s">
        <v>7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4"/>
    </row>
    <row r="15" spans="1:18" ht="15.6" customHeight="1" x14ac:dyDescent="0.3">
      <c r="A15" s="172" t="s">
        <v>8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4"/>
    </row>
    <row r="16" spans="1:18" ht="15.6" customHeight="1" x14ac:dyDescent="0.3">
      <c r="A16" s="172" t="s">
        <v>9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4"/>
    </row>
    <row r="17" spans="1:18" ht="16.2" thickBot="1" x14ac:dyDescent="0.35">
      <c r="A17" s="156" t="s">
        <v>5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8"/>
    </row>
  </sheetData>
  <mergeCells count="12">
    <mergeCell ref="A17:R17"/>
    <mergeCell ref="A1:R6"/>
    <mergeCell ref="A7:R7"/>
    <mergeCell ref="A8:R8"/>
    <mergeCell ref="A9:R9"/>
    <mergeCell ref="A10:R10"/>
    <mergeCell ref="A11:R11"/>
    <mergeCell ref="A12:R12"/>
    <mergeCell ref="A13:R13"/>
    <mergeCell ref="A14:R14"/>
    <mergeCell ref="A15:R15"/>
    <mergeCell ref="A16:R16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3:V26"/>
  <sheetViews>
    <sheetView zoomScale="130" zoomScaleNormal="130" zoomScaleSheetLayoutView="55" workbookViewId="0">
      <selection activeCell="B34" sqref="B34"/>
    </sheetView>
  </sheetViews>
  <sheetFormatPr defaultColWidth="9.109375" defaultRowHeight="13.8" x14ac:dyDescent="0.3"/>
  <cols>
    <col min="1" max="1" width="55.6640625" style="34" customWidth="1"/>
    <col min="2" max="2" width="22.5546875" style="34" bestFit="1" customWidth="1"/>
    <col min="3" max="3" width="23.5546875" style="34" bestFit="1" customWidth="1"/>
    <col min="4" max="5" width="22.5546875" style="34" bestFit="1" customWidth="1"/>
    <col min="6" max="6" width="23.5546875" style="34" bestFit="1" customWidth="1"/>
    <col min="7" max="8" width="22.5546875" style="34" bestFit="1" customWidth="1"/>
    <col min="9" max="9" width="23.5546875" style="34" bestFit="1" customWidth="1"/>
    <col min="10" max="11" width="22.5546875" style="34" bestFit="1" customWidth="1"/>
    <col min="12" max="12" width="23.5546875" style="34" bestFit="1" customWidth="1"/>
    <col min="13" max="14" width="22.5546875" style="34" bestFit="1" customWidth="1"/>
    <col min="15" max="15" width="23.5546875" style="34" bestFit="1" customWidth="1"/>
    <col min="16" max="16" width="22.5546875" style="34" bestFit="1" customWidth="1"/>
    <col min="17" max="17" width="18" style="34" customWidth="1"/>
    <col min="18" max="18" width="19.33203125" style="34" customWidth="1"/>
    <col min="19" max="19" width="22.33203125" style="34" customWidth="1"/>
    <col min="20" max="20" width="22.6640625" style="34" customWidth="1"/>
    <col min="21" max="21" width="20.33203125" style="34" customWidth="1"/>
    <col min="22" max="22" width="20.6640625" style="34" customWidth="1"/>
    <col min="23" max="16384" width="9.109375" style="34"/>
  </cols>
  <sheetData>
    <row r="3" spans="1:22" s="40" customFormat="1" ht="14.25" customHeight="1" x14ac:dyDescent="0.3">
      <c r="A3" s="189" t="s">
        <v>235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</row>
    <row r="4" spans="1:22" s="40" customFormat="1" ht="14.25" customHeight="1" x14ac:dyDescent="0.3">
      <c r="A4" s="189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</row>
    <row r="5" spans="1:22" s="40" customFormat="1" ht="40.5" customHeight="1" x14ac:dyDescent="0.3">
      <c r="A5" s="189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</row>
    <row r="6" spans="1:22" s="40" customFormat="1" ht="14.25" customHeight="1" x14ac:dyDescent="0.3">
      <c r="A6" s="3"/>
      <c r="B6" s="4"/>
      <c r="C6" s="4"/>
      <c r="D6" s="4"/>
      <c r="E6" s="4"/>
      <c r="F6" s="4"/>
      <c r="G6" s="41"/>
      <c r="H6" s="41"/>
    </row>
    <row r="7" spans="1:22" s="40" customFormat="1" ht="14.25" customHeight="1" x14ac:dyDescent="0.3">
      <c r="A7" s="212" t="s">
        <v>29</v>
      </c>
      <c r="B7" s="213"/>
      <c r="C7" s="213"/>
      <c r="D7" s="213"/>
      <c r="E7" s="213"/>
      <c r="F7" s="213"/>
      <c r="G7" s="39"/>
      <c r="H7" s="39"/>
    </row>
    <row r="8" spans="1:22" s="40" customFormat="1" ht="14.25" customHeight="1" x14ac:dyDescent="0.3">
      <c r="A8" s="212" t="s">
        <v>8</v>
      </c>
      <c r="B8" s="213"/>
      <c r="C8" s="213"/>
      <c r="D8" s="213"/>
      <c r="E8" s="213"/>
      <c r="F8" s="213"/>
      <c r="G8" s="39"/>
      <c r="H8" s="39"/>
    </row>
    <row r="9" spans="1:22" ht="14.4" thickBot="1" x14ac:dyDescent="0.35"/>
    <row r="10" spans="1:22" x14ac:dyDescent="0.3">
      <c r="B10" s="214" t="s">
        <v>236</v>
      </c>
      <c r="C10" s="215"/>
      <c r="D10" s="216"/>
      <c r="E10" s="217" t="s">
        <v>237</v>
      </c>
      <c r="F10" s="218"/>
      <c r="G10" s="219"/>
      <c r="H10" s="220" t="s">
        <v>238</v>
      </c>
      <c r="I10" s="221"/>
      <c r="J10" s="222"/>
      <c r="K10" s="206" t="s">
        <v>239</v>
      </c>
      <c r="L10" s="207"/>
      <c r="M10" s="208"/>
      <c r="N10" s="209" t="s">
        <v>240</v>
      </c>
      <c r="O10" s="210"/>
      <c r="P10" s="211"/>
      <c r="Q10" s="206" t="s">
        <v>241</v>
      </c>
      <c r="R10" s="207"/>
      <c r="S10" s="208"/>
      <c r="T10" s="209" t="s">
        <v>242</v>
      </c>
      <c r="U10" s="210"/>
      <c r="V10" s="211"/>
    </row>
    <row r="11" spans="1:22" ht="42" thickBot="1" x14ac:dyDescent="0.35">
      <c r="A11" s="57" t="s">
        <v>243</v>
      </c>
      <c r="B11" s="51" t="s">
        <v>244</v>
      </c>
      <c r="C11" s="52" t="s">
        <v>245</v>
      </c>
      <c r="D11" s="53" t="s">
        <v>246</v>
      </c>
      <c r="E11" s="51" t="s">
        <v>247</v>
      </c>
      <c r="F11" s="52" t="s">
        <v>248</v>
      </c>
      <c r="G11" s="53" t="s">
        <v>249</v>
      </c>
      <c r="H11" s="51" t="s">
        <v>250</v>
      </c>
      <c r="I11" s="52" t="s">
        <v>251</v>
      </c>
      <c r="J11" s="53" t="s">
        <v>252</v>
      </c>
      <c r="K11" s="51" t="s">
        <v>253</v>
      </c>
      <c r="L11" s="52" t="s">
        <v>254</v>
      </c>
      <c r="M11" s="53" t="s">
        <v>255</v>
      </c>
      <c r="N11" s="51" t="s">
        <v>256</v>
      </c>
      <c r="O11" s="52" t="s">
        <v>257</v>
      </c>
      <c r="P11" s="53" t="s">
        <v>258</v>
      </c>
      <c r="Q11" s="51" t="s">
        <v>253</v>
      </c>
      <c r="R11" s="52" t="s">
        <v>254</v>
      </c>
      <c r="S11" s="53" t="s">
        <v>255</v>
      </c>
      <c r="T11" s="51" t="s">
        <v>256</v>
      </c>
      <c r="U11" s="52" t="s">
        <v>257</v>
      </c>
      <c r="V11" s="53" t="s">
        <v>258</v>
      </c>
    </row>
    <row r="12" spans="1:22" x14ac:dyDescent="0.3">
      <c r="A12" s="105" t="s">
        <v>259</v>
      </c>
      <c r="B12" s="54">
        <v>0</v>
      </c>
      <c r="C12" s="55">
        <v>0</v>
      </c>
      <c r="D12" s="56">
        <v>0</v>
      </c>
      <c r="E12" s="54">
        <v>0</v>
      </c>
      <c r="F12" s="55">
        <v>0</v>
      </c>
      <c r="G12" s="56">
        <v>0</v>
      </c>
      <c r="H12" s="54">
        <v>0</v>
      </c>
      <c r="I12" s="55">
        <v>0</v>
      </c>
      <c r="J12" s="56">
        <v>0</v>
      </c>
      <c r="K12" s="54">
        <v>0</v>
      </c>
      <c r="L12" s="55">
        <v>0</v>
      </c>
      <c r="M12" s="56">
        <v>0</v>
      </c>
      <c r="N12" s="54">
        <v>0</v>
      </c>
      <c r="O12" s="55">
        <v>0</v>
      </c>
      <c r="P12" s="56">
        <v>0</v>
      </c>
      <c r="Q12" s="54">
        <v>0</v>
      </c>
      <c r="R12" s="55">
        <v>0</v>
      </c>
      <c r="S12" s="56">
        <v>0</v>
      </c>
      <c r="T12" s="54">
        <v>0</v>
      </c>
      <c r="U12" s="55">
        <v>0</v>
      </c>
      <c r="V12" s="56">
        <v>0</v>
      </c>
    </row>
    <row r="13" spans="1:22" x14ac:dyDescent="0.3">
      <c r="A13" s="105" t="s">
        <v>260</v>
      </c>
      <c r="B13" s="49">
        <v>0</v>
      </c>
      <c r="C13" s="35">
        <v>0</v>
      </c>
      <c r="D13" s="50">
        <v>0</v>
      </c>
      <c r="E13" s="49">
        <v>0</v>
      </c>
      <c r="F13" s="35">
        <v>0</v>
      </c>
      <c r="G13" s="50">
        <v>0</v>
      </c>
      <c r="H13" s="49">
        <v>0</v>
      </c>
      <c r="I13" s="35">
        <v>0</v>
      </c>
      <c r="J13" s="50">
        <v>0</v>
      </c>
      <c r="K13" s="49">
        <v>0</v>
      </c>
      <c r="L13" s="35">
        <v>0</v>
      </c>
      <c r="M13" s="50">
        <v>0</v>
      </c>
      <c r="N13" s="49">
        <v>0</v>
      </c>
      <c r="O13" s="35">
        <v>0</v>
      </c>
      <c r="P13" s="50">
        <v>0</v>
      </c>
      <c r="Q13" s="49">
        <v>0</v>
      </c>
      <c r="R13" s="35">
        <v>0</v>
      </c>
      <c r="S13" s="50">
        <v>0</v>
      </c>
      <c r="T13" s="49">
        <v>0</v>
      </c>
      <c r="U13" s="35">
        <v>0</v>
      </c>
      <c r="V13" s="50">
        <v>0</v>
      </c>
    </row>
    <row r="14" spans="1:22" x14ac:dyDescent="0.3">
      <c r="A14" s="105" t="s">
        <v>261</v>
      </c>
      <c r="B14" s="49">
        <v>0</v>
      </c>
      <c r="C14" s="35">
        <v>0</v>
      </c>
      <c r="D14" s="50">
        <v>0</v>
      </c>
      <c r="E14" s="49">
        <v>0</v>
      </c>
      <c r="F14" s="35">
        <v>0</v>
      </c>
      <c r="G14" s="50">
        <v>0</v>
      </c>
      <c r="H14" s="49">
        <v>0</v>
      </c>
      <c r="I14" s="35">
        <v>0</v>
      </c>
      <c r="J14" s="50">
        <v>0</v>
      </c>
      <c r="K14" s="49">
        <v>0</v>
      </c>
      <c r="L14" s="35">
        <v>0</v>
      </c>
      <c r="M14" s="50">
        <v>0</v>
      </c>
      <c r="N14" s="49">
        <v>0</v>
      </c>
      <c r="O14" s="35">
        <v>0</v>
      </c>
      <c r="P14" s="50">
        <v>0</v>
      </c>
      <c r="Q14" s="49">
        <v>0</v>
      </c>
      <c r="R14" s="35">
        <v>0</v>
      </c>
      <c r="S14" s="50">
        <v>0</v>
      </c>
      <c r="T14" s="49">
        <v>0</v>
      </c>
      <c r="U14" s="35">
        <v>0</v>
      </c>
      <c r="V14" s="50">
        <v>0</v>
      </c>
    </row>
    <row r="15" spans="1:22" x14ac:dyDescent="0.3">
      <c r="A15" s="105" t="s">
        <v>262</v>
      </c>
      <c r="B15" s="49">
        <v>0</v>
      </c>
      <c r="C15" s="35">
        <v>0</v>
      </c>
      <c r="D15" s="50">
        <v>0</v>
      </c>
      <c r="E15" s="49">
        <v>0</v>
      </c>
      <c r="F15" s="35">
        <v>0</v>
      </c>
      <c r="G15" s="50">
        <v>0</v>
      </c>
      <c r="H15" s="49">
        <v>0</v>
      </c>
      <c r="I15" s="35">
        <v>0</v>
      </c>
      <c r="J15" s="50">
        <v>0</v>
      </c>
      <c r="K15" s="49">
        <v>0</v>
      </c>
      <c r="L15" s="35">
        <v>0</v>
      </c>
      <c r="M15" s="50">
        <v>0</v>
      </c>
      <c r="N15" s="49">
        <v>0</v>
      </c>
      <c r="O15" s="35">
        <v>0</v>
      </c>
      <c r="P15" s="50">
        <v>0</v>
      </c>
      <c r="Q15" s="49">
        <v>0</v>
      </c>
      <c r="R15" s="35">
        <v>0</v>
      </c>
      <c r="S15" s="50">
        <v>0</v>
      </c>
      <c r="T15" s="49">
        <v>0</v>
      </c>
      <c r="U15" s="35">
        <v>0</v>
      </c>
      <c r="V15" s="50">
        <v>0</v>
      </c>
    </row>
    <row r="16" spans="1:22" x14ac:dyDescent="0.3">
      <c r="A16" s="105" t="s">
        <v>263</v>
      </c>
      <c r="B16" s="49">
        <v>0</v>
      </c>
      <c r="C16" s="35">
        <v>0</v>
      </c>
      <c r="D16" s="50">
        <v>0</v>
      </c>
      <c r="E16" s="49">
        <v>0</v>
      </c>
      <c r="F16" s="35">
        <v>0</v>
      </c>
      <c r="G16" s="50">
        <v>0</v>
      </c>
      <c r="H16" s="49">
        <v>0</v>
      </c>
      <c r="I16" s="35">
        <v>0</v>
      </c>
      <c r="J16" s="50">
        <v>0</v>
      </c>
      <c r="K16" s="49">
        <v>0</v>
      </c>
      <c r="L16" s="35">
        <v>0</v>
      </c>
      <c r="M16" s="50">
        <v>0</v>
      </c>
      <c r="N16" s="49">
        <v>0</v>
      </c>
      <c r="O16" s="35">
        <v>0</v>
      </c>
      <c r="P16" s="50">
        <v>0</v>
      </c>
      <c r="Q16" s="49">
        <v>0</v>
      </c>
      <c r="R16" s="35">
        <v>0</v>
      </c>
      <c r="S16" s="50">
        <v>0</v>
      </c>
      <c r="T16" s="49">
        <v>0</v>
      </c>
      <c r="U16" s="35">
        <v>0</v>
      </c>
      <c r="V16" s="50">
        <v>0</v>
      </c>
    </row>
    <row r="17" spans="1:22" x14ac:dyDescent="0.3">
      <c r="A17" s="105" t="s">
        <v>303</v>
      </c>
      <c r="B17" s="49">
        <v>0</v>
      </c>
      <c r="C17" s="35">
        <v>0</v>
      </c>
      <c r="D17" s="50">
        <v>0</v>
      </c>
      <c r="E17" s="49">
        <v>0</v>
      </c>
      <c r="F17" s="35">
        <v>0</v>
      </c>
      <c r="G17" s="50">
        <v>0</v>
      </c>
      <c r="H17" s="49">
        <v>0</v>
      </c>
      <c r="I17" s="35">
        <v>0</v>
      </c>
      <c r="J17" s="50">
        <v>0</v>
      </c>
      <c r="K17" s="49">
        <v>0</v>
      </c>
      <c r="L17" s="35">
        <v>0</v>
      </c>
      <c r="M17" s="50">
        <v>0</v>
      </c>
      <c r="N17" s="49">
        <v>0</v>
      </c>
      <c r="O17" s="35">
        <v>0</v>
      </c>
      <c r="P17" s="50">
        <v>0</v>
      </c>
      <c r="Q17" s="49">
        <v>0</v>
      </c>
      <c r="R17" s="35">
        <v>0</v>
      </c>
      <c r="S17" s="50">
        <v>0</v>
      </c>
      <c r="T17" s="49">
        <v>0</v>
      </c>
      <c r="U17" s="35">
        <v>0</v>
      </c>
      <c r="V17" s="50">
        <v>0</v>
      </c>
    </row>
    <row r="18" spans="1:22" x14ac:dyDescent="0.3">
      <c r="A18" s="105" t="s">
        <v>264</v>
      </c>
      <c r="B18" s="49">
        <v>0</v>
      </c>
      <c r="C18" s="35">
        <v>0</v>
      </c>
      <c r="D18" s="50">
        <v>0</v>
      </c>
      <c r="E18" s="49">
        <v>0</v>
      </c>
      <c r="F18" s="35">
        <v>0</v>
      </c>
      <c r="G18" s="50">
        <v>0</v>
      </c>
      <c r="H18" s="49">
        <v>0</v>
      </c>
      <c r="I18" s="35">
        <v>0</v>
      </c>
      <c r="J18" s="50">
        <v>0</v>
      </c>
      <c r="K18" s="49">
        <v>0</v>
      </c>
      <c r="L18" s="35">
        <v>0</v>
      </c>
      <c r="M18" s="50">
        <v>0</v>
      </c>
      <c r="N18" s="49">
        <v>0</v>
      </c>
      <c r="O18" s="35">
        <v>0</v>
      </c>
      <c r="P18" s="50">
        <v>0</v>
      </c>
      <c r="Q18" s="49">
        <v>0</v>
      </c>
      <c r="R18" s="35">
        <v>0</v>
      </c>
      <c r="S18" s="50">
        <v>0</v>
      </c>
      <c r="T18" s="49">
        <v>0</v>
      </c>
      <c r="U18" s="35">
        <v>0</v>
      </c>
      <c r="V18" s="50">
        <v>0</v>
      </c>
    </row>
    <row r="19" spans="1:22" x14ac:dyDescent="0.3">
      <c r="A19" s="105" t="s">
        <v>265</v>
      </c>
      <c r="B19" s="49">
        <v>0</v>
      </c>
      <c r="C19" s="35">
        <v>0</v>
      </c>
      <c r="D19" s="50">
        <v>0</v>
      </c>
      <c r="E19" s="49">
        <v>0</v>
      </c>
      <c r="F19" s="35">
        <v>0</v>
      </c>
      <c r="G19" s="50">
        <v>0</v>
      </c>
      <c r="H19" s="49">
        <v>0</v>
      </c>
      <c r="I19" s="35">
        <v>0</v>
      </c>
      <c r="J19" s="50">
        <v>0</v>
      </c>
      <c r="K19" s="49">
        <v>0</v>
      </c>
      <c r="L19" s="35">
        <v>0</v>
      </c>
      <c r="M19" s="50">
        <v>0</v>
      </c>
      <c r="N19" s="49">
        <v>0</v>
      </c>
      <c r="O19" s="35">
        <v>0</v>
      </c>
      <c r="P19" s="50">
        <v>0</v>
      </c>
      <c r="Q19" s="49">
        <v>0</v>
      </c>
      <c r="R19" s="35">
        <v>0</v>
      </c>
      <c r="S19" s="50">
        <v>0</v>
      </c>
      <c r="T19" s="49">
        <v>0</v>
      </c>
      <c r="U19" s="35">
        <v>0</v>
      </c>
      <c r="V19" s="50">
        <v>0</v>
      </c>
    </row>
    <row r="20" spans="1:22" x14ac:dyDescent="0.3">
      <c r="A20" s="105" t="s">
        <v>304</v>
      </c>
      <c r="B20" s="49">
        <v>0</v>
      </c>
      <c r="C20" s="35">
        <v>0</v>
      </c>
      <c r="D20" s="50">
        <v>0</v>
      </c>
      <c r="E20" s="49">
        <v>0</v>
      </c>
      <c r="F20" s="35">
        <v>0</v>
      </c>
      <c r="G20" s="50">
        <v>0</v>
      </c>
      <c r="H20" s="49">
        <v>0</v>
      </c>
      <c r="I20" s="35">
        <v>0</v>
      </c>
      <c r="J20" s="50">
        <v>0</v>
      </c>
      <c r="K20" s="49">
        <v>0</v>
      </c>
      <c r="L20" s="35">
        <v>0</v>
      </c>
      <c r="M20" s="50">
        <v>0</v>
      </c>
      <c r="N20" s="49">
        <v>0</v>
      </c>
      <c r="O20" s="35">
        <v>0</v>
      </c>
      <c r="P20" s="50">
        <v>0</v>
      </c>
      <c r="Q20" s="49">
        <v>0</v>
      </c>
      <c r="R20" s="35">
        <v>0</v>
      </c>
      <c r="S20" s="50">
        <v>0</v>
      </c>
      <c r="T20" s="49">
        <v>0</v>
      </c>
      <c r="U20" s="35">
        <v>0</v>
      </c>
      <c r="V20" s="50">
        <v>0</v>
      </c>
    </row>
    <row r="21" spans="1:22" x14ac:dyDescent="0.3">
      <c r="A21" s="105" t="s">
        <v>266</v>
      </c>
      <c r="B21" s="49">
        <v>0</v>
      </c>
      <c r="C21" s="35">
        <v>0</v>
      </c>
      <c r="D21" s="50">
        <v>0</v>
      </c>
      <c r="E21" s="49">
        <v>0</v>
      </c>
      <c r="F21" s="35">
        <v>0</v>
      </c>
      <c r="G21" s="50">
        <v>0</v>
      </c>
      <c r="H21" s="49">
        <v>0</v>
      </c>
      <c r="I21" s="35">
        <v>0</v>
      </c>
      <c r="J21" s="50">
        <v>0</v>
      </c>
      <c r="K21" s="49">
        <v>0</v>
      </c>
      <c r="L21" s="35">
        <v>0</v>
      </c>
      <c r="M21" s="50">
        <v>0</v>
      </c>
      <c r="N21" s="49">
        <v>0</v>
      </c>
      <c r="O21" s="35">
        <v>0</v>
      </c>
      <c r="P21" s="50">
        <v>0</v>
      </c>
      <c r="Q21" s="49">
        <v>0</v>
      </c>
      <c r="R21" s="35">
        <v>0</v>
      </c>
      <c r="S21" s="50">
        <v>0</v>
      </c>
      <c r="T21" s="49">
        <v>0</v>
      </c>
      <c r="U21" s="35">
        <v>0</v>
      </c>
      <c r="V21" s="50">
        <v>0</v>
      </c>
    </row>
    <row r="22" spans="1:22" x14ac:dyDescent="0.3">
      <c r="A22" s="105" t="s">
        <v>267</v>
      </c>
      <c r="B22" s="49">
        <v>0</v>
      </c>
      <c r="C22" s="35">
        <v>0</v>
      </c>
      <c r="D22" s="50">
        <v>0</v>
      </c>
      <c r="E22" s="49">
        <v>0</v>
      </c>
      <c r="F22" s="35">
        <v>0</v>
      </c>
      <c r="G22" s="50">
        <v>0</v>
      </c>
      <c r="H22" s="49">
        <v>0</v>
      </c>
      <c r="I22" s="35">
        <v>0</v>
      </c>
      <c r="J22" s="50">
        <v>0</v>
      </c>
      <c r="K22" s="49">
        <v>0</v>
      </c>
      <c r="L22" s="35">
        <v>0</v>
      </c>
      <c r="M22" s="50">
        <v>0</v>
      </c>
      <c r="N22" s="49">
        <v>0</v>
      </c>
      <c r="O22" s="35">
        <v>0</v>
      </c>
      <c r="P22" s="50">
        <v>0</v>
      </c>
      <c r="Q22" s="49">
        <v>0</v>
      </c>
      <c r="R22" s="35">
        <v>0</v>
      </c>
      <c r="S22" s="50">
        <v>0</v>
      </c>
      <c r="T22" s="49">
        <v>0</v>
      </c>
      <c r="U22" s="35">
        <v>0</v>
      </c>
      <c r="V22" s="50">
        <v>0</v>
      </c>
    </row>
    <row r="23" spans="1:22" x14ac:dyDescent="0.3">
      <c r="A23" s="105" t="s">
        <v>268</v>
      </c>
      <c r="B23" s="49">
        <v>0</v>
      </c>
      <c r="C23" s="35">
        <v>0</v>
      </c>
      <c r="D23" s="50">
        <v>0</v>
      </c>
      <c r="E23" s="49">
        <v>0</v>
      </c>
      <c r="F23" s="35">
        <v>0</v>
      </c>
      <c r="G23" s="50">
        <v>0</v>
      </c>
      <c r="H23" s="49">
        <v>0</v>
      </c>
      <c r="I23" s="35">
        <v>0</v>
      </c>
      <c r="J23" s="50">
        <v>0</v>
      </c>
      <c r="K23" s="49">
        <v>0</v>
      </c>
      <c r="L23" s="35">
        <v>0</v>
      </c>
      <c r="M23" s="50">
        <v>0</v>
      </c>
      <c r="N23" s="49">
        <v>0</v>
      </c>
      <c r="O23" s="35">
        <v>0</v>
      </c>
      <c r="P23" s="50">
        <v>0</v>
      </c>
      <c r="Q23" s="49">
        <v>0</v>
      </c>
      <c r="R23" s="35">
        <v>0</v>
      </c>
      <c r="S23" s="50">
        <v>0</v>
      </c>
      <c r="T23" s="49">
        <v>0</v>
      </c>
      <c r="U23" s="35">
        <v>0</v>
      </c>
      <c r="V23" s="50">
        <v>0</v>
      </c>
    </row>
    <row r="24" spans="1:22" x14ac:dyDescent="0.3">
      <c r="A24" s="105" t="s">
        <v>269</v>
      </c>
      <c r="B24" s="49">
        <v>0</v>
      </c>
      <c r="C24" s="35">
        <v>0</v>
      </c>
      <c r="D24" s="50">
        <v>0</v>
      </c>
      <c r="E24" s="49">
        <v>0</v>
      </c>
      <c r="F24" s="35">
        <v>0</v>
      </c>
      <c r="G24" s="50">
        <v>0</v>
      </c>
      <c r="H24" s="49">
        <v>0</v>
      </c>
      <c r="I24" s="35">
        <v>0</v>
      </c>
      <c r="J24" s="50">
        <v>0</v>
      </c>
      <c r="K24" s="49">
        <v>0</v>
      </c>
      <c r="L24" s="35">
        <v>0</v>
      </c>
      <c r="M24" s="50">
        <v>0</v>
      </c>
      <c r="N24" s="49">
        <v>0</v>
      </c>
      <c r="O24" s="35">
        <v>0</v>
      </c>
      <c r="P24" s="50">
        <v>0</v>
      </c>
      <c r="Q24" s="49">
        <v>0</v>
      </c>
      <c r="R24" s="35">
        <v>0</v>
      </c>
      <c r="S24" s="50">
        <v>0</v>
      </c>
      <c r="T24" s="49">
        <v>0</v>
      </c>
      <c r="U24" s="35">
        <v>0</v>
      </c>
      <c r="V24" s="50">
        <v>0</v>
      </c>
    </row>
    <row r="25" spans="1:22" x14ac:dyDescent="0.3">
      <c r="A25" s="105" t="s">
        <v>270</v>
      </c>
      <c r="B25" s="49">
        <v>0</v>
      </c>
      <c r="C25" s="35">
        <v>0</v>
      </c>
      <c r="D25" s="50">
        <v>0</v>
      </c>
      <c r="E25" s="49">
        <v>0</v>
      </c>
      <c r="F25" s="35">
        <v>0</v>
      </c>
      <c r="G25" s="50">
        <v>0</v>
      </c>
      <c r="H25" s="49">
        <v>0</v>
      </c>
      <c r="I25" s="35">
        <v>0</v>
      </c>
      <c r="J25" s="50">
        <v>0</v>
      </c>
      <c r="K25" s="49">
        <v>0</v>
      </c>
      <c r="L25" s="35">
        <v>0</v>
      </c>
      <c r="M25" s="50">
        <v>0</v>
      </c>
      <c r="N25" s="49">
        <v>0</v>
      </c>
      <c r="O25" s="35">
        <v>0</v>
      </c>
      <c r="P25" s="50">
        <v>0</v>
      </c>
      <c r="Q25" s="49">
        <v>0</v>
      </c>
      <c r="R25" s="35">
        <v>0</v>
      </c>
      <c r="S25" s="50">
        <v>0</v>
      </c>
      <c r="T25" s="49">
        <v>0</v>
      </c>
      <c r="U25" s="35">
        <v>0</v>
      </c>
      <c r="V25" s="50">
        <v>0</v>
      </c>
    </row>
    <row r="26" spans="1:22" x14ac:dyDescent="0.3">
      <c r="A26" s="105" t="s">
        <v>270</v>
      </c>
      <c r="B26" s="49">
        <v>0</v>
      </c>
      <c r="C26" s="35">
        <v>0</v>
      </c>
      <c r="D26" s="50">
        <v>0</v>
      </c>
      <c r="E26" s="49">
        <v>0</v>
      </c>
      <c r="F26" s="35">
        <v>0</v>
      </c>
      <c r="G26" s="50">
        <v>0</v>
      </c>
      <c r="H26" s="49">
        <v>0</v>
      </c>
      <c r="I26" s="35">
        <v>0</v>
      </c>
      <c r="J26" s="50">
        <v>0</v>
      </c>
      <c r="K26" s="49">
        <v>0</v>
      </c>
      <c r="L26" s="35">
        <v>0</v>
      </c>
      <c r="M26" s="50">
        <v>0</v>
      </c>
      <c r="N26" s="49">
        <v>0</v>
      </c>
      <c r="O26" s="35">
        <v>0</v>
      </c>
      <c r="P26" s="50">
        <v>0</v>
      </c>
      <c r="Q26" s="49">
        <v>0</v>
      </c>
      <c r="R26" s="35">
        <v>0</v>
      </c>
      <c r="S26" s="50">
        <v>0</v>
      </c>
      <c r="T26" s="49">
        <v>0</v>
      </c>
      <c r="U26" s="35">
        <v>0</v>
      </c>
      <c r="V26" s="50">
        <v>0</v>
      </c>
    </row>
  </sheetData>
  <mergeCells count="10">
    <mergeCell ref="Q10:S10"/>
    <mergeCell ref="T10:V10"/>
    <mergeCell ref="A3:V5"/>
    <mergeCell ref="A7:F7"/>
    <mergeCell ref="A8:F8"/>
    <mergeCell ref="B10:D10"/>
    <mergeCell ref="E10:G10"/>
    <mergeCell ref="H10:J10"/>
    <mergeCell ref="K10:M10"/>
    <mergeCell ref="N10:P10"/>
  </mergeCells>
  <pageMargins left="0.7" right="0.7" top="0.75" bottom="0.75" header="0.3" footer="0.3"/>
  <pageSetup paperSize="9" scale="31" fitToHeight="0" orientation="landscape" horizontalDpi="4294967292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I21"/>
  <sheetViews>
    <sheetView tabSelected="1" zoomScaleNormal="100" zoomScaleSheetLayoutView="100" zoomScalePageLayoutView="110" workbookViewId="0">
      <selection activeCell="G27" sqref="G27"/>
    </sheetView>
  </sheetViews>
  <sheetFormatPr defaultRowHeight="14.4" x14ac:dyDescent="0.3"/>
  <cols>
    <col min="2" max="2" width="37.33203125" bestFit="1" customWidth="1"/>
    <col min="3" max="3" width="29.33203125" bestFit="1" customWidth="1"/>
    <col min="4" max="4" width="28.33203125" bestFit="1" customWidth="1"/>
    <col min="5" max="7" width="24.33203125" bestFit="1" customWidth="1"/>
    <col min="8" max="8" width="21.88671875" bestFit="1" customWidth="1"/>
    <col min="9" max="9" width="21.6640625" bestFit="1" customWidth="1"/>
    <col min="12" max="12" width="39.5546875" bestFit="1" customWidth="1"/>
    <col min="13" max="18" width="18.33203125" bestFit="1" customWidth="1"/>
    <col min="19" max="19" width="18" bestFit="1" customWidth="1"/>
    <col min="22" max="22" width="39.5546875" bestFit="1" customWidth="1"/>
    <col min="23" max="23" width="13.6640625" bestFit="1" customWidth="1"/>
    <col min="24" max="24" width="13.5546875" bestFit="1" customWidth="1"/>
  </cols>
  <sheetData>
    <row r="1" spans="2:9" ht="15" thickBot="1" x14ac:dyDescent="0.35">
      <c r="B1" s="74" t="s">
        <v>10</v>
      </c>
      <c r="C1" s="48">
        <v>17.71</v>
      </c>
    </row>
    <row r="2" spans="2:9" x14ac:dyDescent="0.3">
      <c r="B2" s="178" t="s">
        <v>11</v>
      </c>
      <c r="C2" s="179"/>
      <c r="D2" s="179"/>
      <c r="E2" s="179"/>
      <c r="F2" s="179"/>
      <c r="G2" s="179"/>
      <c r="H2" s="179"/>
      <c r="I2" s="180"/>
    </row>
    <row r="3" spans="2:9" x14ac:dyDescent="0.3">
      <c r="B3" s="181"/>
      <c r="C3" s="182"/>
      <c r="D3" s="182"/>
      <c r="E3" s="182"/>
      <c r="F3" s="182"/>
      <c r="G3" s="182"/>
      <c r="H3" s="182"/>
      <c r="I3" s="183"/>
    </row>
    <row r="4" spans="2:9" ht="49.5" customHeight="1" thickBot="1" x14ac:dyDescent="0.35">
      <c r="B4" s="184"/>
      <c r="C4" s="185"/>
      <c r="D4" s="185"/>
      <c r="E4" s="185"/>
      <c r="F4" s="185"/>
      <c r="G4" s="185"/>
      <c r="H4" s="185"/>
      <c r="I4" s="186"/>
    </row>
    <row r="5" spans="2:9" x14ac:dyDescent="0.3">
      <c r="B5" s="75"/>
      <c r="I5" s="76"/>
    </row>
    <row r="6" spans="2:9" ht="18" x14ac:dyDescent="0.3">
      <c r="B6" s="77"/>
      <c r="C6" s="78"/>
      <c r="D6" s="78"/>
      <c r="E6" s="78"/>
      <c r="F6" s="78"/>
      <c r="G6" s="78"/>
      <c r="H6" s="78"/>
      <c r="I6" s="79"/>
    </row>
    <row r="7" spans="2:9" x14ac:dyDescent="0.3">
      <c r="B7" s="80" t="s">
        <v>12</v>
      </c>
      <c r="C7" s="21" t="s">
        <v>13</v>
      </c>
      <c r="D7" s="21" t="s">
        <v>14</v>
      </c>
      <c r="E7" s="21" t="s">
        <v>15</v>
      </c>
      <c r="F7" s="21" t="s">
        <v>16</v>
      </c>
      <c r="G7" s="21" t="s">
        <v>17</v>
      </c>
      <c r="H7" s="21" t="s">
        <v>18</v>
      </c>
      <c r="I7" s="81" t="s">
        <v>19</v>
      </c>
    </row>
    <row r="8" spans="2:9" x14ac:dyDescent="0.3">
      <c r="B8" s="75" t="s">
        <v>20</v>
      </c>
      <c r="C8" s="82">
        <f>SUM(T_MAIN_SW[(P)
TOTAL Excluding VAT
(A*H*O) - Y1])</f>
        <v>0</v>
      </c>
      <c r="D8" s="82">
        <f>SUM(T_MAIN_SW[(Q)
TOTAL Excluding VAT
(B*I*O) - Y2])</f>
        <v>0</v>
      </c>
      <c r="E8" s="82">
        <f>SUM(T_MAIN_SW[(R)
TOTAL Excluding VAT
(C*J*O) - Y3])</f>
        <v>0</v>
      </c>
      <c r="F8" s="82">
        <f>SUM(T_MAIN_SW[(S)
TOTAL Excluding VAT
(D*K*O) - Y4])</f>
        <v>0</v>
      </c>
      <c r="G8" s="82">
        <f>SUM(T_MAIN_SW[(T)
TOTAL Excluding VAT
(E*L*O) - Y5])</f>
        <v>0</v>
      </c>
      <c r="H8" s="82">
        <f>SUM(T_Price_sum_op1[[#This Row],[Total Excluding VAT Y1]:[Total Excluding VAT Y5]])</f>
        <v>0</v>
      </c>
      <c r="I8" s="83">
        <f>T_Price_sum_op1[[#This Row],[Total Excluding VAT]]*1.15</f>
        <v>0</v>
      </c>
    </row>
    <row r="9" spans="2:9" x14ac:dyDescent="0.3">
      <c r="B9" s="75" t="s">
        <v>21</v>
      </c>
      <c r="C9" s="82">
        <f>SUM(T_MAIN_ACCESSSW[(O)
TOTAL Excluding VAT - Y1
(H*A)])</f>
        <v>0</v>
      </c>
      <c r="D9" s="82">
        <f>SUM(T_MAIN_ACCESSSW[(P)
TOTAL Excluding VAT - Y2
(I*B)])</f>
        <v>0</v>
      </c>
      <c r="E9" s="82">
        <f>SUM(T_MAIN_ACCESSSW[(Q)
TOTAL Excluding VAT - Y3
(J*C)])</f>
        <v>0</v>
      </c>
      <c r="F9" s="82">
        <f>SUM(T_MAIN_ACCESSSW[(R)
TOTAL Excluding VAT - Y4
(K*D)])</f>
        <v>0</v>
      </c>
      <c r="G9" s="82">
        <f>SUM(T_MAIN_ACCESSSW[(S)
TOTAL Excluding VAT - Y5
(L*E)])</f>
        <v>0</v>
      </c>
      <c r="H9" s="82">
        <f>SUM(T_Price_sum_op1[[#This Row],[Total Excluding VAT Y1]:[Total Excluding VAT Y5]])</f>
        <v>0</v>
      </c>
      <c r="I9" s="83">
        <f>T_Price_sum_op1[[#This Row],[Total Excluding VAT]]*1.15</f>
        <v>0</v>
      </c>
    </row>
    <row r="10" spans="2:9" x14ac:dyDescent="0.3">
      <c r="B10" s="75" t="s">
        <v>22</v>
      </c>
      <c r="C10" s="82">
        <f>SUM(T_MAIN_ACCESSSW25[(O)
TOTAL Excluding VAT - Y1
(H*A)])</f>
        <v>0</v>
      </c>
      <c r="D10" s="82">
        <f>SUM(T_MAIN_ACCESSSW25[(P)
TOTAL Excluding VAT - Y2
(I*B)])</f>
        <v>0</v>
      </c>
      <c r="E10" s="82">
        <f>SUM(T_MAIN_ACCESSSW25[(Q)
TOTAL Excluding VAT - Y3
(J*C)])</f>
        <v>0</v>
      </c>
      <c r="F10" s="82">
        <f>SUM(T_MAIN_ACCESSSW25[(R)
TOTAL Excluding VAT - Y4
(K*D)])</f>
        <v>0</v>
      </c>
      <c r="G10" s="82">
        <f>SUM(T_MAIN_ACCESSSW25[(S)
TOTAL Excluding VAT - Y5
(L*E)])</f>
        <v>0</v>
      </c>
      <c r="H10" s="82">
        <f>SUM(T_Price_sum_op1[[#This Row],[Total Excluding VAT Y1]:[Total Excluding VAT Y5]])</f>
        <v>0</v>
      </c>
      <c r="I10" s="83">
        <f>T_Price_sum_op1[[#This Row],[Total Excluding VAT]]*1.15</f>
        <v>0</v>
      </c>
    </row>
    <row r="11" spans="2:9" x14ac:dyDescent="0.3">
      <c r="B11" s="75" t="s">
        <v>446</v>
      </c>
      <c r="C11" s="82">
        <f>T_MAIN_DC4[[#Totals],[(K)
TOTAL Excluding VAT - Y1
(A*F)]]</f>
        <v>0</v>
      </c>
      <c r="D11" s="82">
        <f>T_MAIN_DC4[[#Totals],[(L)
TOTAL Excluding VAT - Y2
(B*G)]]</f>
        <v>0</v>
      </c>
      <c r="E11" s="82">
        <f>T_MAIN_DC4[[#Totals],[(M)
TOTAL Excluding VAT - Y3
(C*H)]]</f>
        <v>0</v>
      </c>
      <c r="F11" s="82">
        <f>T_MAIN_DC4[[#Totals],[(N)
TOTAL Excluding VAT - Y4
(D*I)]]</f>
        <v>0</v>
      </c>
      <c r="G11" s="82">
        <f>T_MAIN_DC4[[#Totals],[(O)
TOTAL Excluding VAT - Y5
(E*J)]]</f>
        <v>0</v>
      </c>
      <c r="H11" s="82">
        <f>SUM(T_Price_sum_op1[[#This Row],[Total Excluding VAT Y1]:[Total Excluding VAT Y5]])</f>
        <v>0</v>
      </c>
      <c r="I11" s="83">
        <f>T_Price_sum_op1[[#This Row],[Total Excluding VAT]]*1.15</f>
        <v>0</v>
      </c>
    </row>
    <row r="12" spans="2:9" x14ac:dyDescent="0.3">
      <c r="B12" s="75" t="s">
        <v>23</v>
      </c>
      <c r="C12" s="82">
        <f>SUM(T_SLA[(O)
Total Cost Excluding Vat - Y1 
(A*H)])</f>
        <v>0</v>
      </c>
      <c r="D12" s="82">
        <f>SUM(T_SLA[(P)
Total Cost Excluding Vat - Y2 
(B*I)])</f>
        <v>0</v>
      </c>
      <c r="E12" s="82">
        <f>SUM(T_SLA[(Q)
Total Cost Excluding Vat - Y3 
(C*J)])</f>
        <v>0</v>
      </c>
      <c r="F12" s="82">
        <f>SUM(T_SLA[(R)
Total Cost Excluding Vat - Y4 
(D*K)])</f>
        <v>0</v>
      </c>
      <c r="G12" s="82">
        <f>SUM(T_SLA[(S)
Total Cost Excluding Vat - Y5 
(E*L)])</f>
        <v>0</v>
      </c>
      <c r="H12" s="82">
        <f>SUM(T_Price_sum_op1[[#This Row],[Total Excluding VAT Y1]:[Total Excluding VAT Y5]])</f>
        <v>0</v>
      </c>
      <c r="I12" s="83">
        <f>T_Price_sum_op1[[#This Row],[Total Excluding VAT]]*1.15</f>
        <v>0</v>
      </c>
    </row>
    <row r="13" spans="2:9" x14ac:dyDescent="0.3">
      <c r="B13" s="75" t="s">
        <v>24</v>
      </c>
      <c r="C13" s="82">
        <f>T_SUP_OP1[[#Totals],[(S)
Total Cost Y1
((H*R)+I)*A]]</f>
        <v>0</v>
      </c>
      <c r="D13" s="82">
        <f>T_SUP_OP1[[#Totals],[(T)
Total Cost Y2
((J*R)+K)*B]]</f>
        <v>0</v>
      </c>
      <c r="E13" s="82">
        <f>T_SUP_OP1[[#Totals],[(U)
Total Cost Y3
((L*R)+M)*C]]</f>
        <v>0</v>
      </c>
      <c r="F13" s="82">
        <f>T_SUP_OP1[[#Totals],[(V)
Total Cost Y4
((N*R)+O)*D]]</f>
        <v>0</v>
      </c>
      <c r="G13" s="82">
        <f>T_SUP_OP1[[#Totals],[(W)
Total Cost Y5
((P*R)+Q)*E]]</f>
        <v>0</v>
      </c>
      <c r="H13" s="82">
        <f>SUM(T_Price_sum_op1[[#This Row],[Total Excluding VAT Y1]:[Total Excluding VAT Y5]])</f>
        <v>0</v>
      </c>
      <c r="I13" s="83">
        <f>T_Price_sum_op1[[#This Row],[Total Excluding VAT]]*1.15</f>
        <v>0</v>
      </c>
    </row>
    <row r="14" spans="2:9" ht="14.4" customHeight="1" thickBot="1" x14ac:dyDescent="0.35">
      <c r="B14" s="84" t="s">
        <v>25</v>
      </c>
      <c r="C14" s="85">
        <f>SUBTOTAL(109,T_Price_sum_op1[Total Excluding VAT Y1])</f>
        <v>0</v>
      </c>
      <c r="D14" s="85">
        <f>SUBTOTAL(109,T_Price_sum_op1[Total Excluding VAT Y2])</f>
        <v>0</v>
      </c>
      <c r="E14" s="85">
        <f>SUBTOTAL(109,T_Price_sum_op1[Total Excluding VAT Y3])</f>
        <v>0</v>
      </c>
      <c r="F14" s="85">
        <f>SUBTOTAL(109,T_Price_sum_op1[Total Excluding VAT Y4])</f>
        <v>0</v>
      </c>
      <c r="G14" s="85">
        <f>SUBTOTAL(109,T_Price_sum_op1[Total Excluding VAT Y5])</f>
        <v>0</v>
      </c>
      <c r="H14" s="85">
        <f>SUBTOTAL(109,T_Price_sum_op1[Total Excluding VAT])</f>
        <v>0</v>
      </c>
      <c r="I14" s="86">
        <f>SUBTOTAL(109,T_Price_sum_op1[Total Including VAT])</f>
        <v>0</v>
      </c>
    </row>
    <row r="19" spans="2:4" ht="23.4" x14ac:dyDescent="0.45">
      <c r="B19" s="151" t="s">
        <v>466</v>
      </c>
      <c r="C19" s="151" t="s">
        <v>467</v>
      </c>
      <c r="D19" s="151" t="s">
        <v>468</v>
      </c>
    </row>
    <row r="20" spans="2:4" ht="23.4" x14ac:dyDescent="0.45">
      <c r="B20" s="152" t="s">
        <v>447</v>
      </c>
      <c r="C20" s="153">
        <f t="shared" ref="C20:C21" si="0">H13</f>
        <v>0</v>
      </c>
      <c r="D20" s="153">
        <f t="shared" ref="D20:D21" si="1">I13</f>
        <v>0</v>
      </c>
    </row>
    <row r="21" spans="2:4" ht="23.4" x14ac:dyDescent="0.45">
      <c r="B21" s="152" t="s">
        <v>448</v>
      </c>
      <c r="C21" s="153">
        <f t="shared" si="0"/>
        <v>0</v>
      </c>
      <c r="D21" s="153">
        <f t="shared" si="1"/>
        <v>0</v>
      </c>
    </row>
  </sheetData>
  <mergeCells count="1">
    <mergeCell ref="B2:I4"/>
  </mergeCells>
  <phoneticPr fontId="41" type="noConversion"/>
  <pageMargins left="0.7" right="0.7" top="0.75" bottom="0.75" header="0.3" footer="0.3"/>
  <pageSetup paperSize="9" scale="31" fitToHeight="0" orientation="portrait" horizontalDpi="4294967292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49"/>
  <sheetViews>
    <sheetView topLeftCell="A10" zoomScale="115" zoomScaleNormal="115" workbookViewId="0">
      <selection activeCell="F37" sqref="F37"/>
    </sheetView>
  </sheetViews>
  <sheetFormatPr defaultColWidth="8.6640625" defaultRowHeight="14.4" x14ac:dyDescent="0.3"/>
  <cols>
    <col min="1" max="1" width="99" customWidth="1"/>
    <col min="2" max="2" width="17.6640625" bestFit="1" customWidth="1"/>
    <col min="3" max="3" width="18.5546875" bestFit="1" customWidth="1"/>
    <col min="29" max="29" width="3.88671875" bestFit="1" customWidth="1"/>
  </cols>
  <sheetData>
    <row r="1" spans="1:29" s="12" customFormat="1" ht="24.9" customHeight="1" x14ac:dyDescent="0.3">
      <c r="A1" s="187" t="s">
        <v>26</v>
      </c>
      <c r="B1" s="188"/>
      <c r="C1" s="188"/>
      <c r="D1" s="188"/>
      <c r="AC1" s="12" t="s">
        <v>27</v>
      </c>
    </row>
    <row r="2" spans="1:29" s="12" customFormat="1" ht="24.9" customHeight="1" x14ac:dyDescent="0.3">
      <c r="A2" s="189"/>
      <c r="B2" s="190"/>
      <c r="C2" s="190"/>
      <c r="D2" s="190"/>
      <c r="AC2" s="12" t="s">
        <v>28</v>
      </c>
    </row>
    <row r="3" spans="1:29" s="12" customFormat="1" ht="24.9" customHeight="1" thickBot="1" x14ac:dyDescent="0.35">
      <c r="A3" s="191"/>
      <c r="B3" s="192"/>
      <c r="C3" s="192"/>
      <c r="D3" s="192"/>
    </row>
    <row r="4" spans="1:29" s="12" customFormat="1" ht="15.6" x14ac:dyDescent="0.3">
      <c r="A4" s="194" t="s">
        <v>29</v>
      </c>
      <c r="B4" s="195"/>
      <c r="C4" s="195"/>
      <c r="D4" s="4"/>
    </row>
    <row r="5" spans="1:29" ht="15.6" x14ac:dyDescent="0.3">
      <c r="A5" s="194" t="s">
        <v>30</v>
      </c>
      <c r="B5" s="195"/>
      <c r="C5" s="195"/>
    </row>
    <row r="6" spans="1:29" ht="15.6" x14ac:dyDescent="0.3">
      <c r="A6" s="194" t="s">
        <v>31</v>
      </c>
      <c r="B6" s="195"/>
      <c r="C6" s="195"/>
    </row>
    <row r="7" spans="1:29" ht="15.6" x14ac:dyDescent="0.3">
      <c r="A7" s="194" t="s">
        <v>32</v>
      </c>
      <c r="B7" s="195"/>
      <c r="C7" s="195"/>
    </row>
    <row r="8" spans="1:29" x14ac:dyDescent="0.3">
      <c r="A8" s="3"/>
      <c r="B8" s="4"/>
      <c r="C8" s="4"/>
    </row>
    <row r="9" spans="1:29" ht="14.4" customHeight="1" x14ac:dyDescent="0.3">
      <c r="A9" s="193"/>
      <c r="B9" s="193"/>
      <c r="C9" s="193"/>
    </row>
    <row r="11" spans="1:29" ht="28.8" x14ac:dyDescent="0.3">
      <c r="A11" s="21" t="s">
        <v>33</v>
      </c>
      <c r="B11" s="21" t="s">
        <v>18</v>
      </c>
      <c r="C11" s="21" t="s">
        <v>34</v>
      </c>
    </row>
    <row r="12" spans="1:29" x14ac:dyDescent="0.3">
      <c r="A12" s="111" t="s">
        <v>35</v>
      </c>
      <c r="B12" s="98">
        <f>SUMIF(T_SUP_OP1[WORK PACKAGE NAME],T_SUP_SUM_OP1[[#This Row],[Work Package Name]],T_SUP_OP1[(Y)
Total Cost Excluding VAT
(S+T+U+V+W)*(1+X)])</f>
        <v>0</v>
      </c>
      <c r="C12" s="98">
        <f>T_SUP_SUM_OP1[[#This Row],[Total Excluding VAT]]*1.15</f>
        <v>0</v>
      </c>
      <c r="D12" t="s">
        <v>36</v>
      </c>
    </row>
    <row r="13" spans="1:29" x14ac:dyDescent="0.3">
      <c r="A13" s="112" t="s">
        <v>37</v>
      </c>
      <c r="B13" s="98">
        <f>SUMIF(T_SUP_OP1[WORK PACKAGE NAME],T_SUP_SUM_OP1[[#This Row],[Work Package Name]],T_SUP_OP1[(Y)
Total Cost Excluding VAT
(S+T+U+V+W)*(1+X)])</f>
        <v>0</v>
      </c>
      <c r="C13" s="98">
        <f>T_SUP_SUM_OP1[[#This Row],[Total Excluding VAT]]*1.15</f>
        <v>0</v>
      </c>
    </row>
    <row r="14" spans="1:29" x14ac:dyDescent="0.3">
      <c r="A14" s="111" t="s">
        <v>38</v>
      </c>
      <c r="B14" s="98">
        <f>SUMIF(T_SUP_OP1[WORK PACKAGE NAME],T_SUP_SUM_OP1[[#This Row],[Work Package Name]],T_SUP_OP1[(Y)
Total Cost Excluding VAT
(S+T+U+V+W)*(1+X)])</f>
        <v>0</v>
      </c>
      <c r="C14" s="98">
        <f>T_SUP_SUM_OP1[[#This Row],[Total Excluding VAT]]*1.15</f>
        <v>0</v>
      </c>
    </row>
    <row r="15" spans="1:29" x14ac:dyDescent="0.3">
      <c r="A15" s="112" t="s">
        <v>39</v>
      </c>
      <c r="B15" s="98">
        <f>SUMIF(T_SUP_OP1[WORK PACKAGE NAME],T_SUP_SUM_OP1[[#This Row],[Work Package Name]],T_SUP_OP1[(Y)
Total Cost Excluding VAT
(S+T+U+V+W)*(1+X)])</f>
        <v>0</v>
      </c>
      <c r="C15" s="98">
        <f>T_SUP_SUM_OP1[[#This Row],[Total Excluding VAT]]*1.15</f>
        <v>0</v>
      </c>
    </row>
    <row r="16" spans="1:29" x14ac:dyDescent="0.3">
      <c r="A16" s="111" t="s">
        <v>40</v>
      </c>
      <c r="B16" s="98">
        <f>SUMIF(T_SUP_OP1[WORK PACKAGE NAME],T_SUP_SUM_OP1[[#This Row],[Work Package Name]],T_SUP_OP1[(Y)
Total Cost Excluding VAT
(S+T+U+V+W)*(1+X)])</f>
        <v>0</v>
      </c>
      <c r="C16" s="98">
        <f>T_SUP_SUM_OP1[[#This Row],[Total Excluding VAT]]*1.15</f>
        <v>0</v>
      </c>
    </row>
    <row r="17" spans="1:3" x14ac:dyDescent="0.3">
      <c r="A17" s="112" t="s">
        <v>41</v>
      </c>
      <c r="B17" s="98">
        <f>SUMIF(T_SUP_OP1[WORK PACKAGE NAME],T_SUP_SUM_OP1[[#This Row],[Work Package Name]],T_SUP_OP1[(Y)
Total Cost Excluding VAT
(S+T+U+V+W)*(1+X)])</f>
        <v>0</v>
      </c>
      <c r="C17" s="98">
        <f>T_SUP_SUM_OP1[[#This Row],[Total Excluding VAT]]*1.15</f>
        <v>0</v>
      </c>
    </row>
    <row r="18" spans="1:3" x14ac:dyDescent="0.3">
      <c r="A18" s="111" t="s">
        <v>42</v>
      </c>
      <c r="B18" s="98">
        <f>SUMIF(T_SUP_OP1[WORK PACKAGE NAME],T_SUP_SUM_OP1[[#This Row],[Work Package Name]],T_SUP_OP1[(Y)
Total Cost Excluding VAT
(S+T+U+V+W)*(1+X)])</f>
        <v>0</v>
      </c>
      <c r="C18" s="98">
        <f>T_SUP_SUM_OP1[[#This Row],[Total Excluding VAT]]*1.15</f>
        <v>0</v>
      </c>
    </row>
    <row r="19" spans="1:3" x14ac:dyDescent="0.3">
      <c r="A19" s="112" t="s">
        <v>43</v>
      </c>
      <c r="B19" s="98">
        <f>SUMIF(T_SUP_OP1[WORK PACKAGE NAME],T_SUP_SUM_OP1[[#This Row],[Work Package Name]],T_SUP_OP1[(Y)
Total Cost Excluding VAT
(S+T+U+V+W)*(1+X)])</f>
        <v>0</v>
      </c>
      <c r="C19" s="98">
        <f>T_SUP_SUM_OP1[[#This Row],[Total Excluding VAT]]*1.15</f>
        <v>0</v>
      </c>
    </row>
    <row r="20" spans="1:3" x14ac:dyDescent="0.3">
      <c r="A20" s="111" t="s">
        <v>44</v>
      </c>
      <c r="B20" s="98">
        <f>SUMIF(T_SUP_OP1[WORK PACKAGE NAME],T_SUP_SUM_OP1[[#This Row],[Work Package Name]],T_SUP_OP1[(Y)
Total Cost Excluding VAT
(S+T+U+V+W)*(1+X)])</f>
        <v>0</v>
      </c>
      <c r="C20" s="98">
        <f>T_SUP_SUM_OP1[[#This Row],[Total Excluding VAT]]*1.15</f>
        <v>0</v>
      </c>
    </row>
    <row r="21" spans="1:3" x14ac:dyDescent="0.3">
      <c r="A21" s="112" t="s">
        <v>45</v>
      </c>
      <c r="B21" s="98">
        <f>SUMIF(T_SUP_OP1[WORK PACKAGE NAME],T_SUP_SUM_OP1[[#This Row],[Work Package Name]],T_SUP_OP1[(Y)
Total Cost Excluding VAT
(S+T+U+V+W)*(1+X)])</f>
        <v>0</v>
      </c>
      <c r="C21" s="98">
        <f>T_SUP_SUM_OP1[[#This Row],[Total Excluding VAT]]*1.15</f>
        <v>0</v>
      </c>
    </row>
    <row r="22" spans="1:3" x14ac:dyDescent="0.3">
      <c r="A22" s="111" t="s">
        <v>307</v>
      </c>
      <c r="B22" s="98">
        <f>SUMIF(T_SUP_OP1[WORK PACKAGE NAME],T_SUP_SUM_OP1[[#This Row],[Work Package Name]],T_SUP_OP1[(Y)
Total Cost Excluding VAT
(S+T+U+V+W)*(1+X)])</f>
        <v>0</v>
      </c>
      <c r="C22" s="98">
        <f>T_SUP_SUM_OP1[[#This Row],[Total Excluding VAT]]*1.15</f>
        <v>0</v>
      </c>
    </row>
    <row r="23" spans="1:3" x14ac:dyDescent="0.3">
      <c r="A23" s="112" t="s">
        <v>306</v>
      </c>
      <c r="B23" s="98">
        <f>SUMIF(T_SUP_OP1[WORK PACKAGE NAME],T_SUP_SUM_OP1[[#This Row],[Work Package Name]],T_SUP_OP1[(Y)
Total Cost Excluding VAT
(S+T+U+V+W)*(1+X)])</f>
        <v>0</v>
      </c>
      <c r="C23" s="98">
        <f>T_SUP_SUM_OP1[[#This Row],[Total Excluding VAT]]*1.15</f>
        <v>0</v>
      </c>
    </row>
    <row r="24" spans="1:3" x14ac:dyDescent="0.3">
      <c r="A24" s="111" t="s">
        <v>47</v>
      </c>
      <c r="B24" s="98">
        <f>SUMIF(T_SUP_OP1[WORK PACKAGE NAME],T_SUP_SUM_OP1[[#This Row],[Work Package Name]],T_SUP_OP1[(Y)
Total Cost Excluding VAT
(S+T+U+V+W)*(1+X)])</f>
        <v>0</v>
      </c>
      <c r="C24" s="98">
        <f>T_SUP_SUM_OP1[[#This Row],[Total Excluding VAT]]*1.15</f>
        <v>0</v>
      </c>
    </row>
    <row r="25" spans="1:3" x14ac:dyDescent="0.3">
      <c r="A25" s="112" t="s">
        <v>48</v>
      </c>
      <c r="B25" s="98">
        <f>SUMIF(T_SUP_OP1[WORK PACKAGE NAME],T_SUP_SUM_OP1[[#This Row],[Work Package Name]],T_SUP_OP1[(Y)
Total Cost Excluding VAT
(S+T+U+V+W)*(1+X)])</f>
        <v>0</v>
      </c>
      <c r="C25" s="98">
        <f>T_SUP_SUM_OP1[[#This Row],[Total Excluding VAT]]*1.15</f>
        <v>0</v>
      </c>
    </row>
    <row r="26" spans="1:3" x14ac:dyDescent="0.3">
      <c r="A26" s="111" t="s">
        <v>49</v>
      </c>
      <c r="B26" s="98">
        <f>SUMIF(T_SUP_OP1[WORK PACKAGE NAME],T_SUP_SUM_OP1[[#This Row],[Work Package Name]],T_SUP_OP1[(Y)
Total Cost Excluding VAT
(S+T+U+V+W)*(1+X)])</f>
        <v>0</v>
      </c>
      <c r="C26" s="98">
        <f>T_SUP_SUM_OP1[[#This Row],[Total Excluding VAT]]*1.15</f>
        <v>0</v>
      </c>
    </row>
    <row r="27" spans="1:3" x14ac:dyDescent="0.3">
      <c r="A27" s="112" t="s">
        <v>50</v>
      </c>
      <c r="B27" s="98">
        <f>SUMIF(T_SUP_OP1[WORK PACKAGE NAME],T_SUP_SUM_OP1[[#This Row],[Work Package Name]],T_SUP_OP1[(Y)
Total Cost Excluding VAT
(S+T+U+V+W)*(1+X)])</f>
        <v>0</v>
      </c>
      <c r="C27" s="98">
        <f>T_SUP_SUM_OP1[[#This Row],[Total Excluding VAT]]*1.15</f>
        <v>0</v>
      </c>
    </row>
    <row r="28" spans="1:3" x14ac:dyDescent="0.3">
      <c r="A28" s="111" t="s">
        <v>472</v>
      </c>
      <c r="B28" s="98">
        <f>SUMIF(T_SUP_OP1[WORK PACKAGE NAME],T_SUP_SUM_OP1[[#This Row],[Work Package Name]],T_SUP_OP1[(Y)
Total Cost Excluding VAT
(S+T+U+V+W)*(1+X)])</f>
        <v>0</v>
      </c>
      <c r="C28" s="98">
        <f>T_SUP_SUM_OP1[[#This Row],[Total Excluding VAT]]*1.15</f>
        <v>0</v>
      </c>
    </row>
    <row r="29" spans="1:3" x14ac:dyDescent="0.3">
      <c r="A29" s="112" t="s">
        <v>51</v>
      </c>
      <c r="B29" s="98">
        <f>SUMIF(T_SUP_OP1[WORK PACKAGE NAME],T_SUP_SUM_OP1[[#This Row],[Work Package Name]],T_SUP_OP1[(Y)
Total Cost Excluding VAT
(S+T+U+V+W)*(1+X)])</f>
        <v>0</v>
      </c>
      <c r="C29" s="98">
        <f>T_SUP_SUM_OP1[[#This Row],[Total Excluding VAT]]*1.15</f>
        <v>0</v>
      </c>
    </row>
    <row r="30" spans="1:3" x14ac:dyDescent="0.3">
      <c r="A30" s="111" t="s">
        <v>271</v>
      </c>
      <c r="B30" s="98">
        <f>SUMIF(T_SUP_OP1[WORK PACKAGE NAME],T_SUP_SUM_OP1[[#This Row],[Work Package Name]],T_SUP_OP1[(Y)
Total Cost Excluding VAT
(S+T+U+V+W)*(1+X)])</f>
        <v>0</v>
      </c>
      <c r="C30" s="98">
        <f>T_SUP_SUM_OP1[[#This Row],[Total Excluding VAT]]*1.15</f>
        <v>0</v>
      </c>
    </row>
    <row r="31" spans="1:3" x14ac:dyDescent="0.3">
      <c r="A31" s="112" t="s">
        <v>272</v>
      </c>
      <c r="B31" s="98">
        <f>SUMIF(T_SUP_OP1[WORK PACKAGE NAME],T_SUP_SUM_OP1[[#This Row],[Work Package Name]],T_SUP_OP1[(Y)
Total Cost Excluding VAT
(S+T+U+V+W)*(1+X)])</f>
        <v>0</v>
      </c>
      <c r="C31" s="98">
        <f>T_SUP_SUM_OP1[[#This Row],[Total Excluding VAT]]*1.15</f>
        <v>0</v>
      </c>
    </row>
    <row r="32" spans="1:3" x14ac:dyDescent="0.3">
      <c r="A32" s="111" t="s">
        <v>273</v>
      </c>
      <c r="B32" s="98">
        <f>SUMIF(T_SUP_OP1[WORK PACKAGE NAME],T_SUP_SUM_OP1[[#This Row],[Work Package Name]],T_SUP_OP1[(Y)
Total Cost Excluding VAT
(S+T+U+V+W)*(1+X)])</f>
        <v>0</v>
      </c>
      <c r="C32" s="98">
        <f>T_SUP_SUM_OP1[[#This Row],[Total Excluding VAT]]*1.15</f>
        <v>0</v>
      </c>
    </row>
    <row r="33" spans="1:3" x14ac:dyDescent="0.3">
      <c r="A33" s="112" t="s">
        <v>274</v>
      </c>
      <c r="B33" s="98">
        <f>SUMIF(T_SUP_OP1[WORK PACKAGE NAME],T_SUP_SUM_OP1[[#This Row],[Work Package Name]],T_SUP_OP1[(Y)
Total Cost Excluding VAT
(S+T+U+V+W)*(1+X)])</f>
        <v>0</v>
      </c>
      <c r="C33" s="98">
        <f>T_SUP_SUM_OP1[[#This Row],[Total Excluding VAT]]*1.15</f>
        <v>0</v>
      </c>
    </row>
    <row r="34" spans="1:3" x14ac:dyDescent="0.3">
      <c r="A34" s="111" t="s">
        <v>275</v>
      </c>
      <c r="B34" s="108">
        <f>SUMIF(T_SUP_OP1[WORK PACKAGE NAME],T_SUP_SUM_OP1[[#This Row],[Work Package Name]],T_SUP_OP1[(Y)
Total Cost Excluding VAT
(S+T+U+V+W)*(1+X)])</f>
        <v>0</v>
      </c>
      <c r="C34" s="108">
        <f>T_SUP_SUM_OP1[[#This Row],[Total Excluding VAT]]*1.15</f>
        <v>0</v>
      </c>
    </row>
    <row r="35" spans="1:3" x14ac:dyDescent="0.3">
      <c r="A35" s="112" t="s">
        <v>276</v>
      </c>
      <c r="B35" s="98">
        <f>SUMIF(T_SUP_OP1[WORK PACKAGE NAME],T_SUP_SUM_OP1[[#This Row],[Work Package Name]],T_SUP_OP1[(Y)
Total Cost Excluding VAT
(S+T+U+V+W)*(1+X)])</f>
        <v>0</v>
      </c>
      <c r="C35" s="98">
        <f>T_SUP_SUM_OP1[[#This Row],[Total Excluding VAT]]*1.15</f>
        <v>0</v>
      </c>
    </row>
    <row r="36" spans="1:3" x14ac:dyDescent="0.3">
      <c r="A36" s="111" t="s">
        <v>52</v>
      </c>
      <c r="B36" s="98">
        <f>SUMIF(T_SUP_OP1[WORK PACKAGE NAME],T_SUP_SUM_OP1[[#This Row],[Work Package Name]],T_SUP_OP1[(Y)
Total Cost Excluding VAT
(S+T+U+V+W)*(1+X)])</f>
        <v>0</v>
      </c>
      <c r="C36" s="98">
        <f>T_SUP_SUM_OP1[[#This Row],[Total Excluding VAT]]*1.15</f>
        <v>0</v>
      </c>
    </row>
    <row r="37" spans="1:3" x14ac:dyDescent="0.3">
      <c r="A37" s="112" t="s">
        <v>46</v>
      </c>
      <c r="B37" s="98">
        <f>SUMIF(T_SUP_OP1[WORK PACKAGE NAME],T_SUP_SUM_OP1[[#This Row],[Work Package Name]],T_SUP_OP1[(Y)
Total Cost Excluding VAT
(S+T+U+V+W)*(1+X)])</f>
        <v>0</v>
      </c>
      <c r="C37" s="98">
        <f>T_SUP_SUM_OP1[[#This Row],[Total Excluding VAT]]*1.15</f>
        <v>0</v>
      </c>
    </row>
    <row r="38" spans="1:3" x14ac:dyDescent="0.3">
      <c r="A38" s="111" t="s">
        <v>54</v>
      </c>
      <c r="B38" s="98">
        <f>SUMIF(T_SUP_OP1[WORK PACKAGE NAME],T_SUP_SUM_OP1[[#This Row],[Work Package Name]],T_SUP_OP1[(Y)
Total Cost Excluding VAT
(S+T+U+V+W)*(1+X)])</f>
        <v>0</v>
      </c>
      <c r="C38" s="98">
        <f>T_SUP_SUM_OP1[[#This Row],[Total Excluding VAT]]*1.15</f>
        <v>0</v>
      </c>
    </row>
    <row r="39" spans="1:3" x14ac:dyDescent="0.3">
      <c r="A39" s="112" t="s">
        <v>55</v>
      </c>
      <c r="B39" s="98">
        <f>SUMIF(T_SUP_OP1[WORK PACKAGE NAME],T_SUP_SUM_OP1[[#This Row],[Work Package Name]],T_SUP_OP1[(Y)
Total Cost Excluding VAT
(S+T+U+V+W)*(1+X)])</f>
        <v>0</v>
      </c>
      <c r="C39" s="98">
        <f>T_SUP_SUM_OP1[[#This Row],[Total Excluding VAT]]*1.15</f>
        <v>0</v>
      </c>
    </row>
    <row r="40" spans="1:3" x14ac:dyDescent="0.3">
      <c r="A40" s="111" t="s">
        <v>310</v>
      </c>
      <c r="B40" s="98">
        <f>SUMIF(T_SUP_OP1[WORK PACKAGE NAME],T_SUP_SUM_OP1[[#This Row],[Work Package Name]],T_SUP_OP1[(Y)
Total Cost Excluding VAT
(S+T+U+V+W)*(1+X)])</f>
        <v>0</v>
      </c>
      <c r="C40" s="98">
        <f>T_SUP_SUM_OP1[[#This Row],[Total Excluding VAT]]*1.15</f>
        <v>0</v>
      </c>
    </row>
    <row r="41" spans="1:3" x14ac:dyDescent="0.3">
      <c r="A41" s="112" t="s">
        <v>56</v>
      </c>
      <c r="B41" s="98">
        <f>SUMIF(T_SUP_OP1[WORK PACKAGE NAME],T_SUP_SUM_OP1[[#This Row],[Work Package Name]],T_SUP_OP1[(Y)
Total Cost Excluding VAT
(S+T+U+V+W)*(1+X)])</f>
        <v>0</v>
      </c>
      <c r="C41" s="98">
        <f>T_SUP_SUM_OP1[[#This Row],[Total Excluding VAT]]*1.15</f>
        <v>0</v>
      </c>
    </row>
    <row r="42" spans="1:3" x14ac:dyDescent="0.3">
      <c r="A42" s="111" t="s">
        <v>284</v>
      </c>
      <c r="B42" s="98">
        <f>SUMIF(T_SUP_OP1[WORK PACKAGE NAME],T_SUP_SUM_OP1[[#This Row],[Work Package Name]],T_SUP_OP1[(Y)
Total Cost Excluding VAT
(S+T+U+V+W)*(1+X)])</f>
        <v>0</v>
      </c>
      <c r="C42" s="98">
        <f>T_SUP_SUM_OP1[[#This Row],[Total Excluding VAT]]*1.15</f>
        <v>0</v>
      </c>
    </row>
    <row r="43" spans="1:3" x14ac:dyDescent="0.3">
      <c r="A43" s="112" t="s">
        <v>469</v>
      </c>
      <c r="B43" s="98">
        <f>SUMIF(T_SUP_OP1[WORK PACKAGE NAME],T_SUP_SUM_OP1[[#This Row],[Work Package Name]],T_SUP_OP1[(Y)
Total Cost Excluding VAT
(S+T+U+V+W)*(1+X)])</f>
        <v>0</v>
      </c>
      <c r="C43" s="98">
        <f>T_SUP_SUM_OP1[[#This Row],[Total Excluding VAT]]*1.15</f>
        <v>0</v>
      </c>
    </row>
    <row r="44" spans="1:3" x14ac:dyDescent="0.3">
      <c r="A44" s="111" t="s">
        <v>470</v>
      </c>
      <c r="B44" s="108">
        <f>SUMIF(T_SUP_OP1[WORK PACKAGE NAME],T_SUP_SUM_OP1[[#This Row],[Work Package Name]],T_SUP_OP1[(Y)
Total Cost Excluding VAT
(S+T+U+V+W)*(1+X)])</f>
        <v>0</v>
      </c>
      <c r="C44" s="108">
        <f>T_SUP_SUM_OP1[[#This Row],[Total Excluding VAT]]*1.15</f>
        <v>0</v>
      </c>
    </row>
    <row r="45" spans="1:3" x14ac:dyDescent="0.3">
      <c r="A45" s="112" t="s">
        <v>442</v>
      </c>
      <c r="B45" s="98">
        <f>SUMIF(T_SUP_OP1[WORK PACKAGE NAME],T_SUP_SUM_OP1[[#This Row],[Work Package Name]],T_SUP_OP1[(Y)
Total Cost Excluding VAT
(S+T+U+V+W)*(1+X)])</f>
        <v>0</v>
      </c>
      <c r="C45" s="98">
        <f>T_SUP_SUM_OP1[[#This Row],[Total Excluding VAT]]*1.15</f>
        <v>0</v>
      </c>
    </row>
    <row r="46" spans="1:3" x14ac:dyDescent="0.3">
      <c r="A46" s="111" t="s">
        <v>441</v>
      </c>
      <c r="B46" s="98">
        <f>SUMIF(T_SUP_OP1[WORK PACKAGE NAME],T_SUP_SUM_OP1[[#This Row],[Work Package Name]],T_SUP_OP1[(Y)
Total Cost Excluding VAT
(S+T+U+V+W)*(1+X)])</f>
        <v>0</v>
      </c>
      <c r="C46" s="98">
        <f>T_SUP_SUM_OP1[[#This Row],[Total Excluding VAT]]*1.15</f>
        <v>0</v>
      </c>
    </row>
    <row r="47" spans="1:3" x14ac:dyDescent="0.3">
      <c r="A47" s="112" t="s">
        <v>57</v>
      </c>
      <c r="B47" s="108">
        <f>SUMIF(T_SUP_OP1[WORK PACKAGE NAME],T_SUP_SUM_OP1[[#This Row],[Work Package Name]],T_SUP_OP1[(Y)
Total Cost Excluding VAT
(S+T+U+V+W)*(1+X)])</f>
        <v>0</v>
      </c>
      <c r="C47" s="108">
        <f>T_SUP_SUM_OP1[[#This Row],[Total Excluding VAT]]*1.15</f>
        <v>0</v>
      </c>
    </row>
    <row r="48" spans="1:3" ht="15" thickBot="1" x14ac:dyDescent="0.35">
      <c r="A48" s="111" t="s">
        <v>321</v>
      </c>
      <c r="B48" s="98">
        <f>SUMIF(T_SUP_OP1[WORK PACKAGE NAME],T_SUP_SUM_OP1[[#This Row],[Work Package Name]],T_SUP_OP1[(Y)
Total Cost Excluding VAT
(S+T+U+V+W)*(1+X)])</f>
        <v>0</v>
      </c>
      <c r="C48" s="98">
        <f>T_SUP_SUM_OP1[[#This Row],[Total Excluding VAT]]*1.15</f>
        <v>0</v>
      </c>
    </row>
    <row r="49" spans="1:3" ht="15" thickTop="1" x14ac:dyDescent="0.3">
      <c r="A49" s="99" t="s">
        <v>25</v>
      </c>
      <c r="B49" s="100">
        <f>SUM(B12:B41)</f>
        <v>0</v>
      </c>
      <c r="C49" s="101">
        <f>T_SUP_SUM_OP1[[#This Row],[Total Excluding VAT]]*1.15</f>
        <v>0</v>
      </c>
    </row>
  </sheetData>
  <mergeCells count="6">
    <mergeCell ref="A1:D3"/>
    <mergeCell ref="A9:C9"/>
    <mergeCell ref="A4:C4"/>
    <mergeCell ref="A5:C5"/>
    <mergeCell ref="A6:C6"/>
    <mergeCell ref="A7:C7"/>
  </mergeCells>
  <dataValidations count="2">
    <dataValidation type="list" allowBlank="1" showInputMessage="1" showErrorMessage="1" sqref="A24:A37" xr:uid="{B7DDDA32-4B0C-429C-B547-BE2D8C82E023}">
      <formula1>N_WorkP_Name</formula1>
    </dataValidation>
    <dataValidation type="list" allowBlank="1" showInputMessage="1" showErrorMessage="1" sqref="A38:A39 A41:A45 A47:A48" xr:uid="{CDDCEE79-D19C-41CD-A00B-05BDA2C7E74F}">
      <formula1>$A$12:$A$48</formula1>
    </dataValidation>
  </dataValidations>
  <pageMargins left="0.7" right="0.7" top="0.75" bottom="0.75" header="0.3" footer="0.3"/>
  <pageSetup paperSize="8" scale="98" orientation="portrait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38"/>
  <sheetViews>
    <sheetView zoomScale="115" zoomScaleNormal="115" workbookViewId="0">
      <pane ySplit="1" topLeftCell="A105" activePane="bottomLeft" state="frozen"/>
      <selection pane="bottomLeft" activeCell="C147" sqref="C147"/>
    </sheetView>
  </sheetViews>
  <sheetFormatPr defaultColWidth="73" defaultRowHeight="14.4" x14ac:dyDescent="0.3"/>
  <cols>
    <col min="1" max="1" width="66.44140625" style="1" customWidth="1"/>
    <col min="2" max="2" width="4.33203125" style="1" bestFit="1" customWidth="1"/>
    <col min="3" max="3" width="62.44140625" style="1" customWidth="1"/>
    <col min="4" max="5" width="6.44140625" style="92" customWidth="1"/>
    <col min="6" max="6" width="5.33203125" style="92" bestFit="1" customWidth="1"/>
    <col min="7" max="7" width="6" style="92" bestFit="1" customWidth="1"/>
    <col min="8" max="8" width="5.33203125" style="92" bestFit="1" customWidth="1"/>
    <col min="9" max="9" width="12" style="93" customWidth="1"/>
    <col min="10" max="10" width="13" style="150" customWidth="1"/>
    <col min="11" max="11" width="19.6640625" style="1" customWidth="1"/>
    <col min="12" max="12" width="19.6640625" style="150" customWidth="1"/>
    <col min="13" max="13" width="19.6640625" style="1" customWidth="1"/>
    <col min="14" max="14" width="19.6640625" style="150" customWidth="1"/>
    <col min="15" max="15" width="19.6640625" style="1" customWidth="1"/>
    <col min="16" max="16" width="19.6640625" style="150" customWidth="1"/>
    <col min="17" max="17" width="19.6640625" style="1" customWidth="1"/>
    <col min="18" max="18" width="19.6640625" style="150" customWidth="1"/>
    <col min="19" max="19" width="19.6640625" style="1" customWidth="1"/>
    <col min="20" max="20" width="12.88671875" style="1" bestFit="1" customWidth="1"/>
    <col min="21" max="21" width="16.109375" style="144" bestFit="1" customWidth="1"/>
    <col min="22" max="24" width="16.109375" style="144" customWidth="1"/>
    <col min="25" max="25" width="13.33203125" style="144" customWidth="1"/>
    <col min="26" max="26" width="9.5546875" style="146" bestFit="1" customWidth="1"/>
    <col min="27" max="27" width="17.6640625" style="1" customWidth="1"/>
    <col min="28" max="28" width="25.6640625" style="1" customWidth="1"/>
    <col min="29" max="37" width="73" style="1"/>
    <col min="38" max="38" width="3.6640625" style="1" bestFit="1" customWidth="1"/>
    <col min="39" max="16384" width="73" style="1"/>
  </cols>
  <sheetData>
    <row r="1" spans="1:38" s="43" customFormat="1" ht="28.8" x14ac:dyDescent="0.3">
      <c r="A1" s="196" t="s">
        <v>302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L1" s="43" t="s">
        <v>27</v>
      </c>
    </row>
    <row r="2" spans="1:38" s="43" customFormat="1" x14ac:dyDescent="0.3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L2" s="43" t="s">
        <v>28</v>
      </c>
    </row>
    <row r="3" spans="1:38" s="43" customFormat="1" x14ac:dyDescent="0.3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</row>
    <row r="4" spans="1:38" s="43" customFormat="1" ht="15" thickBot="1" x14ac:dyDescent="0.35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</row>
    <row r="5" spans="1:38" s="88" customFormat="1" ht="15" thickBot="1" x14ac:dyDescent="0.35">
      <c r="A5" s="87"/>
      <c r="D5" s="89"/>
      <c r="E5" s="89"/>
      <c r="F5" s="89"/>
      <c r="G5" s="89"/>
      <c r="H5" s="89"/>
      <c r="I5" s="90"/>
      <c r="J5" s="147"/>
      <c r="L5" s="147"/>
      <c r="N5" s="147"/>
      <c r="P5" s="147"/>
      <c r="R5" s="147"/>
      <c r="U5" s="141"/>
      <c r="V5" s="141"/>
      <c r="W5" s="141"/>
      <c r="X5" s="141"/>
      <c r="Y5" s="141"/>
      <c r="Z5" s="145"/>
    </row>
    <row r="6" spans="1:38" ht="79.95" customHeight="1" x14ac:dyDescent="0.3">
      <c r="A6" s="21" t="s">
        <v>58</v>
      </c>
      <c r="B6" s="21" t="s">
        <v>59</v>
      </c>
      <c r="C6" s="21" t="s">
        <v>60</v>
      </c>
      <c r="D6" s="21" t="s">
        <v>61</v>
      </c>
      <c r="E6" s="21" t="s">
        <v>62</v>
      </c>
      <c r="F6" s="21" t="s">
        <v>63</v>
      </c>
      <c r="G6" s="21" t="s">
        <v>64</v>
      </c>
      <c r="H6" s="21" t="s">
        <v>65</v>
      </c>
      <c r="I6" s="21" t="s">
        <v>66</v>
      </c>
      <c r="J6" s="22" t="s">
        <v>449</v>
      </c>
      <c r="K6" s="21" t="s">
        <v>450</v>
      </c>
      <c r="L6" s="22" t="s">
        <v>451</v>
      </c>
      <c r="M6" s="21" t="s">
        <v>452</v>
      </c>
      <c r="N6" s="22" t="s">
        <v>453</v>
      </c>
      <c r="O6" s="21" t="s">
        <v>454</v>
      </c>
      <c r="P6" s="22" t="s">
        <v>455</v>
      </c>
      <c r="Q6" s="21" t="s">
        <v>456</v>
      </c>
      <c r="R6" s="22" t="s">
        <v>457</v>
      </c>
      <c r="S6" s="21" t="s">
        <v>458</v>
      </c>
      <c r="T6" s="25" t="s">
        <v>459</v>
      </c>
      <c r="U6" s="142" t="s">
        <v>461</v>
      </c>
      <c r="V6" s="142" t="s">
        <v>464</v>
      </c>
      <c r="W6" s="142" t="s">
        <v>462</v>
      </c>
      <c r="X6" s="142" t="s">
        <v>463</v>
      </c>
      <c r="Y6" s="142" t="s">
        <v>465</v>
      </c>
      <c r="Z6" s="36" t="s">
        <v>460</v>
      </c>
      <c r="AA6" s="21" t="s">
        <v>471</v>
      </c>
      <c r="AB6" s="38" t="s">
        <v>67</v>
      </c>
    </row>
    <row r="7" spans="1:38" x14ac:dyDescent="0.3">
      <c r="A7" s="34" t="s">
        <v>35</v>
      </c>
      <c r="B7" s="70" t="s">
        <v>68</v>
      </c>
      <c r="C7" s="34" t="s">
        <v>69</v>
      </c>
      <c r="D7" s="70">
        <v>7</v>
      </c>
      <c r="E7" s="70">
        <v>8</v>
      </c>
      <c r="F7" s="70">
        <v>9</v>
      </c>
      <c r="G7" s="70">
        <v>10</v>
      </c>
      <c r="H7" s="70">
        <v>11</v>
      </c>
      <c r="I7" s="96"/>
      <c r="J7" s="148"/>
      <c r="K7" s="46"/>
      <c r="L7" s="148"/>
      <c r="M7" s="46"/>
      <c r="N7" s="148"/>
      <c r="O7" s="46"/>
      <c r="P7" s="148"/>
      <c r="Q7" s="46"/>
      <c r="R7" s="148"/>
      <c r="S7" s="46"/>
      <c r="T7" s="44">
        <f t="shared" ref="T7:T30" si="0">Exchange_Rate</f>
        <v>17.71</v>
      </c>
      <c r="U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" s="47">
        <v>0.2</v>
      </c>
      <c r="AA7" s="97">
        <f>SUM(T_SUP_OP1[[#This Row],[(S)
Total Cost Y1
((H*R)+I)*A]:[(W)
Total Cost Y5
((P*R)+Q)*E]])*(1+T_SUP_OP1[[#This Row],[(X)
Markup %]])</f>
        <v>0</v>
      </c>
      <c r="AB7" s="46"/>
    </row>
    <row r="8" spans="1:38" x14ac:dyDescent="0.3">
      <c r="A8" s="34" t="s">
        <v>35</v>
      </c>
      <c r="B8" s="70" t="s">
        <v>70</v>
      </c>
      <c r="C8" s="34" t="s">
        <v>69</v>
      </c>
      <c r="D8" s="70">
        <v>7</v>
      </c>
      <c r="E8" s="70">
        <v>8</v>
      </c>
      <c r="F8" s="70">
        <v>9</v>
      </c>
      <c r="G8" s="70">
        <v>10</v>
      </c>
      <c r="H8" s="70">
        <v>11</v>
      </c>
      <c r="I8" s="96"/>
      <c r="J8" s="148"/>
      <c r="K8" s="46"/>
      <c r="L8" s="148"/>
      <c r="M8" s="46"/>
      <c r="N8" s="148"/>
      <c r="O8" s="46"/>
      <c r="P8" s="148"/>
      <c r="Q8" s="46"/>
      <c r="R8" s="148"/>
      <c r="S8" s="46"/>
      <c r="T8" s="44">
        <f t="shared" si="0"/>
        <v>17.71</v>
      </c>
      <c r="U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" s="47">
        <v>0.25</v>
      </c>
      <c r="AA8" s="97">
        <f>SUM(T_SUP_OP1[[#This Row],[(S)
Total Cost Y1
((H*R)+I)*A]:[(W)
Total Cost Y5
((P*R)+Q)*E]])*(1+T_SUP_OP1[[#This Row],[(X)
Markup %]])</f>
        <v>0</v>
      </c>
      <c r="AB8" s="46"/>
    </row>
    <row r="9" spans="1:38" x14ac:dyDescent="0.3">
      <c r="A9" s="34" t="s">
        <v>35</v>
      </c>
      <c r="B9" s="70" t="s">
        <v>71</v>
      </c>
      <c r="C9" s="34" t="s">
        <v>69</v>
      </c>
      <c r="D9" s="70">
        <v>7</v>
      </c>
      <c r="E9" s="70">
        <v>8</v>
      </c>
      <c r="F9" s="70">
        <v>9</v>
      </c>
      <c r="G9" s="70">
        <v>10</v>
      </c>
      <c r="H9" s="70">
        <v>11</v>
      </c>
      <c r="I9" s="96"/>
      <c r="J9" s="148"/>
      <c r="K9" s="46"/>
      <c r="L9" s="148"/>
      <c r="M9" s="46"/>
      <c r="N9" s="148"/>
      <c r="O9" s="46"/>
      <c r="P9" s="148"/>
      <c r="Q9" s="46"/>
      <c r="R9" s="148"/>
      <c r="S9" s="46"/>
      <c r="T9" s="44">
        <f t="shared" si="0"/>
        <v>17.71</v>
      </c>
      <c r="U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" s="47"/>
      <c r="AA9" s="97">
        <f>SUM(T_SUP_OP1[[#This Row],[(S)
Total Cost Y1
((H*R)+I)*A]:[(W)
Total Cost Y5
((P*R)+Q)*E]])*(1+T_SUP_OP1[[#This Row],[(X)
Markup %]])</f>
        <v>0</v>
      </c>
      <c r="AB9" s="46"/>
    </row>
    <row r="10" spans="1:38" x14ac:dyDescent="0.3">
      <c r="A10" s="34" t="s">
        <v>35</v>
      </c>
      <c r="B10" s="70" t="s">
        <v>72</v>
      </c>
      <c r="C10" s="34" t="s">
        <v>69</v>
      </c>
      <c r="D10" s="70">
        <v>7</v>
      </c>
      <c r="E10" s="70">
        <v>8</v>
      </c>
      <c r="F10" s="70">
        <v>9</v>
      </c>
      <c r="G10" s="70">
        <v>10</v>
      </c>
      <c r="H10" s="70">
        <v>11</v>
      </c>
      <c r="I10" s="96"/>
      <c r="J10" s="148"/>
      <c r="K10" s="46"/>
      <c r="L10" s="148"/>
      <c r="M10" s="46"/>
      <c r="N10" s="148"/>
      <c r="O10" s="46"/>
      <c r="P10" s="148"/>
      <c r="Q10" s="46"/>
      <c r="R10" s="148"/>
      <c r="S10" s="46"/>
      <c r="T10" s="44">
        <f t="shared" si="0"/>
        <v>17.71</v>
      </c>
      <c r="U1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" s="47"/>
      <c r="AA10" s="97">
        <f>SUM(T_SUP_OP1[[#This Row],[(S)
Total Cost Y1
((H*R)+I)*A]:[(W)
Total Cost Y5
((P*R)+Q)*E]])*(1+T_SUP_OP1[[#This Row],[(X)
Markup %]])</f>
        <v>0</v>
      </c>
      <c r="AB10" s="46"/>
    </row>
    <row r="11" spans="1:38" x14ac:dyDescent="0.3">
      <c r="A11" s="34" t="s">
        <v>35</v>
      </c>
      <c r="B11" s="70" t="s">
        <v>73</v>
      </c>
      <c r="C11" s="34" t="s">
        <v>69</v>
      </c>
      <c r="D11" s="70">
        <v>7</v>
      </c>
      <c r="E11" s="70">
        <v>8</v>
      </c>
      <c r="F11" s="70">
        <v>9</v>
      </c>
      <c r="G11" s="70">
        <v>10</v>
      </c>
      <c r="H11" s="70">
        <v>11</v>
      </c>
      <c r="I11" s="96"/>
      <c r="J11" s="148"/>
      <c r="K11" s="46"/>
      <c r="L11" s="148"/>
      <c r="M11" s="46"/>
      <c r="N11" s="148"/>
      <c r="O11" s="46"/>
      <c r="P11" s="148"/>
      <c r="Q11" s="46"/>
      <c r="R11" s="148"/>
      <c r="S11" s="46"/>
      <c r="T11" s="44">
        <f t="shared" si="0"/>
        <v>17.71</v>
      </c>
      <c r="U1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" s="47"/>
      <c r="AA11" s="97">
        <f>SUM(T_SUP_OP1[[#This Row],[(S)
Total Cost Y1
((H*R)+I)*A]:[(W)
Total Cost Y5
((P*R)+Q)*E]])*(1+T_SUP_OP1[[#This Row],[(X)
Markup %]])</f>
        <v>0</v>
      </c>
      <c r="AB11" s="46"/>
    </row>
    <row r="12" spans="1:38" x14ac:dyDescent="0.3">
      <c r="A12" s="34" t="s">
        <v>35</v>
      </c>
      <c r="B12" s="70" t="s">
        <v>74</v>
      </c>
      <c r="C12" s="34" t="s">
        <v>69</v>
      </c>
      <c r="D12" s="70">
        <v>7</v>
      </c>
      <c r="E12" s="70">
        <v>8</v>
      </c>
      <c r="F12" s="70">
        <v>9</v>
      </c>
      <c r="G12" s="70">
        <v>10</v>
      </c>
      <c r="H12" s="70">
        <v>11</v>
      </c>
      <c r="I12" s="96"/>
      <c r="J12" s="148"/>
      <c r="K12" s="46"/>
      <c r="L12" s="148"/>
      <c r="M12" s="46"/>
      <c r="N12" s="148"/>
      <c r="O12" s="46"/>
      <c r="P12" s="148"/>
      <c r="Q12" s="46"/>
      <c r="R12" s="148"/>
      <c r="S12" s="46"/>
      <c r="T12" s="44">
        <f t="shared" si="0"/>
        <v>17.71</v>
      </c>
      <c r="U1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" s="47"/>
      <c r="AA12" s="97">
        <f>SUM(T_SUP_OP1[[#This Row],[(S)
Total Cost Y1
((H*R)+I)*A]:[(W)
Total Cost Y5
((P*R)+Q)*E]])*(1+T_SUP_OP1[[#This Row],[(X)
Markup %]])</f>
        <v>0</v>
      </c>
      <c r="AB12" s="46"/>
    </row>
    <row r="13" spans="1:38" x14ac:dyDescent="0.3">
      <c r="A13" s="34" t="s">
        <v>35</v>
      </c>
      <c r="B13" s="70" t="s">
        <v>75</v>
      </c>
      <c r="C13" s="34" t="s">
        <v>69</v>
      </c>
      <c r="D13" s="70">
        <v>7</v>
      </c>
      <c r="E13" s="70">
        <v>8</v>
      </c>
      <c r="F13" s="70">
        <v>9</v>
      </c>
      <c r="G13" s="70">
        <v>10</v>
      </c>
      <c r="H13" s="70">
        <v>11</v>
      </c>
      <c r="I13" s="96"/>
      <c r="J13" s="148"/>
      <c r="K13" s="46"/>
      <c r="L13" s="148"/>
      <c r="M13" s="46"/>
      <c r="N13" s="148"/>
      <c r="O13" s="46"/>
      <c r="P13" s="148"/>
      <c r="Q13" s="46"/>
      <c r="R13" s="148"/>
      <c r="S13" s="46"/>
      <c r="T13" s="44">
        <f t="shared" si="0"/>
        <v>17.71</v>
      </c>
      <c r="U1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" s="47"/>
      <c r="AA13" s="97">
        <f>SUM(T_SUP_OP1[[#This Row],[(S)
Total Cost Y1
((H*R)+I)*A]:[(W)
Total Cost Y5
((P*R)+Q)*E]])*(1+T_SUP_OP1[[#This Row],[(X)
Markup %]])</f>
        <v>0</v>
      </c>
      <c r="AB13" s="46"/>
    </row>
    <row r="14" spans="1:38" x14ac:dyDescent="0.3">
      <c r="A14" s="34" t="s">
        <v>35</v>
      </c>
      <c r="B14" s="70" t="s">
        <v>76</v>
      </c>
      <c r="C14" s="34" t="s">
        <v>69</v>
      </c>
      <c r="D14" s="70">
        <v>7</v>
      </c>
      <c r="E14" s="70">
        <v>8</v>
      </c>
      <c r="F14" s="70">
        <v>9</v>
      </c>
      <c r="G14" s="70">
        <v>10</v>
      </c>
      <c r="H14" s="70">
        <v>11</v>
      </c>
      <c r="I14" s="96"/>
      <c r="J14" s="148"/>
      <c r="K14" s="46"/>
      <c r="L14" s="148"/>
      <c r="M14" s="46"/>
      <c r="N14" s="148"/>
      <c r="O14" s="46"/>
      <c r="P14" s="148"/>
      <c r="Q14" s="46"/>
      <c r="R14" s="148"/>
      <c r="S14" s="46"/>
      <c r="T14" s="44">
        <f t="shared" ref="T14:T22" si="1">Exchange_Rate</f>
        <v>17.71</v>
      </c>
      <c r="U1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4" s="47"/>
      <c r="AA14" s="97">
        <f>SUM(T_SUP_OP1[[#This Row],[(S)
Total Cost Y1
((H*R)+I)*A]:[(W)
Total Cost Y5
((P*R)+Q)*E]])*(1+T_SUP_OP1[[#This Row],[(X)
Markup %]])</f>
        <v>0</v>
      </c>
      <c r="AB14" s="46"/>
    </row>
    <row r="15" spans="1:38" x14ac:dyDescent="0.3">
      <c r="A15" s="34" t="s">
        <v>35</v>
      </c>
      <c r="B15" s="70" t="s">
        <v>77</v>
      </c>
      <c r="C15" s="34" t="s">
        <v>69</v>
      </c>
      <c r="D15" s="70">
        <v>7</v>
      </c>
      <c r="E15" s="70">
        <v>8</v>
      </c>
      <c r="F15" s="70">
        <v>9</v>
      </c>
      <c r="G15" s="70">
        <v>10</v>
      </c>
      <c r="H15" s="70">
        <v>11</v>
      </c>
      <c r="I15" s="96"/>
      <c r="J15" s="148"/>
      <c r="K15" s="46"/>
      <c r="L15" s="148"/>
      <c r="M15" s="46"/>
      <c r="N15" s="148"/>
      <c r="O15" s="46"/>
      <c r="P15" s="148"/>
      <c r="Q15" s="46"/>
      <c r="R15" s="148"/>
      <c r="S15" s="46"/>
      <c r="T15" s="44">
        <f t="shared" si="1"/>
        <v>17.71</v>
      </c>
      <c r="U1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5" s="47"/>
      <c r="AA15" s="97">
        <f>SUM(T_SUP_OP1[[#This Row],[(S)
Total Cost Y1
((H*R)+I)*A]:[(W)
Total Cost Y5
((P*R)+Q)*E]])*(1+T_SUP_OP1[[#This Row],[(X)
Markup %]])</f>
        <v>0</v>
      </c>
      <c r="AB15" s="46"/>
    </row>
    <row r="16" spans="1:38" x14ac:dyDescent="0.3">
      <c r="A16" s="34" t="s">
        <v>37</v>
      </c>
      <c r="B16" s="70" t="s">
        <v>68</v>
      </c>
      <c r="C16" s="34" t="s">
        <v>69</v>
      </c>
      <c r="D16" s="70">
        <v>7</v>
      </c>
      <c r="E16" s="70">
        <v>8</v>
      </c>
      <c r="F16" s="70">
        <v>9</v>
      </c>
      <c r="G16" s="70">
        <v>10</v>
      </c>
      <c r="H16" s="70">
        <v>11</v>
      </c>
      <c r="I16" s="96"/>
      <c r="J16" s="148"/>
      <c r="K16" s="46"/>
      <c r="L16" s="148"/>
      <c r="M16" s="46"/>
      <c r="N16" s="148"/>
      <c r="O16" s="46"/>
      <c r="P16" s="148"/>
      <c r="Q16" s="46"/>
      <c r="R16" s="148"/>
      <c r="S16" s="46"/>
      <c r="T16" s="44">
        <f t="shared" si="1"/>
        <v>17.71</v>
      </c>
      <c r="U1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6" s="47"/>
      <c r="AA16" s="97">
        <f>SUM(T_SUP_OP1[[#This Row],[(S)
Total Cost Y1
((H*R)+I)*A]:[(W)
Total Cost Y5
((P*R)+Q)*E]])*(1+T_SUP_OP1[[#This Row],[(X)
Markup %]])</f>
        <v>0</v>
      </c>
      <c r="AB16" s="46"/>
    </row>
    <row r="17" spans="1:28" x14ac:dyDescent="0.3">
      <c r="A17" s="34" t="s">
        <v>37</v>
      </c>
      <c r="B17" s="70" t="s">
        <v>70</v>
      </c>
      <c r="C17" s="34" t="s">
        <v>69</v>
      </c>
      <c r="D17" s="70">
        <v>7</v>
      </c>
      <c r="E17" s="70">
        <v>8</v>
      </c>
      <c r="F17" s="70">
        <v>9</v>
      </c>
      <c r="G17" s="70">
        <v>10</v>
      </c>
      <c r="H17" s="70">
        <v>11</v>
      </c>
      <c r="I17" s="96"/>
      <c r="J17" s="148"/>
      <c r="K17" s="46"/>
      <c r="L17" s="148"/>
      <c r="M17" s="46"/>
      <c r="N17" s="148"/>
      <c r="O17" s="46"/>
      <c r="P17" s="148"/>
      <c r="Q17" s="46"/>
      <c r="R17" s="148"/>
      <c r="S17" s="46"/>
      <c r="T17" s="44">
        <f t="shared" si="1"/>
        <v>17.71</v>
      </c>
      <c r="U1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7" s="47"/>
      <c r="AA17" s="97">
        <f>SUM(T_SUP_OP1[[#This Row],[(S)
Total Cost Y1
((H*R)+I)*A]:[(W)
Total Cost Y5
((P*R)+Q)*E]])*(1+T_SUP_OP1[[#This Row],[(X)
Markup %]])</f>
        <v>0</v>
      </c>
      <c r="AB17" s="46"/>
    </row>
    <row r="18" spans="1:28" x14ac:dyDescent="0.3">
      <c r="A18" s="34" t="s">
        <v>37</v>
      </c>
      <c r="B18" s="70" t="s">
        <v>71</v>
      </c>
      <c r="C18" s="34" t="s">
        <v>69</v>
      </c>
      <c r="D18" s="70">
        <v>7</v>
      </c>
      <c r="E18" s="70">
        <v>8</v>
      </c>
      <c r="F18" s="70">
        <v>9</v>
      </c>
      <c r="G18" s="70">
        <v>10</v>
      </c>
      <c r="H18" s="70">
        <v>11</v>
      </c>
      <c r="I18" s="96"/>
      <c r="J18" s="148"/>
      <c r="K18" s="46"/>
      <c r="L18" s="148"/>
      <c r="M18" s="46"/>
      <c r="N18" s="148"/>
      <c r="O18" s="46"/>
      <c r="P18" s="148"/>
      <c r="Q18" s="46"/>
      <c r="R18" s="148"/>
      <c r="S18" s="46"/>
      <c r="T18" s="44">
        <f t="shared" si="1"/>
        <v>17.71</v>
      </c>
      <c r="U1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8" s="47"/>
      <c r="AA18" s="97">
        <f>SUM(T_SUP_OP1[[#This Row],[(S)
Total Cost Y1
((H*R)+I)*A]:[(W)
Total Cost Y5
((P*R)+Q)*E]])*(1+T_SUP_OP1[[#This Row],[(X)
Markup %]])</f>
        <v>0</v>
      </c>
      <c r="AB18" s="46"/>
    </row>
    <row r="19" spans="1:28" x14ac:dyDescent="0.3">
      <c r="A19" s="34" t="s">
        <v>37</v>
      </c>
      <c r="B19" s="70" t="s">
        <v>72</v>
      </c>
      <c r="C19" s="34" t="s">
        <v>69</v>
      </c>
      <c r="D19" s="70">
        <v>7</v>
      </c>
      <c r="E19" s="70">
        <v>8</v>
      </c>
      <c r="F19" s="70">
        <v>9</v>
      </c>
      <c r="G19" s="70">
        <v>10</v>
      </c>
      <c r="H19" s="70">
        <v>11</v>
      </c>
      <c r="I19" s="96"/>
      <c r="J19" s="148"/>
      <c r="K19" s="46"/>
      <c r="L19" s="148"/>
      <c r="M19" s="46"/>
      <c r="N19" s="148"/>
      <c r="O19" s="46"/>
      <c r="P19" s="148"/>
      <c r="Q19" s="46"/>
      <c r="R19" s="148"/>
      <c r="S19" s="46"/>
      <c r="T19" s="44">
        <f t="shared" si="1"/>
        <v>17.71</v>
      </c>
      <c r="U1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9" s="47"/>
      <c r="AA19" s="97">
        <f>SUM(T_SUP_OP1[[#This Row],[(S)
Total Cost Y1
((H*R)+I)*A]:[(W)
Total Cost Y5
((P*R)+Q)*E]])*(1+T_SUP_OP1[[#This Row],[(X)
Markup %]])</f>
        <v>0</v>
      </c>
      <c r="AB19" s="46"/>
    </row>
    <row r="20" spans="1:28" x14ac:dyDescent="0.3">
      <c r="A20" s="34" t="s">
        <v>37</v>
      </c>
      <c r="B20" s="70" t="s">
        <v>73</v>
      </c>
      <c r="C20" s="34" t="s">
        <v>69</v>
      </c>
      <c r="D20" s="70">
        <v>7</v>
      </c>
      <c r="E20" s="70">
        <v>8</v>
      </c>
      <c r="F20" s="70">
        <v>9</v>
      </c>
      <c r="G20" s="70">
        <v>10</v>
      </c>
      <c r="H20" s="70">
        <v>11</v>
      </c>
      <c r="I20" s="96"/>
      <c r="J20" s="148"/>
      <c r="K20" s="46"/>
      <c r="L20" s="148"/>
      <c r="M20" s="46"/>
      <c r="N20" s="148"/>
      <c r="O20" s="46"/>
      <c r="P20" s="148"/>
      <c r="Q20" s="46"/>
      <c r="R20" s="148"/>
      <c r="S20" s="46"/>
      <c r="T20" s="44">
        <f t="shared" si="1"/>
        <v>17.71</v>
      </c>
      <c r="U2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0" s="47"/>
      <c r="AA20" s="97">
        <f>SUM(T_SUP_OP1[[#This Row],[(S)
Total Cost Y1
((H*R)+I)*A]:[(W)
Total Cost Y5
((P*R)+Q)*E]])*(1+T_SUP_OP1[[#This Row],[(X)
Markup %]])</f>
        <v>0</v>
      </c>
      <c r="AB20" s="46"/>
    </row>
    <row r="21" spans="1:28" x14ac:dyDescent="0.3">
      <c r="A21" s="34" t="s">
        <v>37</v>
      </c>
      <c r="B21" s="70" t="s">
        <v>74</v>
      </c>
      <c r="C21" s="34" t="s">
        <v>69</v>
      </c>
      <c r="D21" s="70">
        <v>7</v>
      </c>
      <c r="E21" s="70">
        <v>8</v>
      </c>
      <c r="F21" s="70">
        <v>9</v>
      </c>
      <c r="G21" s="70">
        <v>10</v>
      </c>
      <c r="H21" s="70">
        <v>11</v>
      </c>
      <c r="I21" s="96"/>
      <c r="J21" s="148"/>
      <c r="K21" s="46"/>
      <c r="L21" s="148"/>
      <c r="M21" s="46"/>
      <c r="N21" s="148"/>
      <c r="O21" s="46"/>
      <c r="P21" s="148"/>
      <c r="Q21" s="46"/>
      <c r="R21" s="148"/>
      <c r="S21" s="46"/>
      <c r="T21" s="44">
        <f t="shared" si="1"/>
        <v>17.71</v>
      </c>
      <c r="U2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1" s="47"/>
      <c r="AA21" s="97">
        <f>SUM(T_SUP_OP1[[#This Row],[(S)
Total Cost Y1
((H*R)+I)*A]:[(W)
Total Cost Y5
((P*R)+Q)*E]])*(1+T_SUP_OP1[[#This Row],[(X)
Markup %]])</f>
        <v>0</v>
      </c>
      <c r="AB21" s="46"/>
    </row>
    <row r="22" spans="1:28" x14ac:dyDescent="0.3">
      <c r="A22" s="34" t="s">
        <v>37</v>
      </c>
      <c r="B22" s="70" t="s">
        <v>75</v>
      </c>
      <c r="C22" s="34" t="s">
        <v>69</v>
      </c>
      <c r="D22" s="70">
        <v>7</v>
      </c>
      <c r="E22" s="70">
        <v>8</v>
      </c>
      <c r="F22" s="70">
        <v>9</v>
      </c>
      <c r="G22" s="70">
        <v>10</v>
      </c>
      <c r="H22" s="70">
        <v>11</v>
      </c>
      <c r="I22" s="96"/>
      <c r="J22" s="148"/>
      <c r="K22" s="46"/>
      <c r="L22" s="148"/>
      <c r="M22" s="46"/>
      <c r="N22" s="148"/>
      <c r="O22" s="46"/>
      <c r="P22" s="148"/>
      <c r="Q22" s="46"/>
      <c r="R22" s="148"/>
      <c r="S22" s="46"/>
      <c r="T22" s="44">
        <f t="shared" si="1"/>
        <v>17.71</v>
      </c>
      <c r="U2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2" s="47"/>
      <c r="AA22" s="97">
        <f>SUM(T_SUP_OP1[[#This Row],[(S)
Total Cost Y1
((H*R)+I)*A]:[(W)
Total Cost Y5
((P*R)+Q)*E]])*(1+T_SUP_OP1[[#This Row],[(X)
Markup %]])</f>
        <v>0</v>
      </c>
      <c r="AB22" s="46"/>
    </row>
    <row r="23" spans="1:28" x14ac:dyDescent="0.3">
      <c r="A23" s="34" t="s">
        <v>37</v>
      </c>
      <c r="B23" s="70" t="s">
        <v>76</v>
      </c>
      <c r="C23" s="34" t="s">
        <v>69</v>
      </c>
      <c r="D23" s="70">
        <v>7</v>
      </c>
      <c r="E23" s="70">
        <v>8</v>
      </c>
      <c r="F23" s="70">
        <v>9</v>
      </c>
      <c r="G23" s="70">
        <v>10</v>
      </c>
      <c r="H23" s="70">
        <v>11</v>
      </c>
      <c r="I23" s="96"/>
      <c r="J23" s="148"/>
      <c r="K23" s="46"/>
      <c r="L23" s="148"/>
      <c r="M23" s="46"/>
      <c r="N23" s="148"/>
      <c r="O23" s="46"/>
      <c r="P23" s="148"/>
      <c r="Q23" s="46"/>
      <c r="R23" s="148"/>
      <c r="S23" s="46"/>
      <c r="T23" s="44">
        <f t="shared" si="0"/>
        <v>17.71</v>
      </c>
      <c r="U2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3" s="47"/>
      <c r="AA23" s="97">
        <f>SUM(T_SUP_OP1[[#This Row],[(S)
Total Cost Y1
((H*R)+I)*A]:[(W)
Total Cost Y5
((P*R)+Q)*E]])*(1+T_SUP_OP1[[#This Row],[(X)
Markup %]])</f>
        <v>0</v>
      </c>
      <c r="AB23" s="46"/>
    </row>
    <row r="24" spans="1:28" x14ac:dyDescent="0.3">
      <c r="A24" s="34" t="s">
        <v>37</v>
      </c>
      <c r="B24" s="70" t="s">
        <v>77</v>
      </c>
      <c r="C24" s="34" t="s">
        <v>69</v>
      </c>
      <c r="D24" s="70">
        <v>7</v>
      </c>
      <c r="E24" s="70">
        <v>8</v>
      </c>
      <c r="F24" s="70">
        <v>9</v>
      </c>
      <c r="G24" s="70">
        <v>10</v>
      </c>
      <c r="H24" s="70">
        <v>11</v>
      </c>
      <c r="I24" s="96"/>
      <c r="J24" s="148"/>
      <c r="K24" s="46"/>
      <c r="L24" s="148"/>
      <c r="M24" s="46"/>
      <c r="N24" s="148"/>
      <c r="O24" s="46"/>
      <c r="P24" s="148"/>
      <c r="Q24" s="46"/>
      <c r="R24" s="148"/>
      <c r="S24" s="46"/>
      <c r="T24" s="44">
        <f t="shared" si="0"/>
        <v>17.71</v>
      </c>
      <c r="U2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4" s="47"/>
      <c r="AA24" s="97">
        <f>SUM(T_SUP_OP1[[#This Row],[(S)
Total Cost Y1
((H*R)+I)*A]:[(W)
Total Cost Y5
((P*R)+Q)*E]])*(1+T_SUP_OP1[[#This Row],[(X)
Markup %]])</f>
        <v>0</v>
      </c>
      <c r="AB24" s="46"/>
    </row>
    <row r="25" spans="1:28" x14ac:dyDescent="0.3">
      <c r="A25" s="34" t="s">
        <v>38</v>
      </c>
      <c r="B25" s="70" t="s">
        <v>68</v>
      </c>
      <c r="C25" s="34" t="s">
        <v>78</v>
      </c>
      <c r="D25" s="70">
        <v>0</v>
      </c>
      <c r="E25" s="70">
        <v>2000</v>
      </c>
      <c r="F25" s="70">
        <v>0</v>
      </c>
      <c r="G25" s="70">
        <v>2000</v>
      </c>
      <c r="H25" s="70">
        <v>0</v>
      </c>
      <c r="I25" s="96"/>
      <c r="J25" s="148"/>
      <c r="K25" s="46"/>
      <c r="L25" s="148"/>
      <c r="M25" s="46"/>
      <c r="N25" s="148"/>
      <c r="O25" s="46"/>
      <c r="P25" s="148"/>
      <c r="Q25" s="46"/>
      <c r="R25" s="148"/>
      <c r="S25" s="46"/>
      <c r="T25" s="44">
        <f t="shared" ref="T25:T26" si="2">Exchange_Rate</f>
        <v>17.71</v>
      </c>
      <c r="U2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5" s="47"/>
      <c r="AA25" s="97">
        <f>SUM(T_SUP_OP1[[#This Row],[(S)
Total Cost Y1
((H*R)+I)*A]:[(W)
Total Cost Y5
((P*R)+Q)*E]])*(1+T_SUP_OP1[[#This Row],[(X)
Markup %]])</f>
        <v>0</v>
      </c>
      <c r="AB25" s="46"/>
    </row>
    <row r="26" spans="1:28" x14ac:dyDescent="0.3">
      <c r="A26" s="34" t="s">
        <v>39</v>
      </c>
      <c r="B26" s="70" t="s">
        <v>68</v>
      </c>
      <c r="C26" s="34" t="s">
        <v>78</v>
      </c>
      <c r="D26" s="70">
        <v>0</v>
      </c>
      <c r="E26" s="70">
        <v>3000</v>
      </c>
      <c r="F26" s="70">
        <v>0</v>
      </c>
      <c r="G26" s="70">
        <v>3000</v>
      </c>
      <c r="H26" s="70">
        <v>0</v>
      </c>
      <c r="I26" s="96"/>
      <c r="J26" s="148"/>
      <c r="K26" s="46"/>
      <c r="L26" s="148"/>
      <c r="M26" s="46"/>
      <c r="N26" s="148"/>
      <c r="O26" s="46"/>
      <c r="P26" s="148"/>
      <c r="Q26" s="46"/>
      <c r="R26" s="148"/>
      <c r="S26" s="46"/>
      <c r="T26" s="44">
        <f t="shared" si="2"/>
        <v>17.71</v>
      </c>
      <c r="U2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6" s="47"/>
      <c r="AA26" s="97">
        <f>SUM(T_SUP_OP1[[#This Row],[(S)
Total Cost Y1
((H*R)+I)*A]:[(W)
Total Cost Y5
((P*R)+Q)*E]])*(1+T_SUP_OP1[[#This Row],[(X)
Markup %]])</f>
        <v>0</v>
      </c>
      <c r="AB26" s="46"/>
    </row>
    <row r="27" spans="1:28" x14ac:dyDescent="0.3">
      <c r="A27" s="34" t="s">
        <v>40</v>
      </c>
      <c r="B27" s="70" t="s">
        <v>68</v>
      </c>
      <c r="C27" s="34" t="s">
        <v>79</v>
      </c>
      <c r="D27" s="70">
        <v>0</v>
      </c>
      <c r="E27" s="70">
        <v>2000</v>
      </c>
      <c r="F27" s="70">
        <v>0</v>
      </c>
      <c r="G27" s="70">
        <v>2000</v>
      </c>
      <c r="H27" s="70">
        <v>0</v>
      </c>
      <c r="I27" s="96"/>
      <c r="J27" s="148"/>
      <c r="K27" s="46"/>
      <c r="L27" s="148"/>
      <c r="M27" s="46"/>
      <c r="N27" s="148"/>
      <c r="O27" s="46"/>
      <c r="P27" s="148"/>
      <c r="Q27" s="46"/>
      <c r="R27" s="148"/>
      <c r="S27" s="46"/>
      <c r="T27" s="44">
        <f t="shared" si="0"/>
        <v>17.71</v>
      </c>
      <c r="U2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7" s="47"/>
      <c r="AA27" s="97">
        <f>SUM(T_SUP_OP1[[#This Row],[(S)
Total Cost Y1
((H*R)+I)*A]:[(W)
Total Cost Y5
((P*R)+Q)*E]])*(1+T_SUP_OP1[[#This Row],[(X)
Markup %]])</f>
        <v>0</v>
      </c>
      <c r="AB27" s="46"/>
    </row>
    <row r="28" spans="1:28" x14ac:dyDescent="0.3">
      <c r="A28" s="34" t="s">
        <v>41</v>
      </c>
      <c r="B28" s="70" t="s">
        <v>68</v>
      </c>
      <c r="C28" s="34" t="s">
        <v>79</v>
      </c>
      <c r="D28" s="70">
        <v>0</v>
      </c>
      <c r="E28" s="70">
        <v>3000</v>
      </c>
      <c r="F28" s="70">
        <v>0</v>
      </c>
      <c r="G28" s="70">
        <v>3000</v>
      </c>
      <c r="H28" s="70">
        <v>0</v>
      </c>
      <c r="I28" s="96"/>
      <c r="J28" s="148"/>
      <c r="K28" s="46"/>
      <c r="L28" s="148"/>
      <c r="M28" s="46"/>
      <c r="N28" s="148"/>
      <c r="O28" s="46"/>
      <c r="P28" s="148"/>
      <c r="Q28" s="46"/>
      <c r="R28" s="148"/>
      <c r="S28" s="46"/>
      <c r="T28" s="44">
        <f t="shared" ref="T28" si="3">Exchange_Rate</f>
        <v>17.71</v>
      </c>
      <c r="U2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8" s="47"/>
      <c r="AA28" s="97">
        <f>SUM(T_SUP_OP1[[#This Row],[(S)
Total Cost Y1
((H*R)+I)*A]:[(W)
Total Cost Y5
((P*R)+Q)*E]])*(1+T_SUP_OP1[[#This Row],[(X)
Markup %]])</f>
        <v>0</v>
      </c>
      <c r="AB28" s="46"/>
    </row>
    <row r="29" spans="1:28" x14ac:dyDescent="0.3">
      <c r="A29" s="34" t="s">
        <v>42</v>
      </c>
      <c r="B29" s="70" t="s">
        <v>68</v>
      </c>
      <c r="C29" s="34" t="s">
        <v>80</v>
      </c>
      <c r="D29" s="70">
        <v>0</v>
      </c>
      <c r="E29" s="70">
        <v>2000</v>
      </c>
      <c r="F29" s="70">
        <v>0</v>
      </c>
      <c r="G29" s="70">
        <v>2000</v>
      </c>
      <c r="H29" s="70">
        <v>0</v>
      </c>
      <c r="I29" s="96"/>
      <c r="J29" s="148"/>
      <c r="K29" s="46"/>
      <c r="L29" s="148"/>
      <c r="M29" s="46"/>
      <c r="N29" s="148"/>
      <c r="O29" s="46"/>
      <c r="P29" s="148"/>
      <c r="Q29" s="46"/>
      <c r="R29" s="148"/>
      <c r="S29" s="46"/>
      <c r="T29" s="44">
        <f t="shared" si="0"/>
        <v>17.71</v>
      </c>
      <c r="U2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2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2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2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2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29" s="47"/>
      <c r="AA29" s="97">
        <f>SUM(T_SUP_OP1[[#This Row],[(S)
Total Cost Y1
((H*R)+I)*A]:[(W)
Total Cost Y5
((P*R)+Q)*E]])*(1+T_SUP_OP1[[#This Row],[(X)
Markup %]])</f>
        <v>0</v>
      </c>
      <c r="AB29" s="46"/>
    </row>
    <row r="30" spans="1:28" x14ac:dyDescent="0.3">
      <c r="A30" s="34" t="s">
        <v>43</v>
      </c>
      <c r="B30" s="70" t="s">
        <v>68</v>
      </c>
      <c r="C30" s="34" t="s">
        <v>80</v>
      </c>
      <c r="D30" s="70">
        <v>0</v>
      </c>
      <c r="E30" s="70">
        <v>2000</v>
      </c>
      <c r="F30" s="70">
        <v>0</v>
      </c>
      <c r="G30" s="70">
        <v>2000</v>
      </c>
      <c r="H30" s="70">
        <v>0</v>
      </c>
      <c r="I30" s="96"/>
      <c r="J30" s="148"/>
      <c r="K30" s="46"/>
      <c r="L30" s="148"/>
      <c r="M30" s="46"/>
      <c r="N30" s="148"/>
      <c r="O30" s="46"/>
      <c r="P30" s="148"/>
      <c r="Q30" s="46"/>
      <c r="R30" s="148"/>
      <c r="S30" s="46"/>
      <c r="T30" s="44">
        <f t="shared" si="0"/>
        <v>17.71</v>
      </c>
      <c r="U3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0" s="47"/>
      <c r="AA30" s="97">
        <f>SUM(T_SUP_OP1[[#This Row],[(S)
Total Cost Y1
((H*R)+I)*A]:[(W)
Total Cost Y5
((P*R)+Q)*E]])*(1+T_SUP_OP1[[#This Row],[(X)
Markup %]])</f>
        <v>0</v>
      </c>
      <c r="AB30" s="46"/>
    </row>
    <row r="31" spans="1:28" x14ac:dyDescent="0.3">
      <c r="A31" s="34" t="s">
        <v>44</v>
      </c>
      <c r="B31" s="70" t="s">
        <v>68</v>
      </c>
      <c r="C31" s="34" t="s">
        <v>81</v>
      </c>
      <c r="D31" s="70">
        <v>1000</v>
      </c>
      <c r="E31" s="70">
        <v>0</v>
      </c>
      <c r="F31" s="70">
        <v>0</v>
      </c>
      <c r="G31" s="70">
        <v>0</v>
      </c>
      <c r="H31" s="107">
        <v>0</v>
      </c>
      <c r="I31" s="96"/>
      <c r="J31" s="148"/>
      <c r="K31" s="46"/>
      <c r="L31" s="148"/>
      <c r="M31" s="46"/>
      <c r="N31" s="148"/>
      <c r="O31" s="46"/>
      <c r="P31" s="148"/>
      <c r="Q31" s="46"/>
      <c r="R31" s="148"/>
      <c r="S31" s="46"/>
      <c r="T31" s="44">
        <f t="shared" ref="T31:T38" si="4">Exchange_Rate</f>
        <v>17.71</v>
      </c>
      <c r="U3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1" s="47"/>
      <c r="AA31" s="97">
        <f>SUM(T_SUP_OP1[[#This Row],[(S)
Total Cost Y1
((H*R)+I)*A]:[(W)
Total Cost Y5
((P*R)+Q)*E]])*(1+T_SUP_OP1[[#This Row],[(X)
Markup %]])</f>
        <v>0</v>
      </c>
      <c r="AB31" s="46"/>
    </row>
    <row r="32" spans="1:28" x14ac:dyDescent="0.3">
      <c r="A32" s="34" t="s">
        <v>45</v>
      </c>
      <c r="B32" s="70" t="s">
        <v>68</v>
      </c>
      <c r="C32" s="34" t="s">
        <v>81</v>
      </c>
      <c r="D32" s="70">
        <v>2000</v>
      </c>
      <c r="E32" s="70">
        <v>15000</v>
      </c>
      <c r="F32" s="70">
        <v>2000</v>
      </c>
      <c r="G32" s="70">
        <v>15000</v>
      </c>
      <c r="H32" s="70">
        <v>2000</v>
      </c>
      <c r="I32" s="96"/>
      <c r="J32" s="148"/>
      <c r="K32" s="46"/>
      <c r="L32" s="148"/>
      <c r="M32" s="46"/>
      <c r="N32" s="148"/>
      <c r="O32" s="46"/>
      <c r="P32" s="148"/>
      <c r="Q32" s="46"/>
      <c r="R32" s="148"/>
      <c r="S32" s="46"/>
      <c r="T32" s="44">
        <f t="shared" si="4"/>
        <v>17.71</v>
      </c>
      <c r="U3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2" s="47"/>
      <c r="AA32" s="97">
        <f>SUM(T_SUP_OP1[[#This Row],[(S)
Total Cost Y1
((H*R)+I)*A]:[(W)
Total Cost Y5
((P*R)+Q)*E]])*(1+T_SUP_OP1[[#This Row],[(X)
Markup %]])</f>
        <v>0</v>
      </c>
      <c r="AB32" s="46"/>
    </row>
    <row r="33" spans="1:28" x14ac:dyDescent="0.3">
      <c r="A33" s="34" t="s">
        <v>45</v>
      </c>
      <c r="B33" s="70" t="s">
        <v>70</v>
      </c>
      <c r="C33" s="34" t="s">
        <v>81</v>
      </c>
      <c r="D33" s="70">
        <v>4000</v>
      </c>
      <c r="E33" s="70">
        <v>4000</v>
      </c>
      <c r="F33" s="70">
        <v>4000</v>
      </c>
      <c r="G33" s="70">
        <v>4000</v>
      </c>
      <c r="H33" s="70">
        <v>4000</v>
      </c>
      <c r="I33" s="96"/>
      <c r="J33" s="148"/>
      <c r="K33" s="46"/>
      <c r="L33" s="148"/>
      <c r="M33" s="46"/>
      <c r="N33" s="148"/>
      <c r="O33" s="46"/>
      <c r="P33" s="148"/>
      <c r="Q33" s="46"/>
      <c r="R33" s="148"/>
      <c r="S33" s="46"/>
      <c r="T33" s="44">
        <f t="shared" si="4"/>
        <v>17.71</v>
      </c>
      <c r="U3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3" s="47"/>
      <c r="AA33" s="97">
        <f>SUM(T_SUP_OP1[[#This Row],[(S)
Total Cost Y1
((H*R)+I)*A]:[(W)
Total Cost Y5
((P*R)+Q)*E]])*(1+T_SUP_OP1[[#This Row],[(X)
Markup %]])</f>
        <v>0</v>
      </c>
      <c r="AB33" s="46"/>
    </row>
    <row r="34" spans="1:28" x14ac:dyDescent="0.3">
      <c r="A34" s="34" t="s">
        <v>45</v>
      </c>
      <c r="B34" s="70" t="s">
        <v>71</v>
      </c>
      <c r="C34" s="34" t="s">
        <v>81</v>
      </c>
      <c r="D34" s="70">
        <v>0</v>
      </c>
      <c r="E34" s="70">
        <v>4500</v>
      </c>
      <c r="F34" s="70">
        <v>0</v>
      </c>
      <c r="G34" s="70">
        <v>0</v>
      </c>
      <c r="H34" s="107">
        <v>0</v>
      </c>
      <c r="I34" s="96"/>
      <c r="J34" s="148"/>
      <c r="K34" s="46"/>
      <c r="L34" s="148"/>
      <c r="M34" s="46"/>
      <c r="N34" s="148"/>
      <c r="O34" s="46"/>
      <c r="P34" s="148"/>
      <c r="Q34" s="46"/>
      <c r="R34" s="148"/>
      <c r="S34" s="46"/>
      <c r="T34" s="44">
        <f t="shared" si="4"/>
        <v>17.71</v>
      </c>
      <c r="U3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4" s="47"/>
      <c r="AA34" s="97">
        <f>SUM(T_SUP_OP1[[#This Row],[(S)
Total Cost Y1
((H*R)+I)*A]:[(W)
Total Cost Y5
((P*R)+Q)*E]])*(1+T_SUP_OP1[[#This Row],[(X)
Markup %]])</f>
        <v>0</v>
      </c>
      <c r="AB34" s="46"/>
    </row>
    <row r="35" spans="1:28" x14ac:dyDescent="0.3">
      <c r="A35" s="34" t="s">
        <v>45</v>
      </c>
      <c r="B35" s="70" t="s">
        <v>72</v>
      </c>
      <c r="C35" s="34" t="s">
        <v>81</v>
      </c>
      <c r="D35" s="70">
        <v>0</v>
      </c>
      <c r="E35" s="70">
        <v>3000</v>
      </c>
      <c r="F35" s="70">
        <v>5000</v>
      </c>
      <c r="G35" s="70">
        <v>0</v>
      </c>
      <c r="H35" s="107">
        <v>0</v>
      </c>
      <c r="I35" s="96"/>
      <c r="J35" s="148"/>
      <c r="K35" s="46"/>
      <c r="L35" s="148"/>
      <c r="M35" s="46"/>
      <c r="N35" s="148"/>
      <c r="O35" s="46"/>
      <c r="P35" s="148"/>
      <c r="Q35" s="46"/>
      <c r="R35" s="148"/>
      <c r="S35" s="46"/>
      <c r="T35" s="44">
        <f t="shared" si="4"/>
        <v>17.71</v>
      </c>
      <c r="U3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5" s="47"/>
      <c r="AA35" s="97">
        <f>SUM(T_SUP_OP1[[#This Row],[(S)
Total Cost Y1
((H*R)+I)*A]:[(W)
Total Cost Y5
((P*R)+Q)*E]])*(1+T_SUP_OP1[[#This Row],[(X)
Markup %]])</f>
        <v>0</v>
      </c>
      <c r="AB35" s="46"/>
    </row>
    <row r="36" spans="1:28" x14ac:dyDescent="0.3">
      <c r="A36" s="34" t="s">
        <v>45</v>
      </c>
      <c r="B36" s="70" t="s">
        <v>73</v>
      </c>
      <c r="C36" s="34" t="s">
        <v>81</v>
      </c>
      <c r="D36" s="70">
        <v>0</v>
      </c>
      <c r="E36" s="70">
        <v>10000</v>
      </c>
      <c r="F36" s="70">
        <v>3000</v>
      </c>
      <c r="G36" s="70">
        <v>0</v>
      </c>
      <c r="H36" s="107">
        <v>0</v>
      </c>
      <c r="I36" s="96"/>
      <c r="J36" s="148"/>
      <c r="K36" s="46"/>
      <c r="L36" s="148"/>
      <c r="M36" s="46"/>
      <c r="N36" s="148"/>
      <c r="O36" s="46"/>
      <c r="P36" s="148"/>
      <c r="Q36" s="46"/>
      <c r="R36" s="148"/>
      <c r="S36" s="46"/>
      <c r="T36" s="44">
        <f t="shared" si="4"/>
        <v>17.71</v>
      </c>
      <c r="U3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6" s="47"/>
      <c r="AA36" s="97">
        <f>SUM(T_SUP_OP1[[#This Row],[(S)
Total Cost Y1
((H*R)+I)*A]:[(W)
Total Cost Y5
((P*R)+Q)*E]])*(1+T_SUP_OP1[[#This Row],[(X)
Markup %]])</f>
        <v>0</v>
      </c>
      <c r="AB36" s="46"/>
    </row>
    <row r="37" spans="1:28" x14ac:dyDescent="0.3">
      <c r="A37" s="34" t="s">
        <v>45</v>
      </c>
      <c r="B37" s="70" t="s">
        <v>75</v>
      </c>
      <c r="C37" s="34" t="s">
        <v>81</v>
      </c>
      <c r="D37" s="70">
        <v>0</v>
      </c>
      <c r="E37" s="70">
        <v>0</v>
      </c>
      <c r="F37" s="70">
        <v>2000</v>
      </c>
      <c r="G37" s="70">
        <v>0</v>
      </c>
      <c r="H37" s="107">
        <v>0</v>
      </c>
      <c r="I37" s="96"/>
      <c r="J37" s="148"/>
      <c r="K37" s="46"/>
      <c r="L37" s="148"/>
      <c r="M37" s="46"/>
      <c r="N37" s="148"/>
      <c r="O37" s="46"/>
      <c r="P37" s="148"/>
      <c r="Q37" s="46"/>
      <c r="R37" s="148"/>
      <c r="S37" s="46"/>
      <c r="T37" s="44">
        <f t="shared" si="4"/>
        <v>17.71</v>
      </c>
      <c r="U3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7" s="47"/>
      <c r="AA37" s="97">
        <f>SUM(T_SUP_OP1[[#This Row],[(S)
Total Cost Y1
((H*R)+I)*A]:[(W)
Total Cost Y5
((P*R)+Q)*E]])*(1+T_SUP_OP1[[#This Row],[(X)
Markup %]])</f>
        <v>0</v>
      </c>
      <c r="AB37" s="46"/>
    </row>
    <row r="38" spans="1:28" x14ac:dyDescent="0.3">
      <c r="A38" s="34" t="s">
        <v>45</v>
      </c>
      <c r="B38" s="70" t="s">
        <v>77</v>
      </c>
      <c r="C38" s="34" t="s">
        <v>81</v>
      </c>
      <c r="D38" s="70">
        <v>0</v>
      </c>
      <c r="E38" s="70">
        <v>2000</v>
      </c>
      <c r="F38" s="70">
        <v>3000</v>
      </c>
      <c r="G38" s="70">
        <v>0</v>
      </c>
      <c r="H38" s="107">
        <v>0</v>
      </c>
      <c r="I38" s="96" t="s">
        <v>36</v>
      </c>
      <c r="J38" s="148"/>
      <c r="K38" s="46"/>
      <c r="L38" s="148"/>
      <c r="M38" s="46"/>
      <c r="N38" s="148"/>
      <c r="O38" s="46"/>
      <c r="P38" s="148"/>
      <c r="Q38" s="46"/>
      <c r="R38" s="148"/>
      <c r="S38" s="46"/>
      <c r="T38" s="44">
        <f t="shared" si="4"/>
        <v>17.71</v>
      </c>
      <c r="U3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8" s="47"/>
      <c r="AA38" s="97">
        <f>SUM(T_SUP_OP1[[#This Row],[(S)
Total Cost Y1
((H*R)+I)*A]:[(W)
Total Cost Y5
((P*R)+Q)*E]])*(1+T_SUP_OP1[[#This Row],[(X)
Markup %]])</f>
        <v>0</v>
      </c>
      <c r="AB38" s="46"/>
    </row>
    <row r="39" spans="1:28" x14ac:dyDescent="0.3">
      <c r="A39" s="134" t="s">
        <v>307</v>
      </c>
      <c r="B39" s="70" t="s">
        <v>68</v>
      </c>
      <c r="C39" s="34" t="s">
        <v>308</v>
      </c>
      <c r="D39" s="70">
        <v>0</v>
      </c>
      <c r="E39" s="70">
        <v>10000</v>
      </c>
      <c r="F39" s="70">
        <v>0</v>
      </c>
      <c r="G39" s="70">
        <v>0</v>
      </c>
      <c r="H39" s="107">
        <v>0</v>
      </c>
      <c r="I39" s="96"/>
      <c r="J39" s="148"/>
      <c r="K39" s="46"/>
      <c r="L39" s="148"/>
      <c r="M39" s="46"/>
      <c r="N39" s="148"/>
      <c r="O39" s="46"/>
      <c r="P39" s="148"/>
      <c r="Q39" s="46"/>
      <c r="R39" s="148"/>
      <c r="S39" s="46"/>
      <c r="T39" s="44">
        <f>Exchange_Rate</f>
        <v>17.71</v>
      </c>
      <c r="U3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3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3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3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3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39" s="47"/>
      <c r="AA39" s="97">
        <f>SUM(T_SUP_OP1[[#This Row],[(S)
Total Cost Y1
((H*R)+I)*A]:[(W)
Total Cost Y5
((P*R)+Q)*E]])*(1+T_SUP_OP1[[#This Row],[(X)
Markup %]])</f>
        <v>0</v>
      </c>
      <c r="AB39" s="46"/>
    </row>
    <row r="40" spans="1:28" x14ac:dyDescent="0.3">
      <c r="A40" s="34" t="s">
        <v>306</v>
      </c>
      <c r="B40" s="70" t="s">
        <v>68</v>
      </c>
      <c r="C40" s="34" t="s">
        <v>308</v>
      </c>
      <c r="D40" s="70">
        <v>0</v>
      </c>
      <c r="E40" s="70">
        <v>8000</v>
      </c>
      <c r="F40" s="70">
        <v>0</v>
      </c>
      <c r="G40" s="70">
        <v>0</v>
      </c>
      <c r="H40" s="107">
        <v>0</v>
      </c>
      <c r="I40" s="96"/>
      <c r="J40" s="148"/>
      <c r="K40" s="46"/>
      <c r="L40" s="148"/>
      <c r="M40" s="46"/>
      <c r="N40" s="148"/>
      <c r="O40" s="46"/>
      <c r="P40" s="148"/>
      <c r="Q40" s="46"/>
      <c r="R40" s="148"/>
      <c r="S40" s="46"/>
      <c r="T40" s="44">
        <f>Exchange_Rate</f>
        <v>17.71</v>
      </c>
      <c r="U4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0" s="47"/>
      <c r="AA40" s="97">
        <f>SUM(T_SUP_OP1[[#This Row],[(S)
Total Cost Y1
((H*R)+I)*A]:[(W)
Total Cost Y5
((P*R)+Q)*E]])*(1+T_SUP_OP1[[#This Row],[(X)
Markup %]])</f>
        <v>0</v>
      </c>
      <c r="AB40" s="46"/>
    </row>
    <row r="41" spans="1:28" x14ac:dyDescent="0.3">
      <c r="A41" s="134" t="s">
        <v>306</v>
      </c>
      <c r="B41" s="70" t="s">
        <v>72</v>
      </c>
      <c r="C41" s="34" t="s">
        <v>308</v>
      </c>
      <c r="D41" s="70">
        <v>0</v>
      </c>
      <c r="E41" s="70">
        <v>0</v>
      </c>
      <c r="F41" s="70">
        <v>4000</v>
      </c>
      <c r="G41" s="70">
        <v>0</v>
      </c>
      <c r="H41" s="107">
        <v>0</v>
      </c>
      <c r="I41" s="96"/>
      <c r="J41" s="148"/>
      <c r="K41" s="46"/>
      <c r="L41" s="148"/>
      <c r="M41" s="46"/>
      <c r="N41" s="148"/>
      <c r="O41" s="46"/>
      <c r="P41" s="148"/>
      <c r="Q41" s="46"/>
      <c r="R41" s="148"/>
      <c r="S41" s="46"/>
      <c r="T41" s="44">
        <f>Exchange_Rate</f>
        <v>17.71</v>
      </c>
      <c r="U4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1" s="47"/>
      <c r="AA41" s="97">
        <f>SUM(T_SUP_OP1[[#This Row],[(S)
Total Cost Y1
((H*R)+I)*A]:[(W)
Total Cost Y5
((P*R)+Q)*E]])*(1+T_SUP_OP1[[#This Row],[(X)
Markup %]])</f>
        <v>0</v>
      </c>
      <c r="AB41" s="46"/>
    </row>
    <row r="42" spans="1:28" x14ac:dyDescent="0.3">
      <c r="A42" s="34" t="s">
        <v>306</v>
      </c>
      <c r="B42" s="70" t="s">
        <v>73</v>
      </c>
      <c r="C42" s="34" t="s">
        <v>309</v>
      </c>
      <c r="D42" s="70">
        <v>0</v>
      </c>
      <c r="E42" s="70">
        <v>0</v>
      </c>
      <c r="F42" s="70">
        <v>3000</v>
      </c>
      <c r="G42" s="70">
        <v>0</v>
      </c>
      <c r="H42" s="107">
        <v>0</v>
      </c>
      <c r="I42" s="96"/>
      <c r="J42" s="148"/>
      <c r="K42" s="46"/>
      <c r="L42" s="148"/>
      <c r="M42" s="46"/>
      <c r="N42" s="148"/>
      <c r="O42" s="46"/>
      <c r="P42" s="148"/>
      <c r="Q42" s="46"/>
      <c r="R42" s="148"/>
      <c r="S42" s="46"/>
      <c r="T42" s="44">
        <f>Exchange_Rate</f>
        <v>17.71</v>
      </c>
      <c r="U4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2" s="47"/>
      <c r="AA42" s="97">
        <f>SUM(T_SUP_OP1[[#This Row],[(S)
Total Cost Y1
((H*R)+I)*A]:[(W)
Total Cost Y5
((P*R)+Q)*E]])*(1+T_SUP_OP1[[#This Row],[(X)
Markup %]])</f>
        <v>0</v>
      </c>
      <c r="AB42" s="46"/>
    </row>
    <row r="43" spans="1:28" x14ac:dyDescent="0.3">
      <c r="A43" s="34" t="s">
        <v>47</v>
      </c>
      <c r="B43" s="70" t="s">
        <v>68</v>
      </c>
      <c r="C43" s="34" t="s">
        <v>83</v>
      </c>
      <c r="D43" s="70">
        <v>106</v>
      </c>
      <c r="E43" s="70">
        <v>0</v>
      </c>
      <c r="F43" s="70">
        <v>0</v>
      </c>
      <c r="G43" s="70">
        <v>0</v>
      </c>
      <c r="H43" s="70">
        <v>0</v>
      </c>
      <c r="I43" s="59"/>
      <c r="J43" s="148"/>
      <c r="K43" s="46"/>
      <c r="L43" s="148"/>
      <c r="M43" s="46"/>
      <c r="N43" s="148"/>
      <c r="O43" s="46"/>
      <c r="P43" s="148"/>
      <c r="Q43" s="46"/>
      <c r="R43" s="148"/>
      <c r="S43" s="46"/>
      <c r="T43" s="44">
        <f t="shared" ref="T43:T44" si="5">Exchange_Rate</f>
        <v>17.71</v>
      </c>
      <c r="U4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3" s="47"/>
      <c r="AA43" s="97">
        <f>SUM(T_SUP_OP1[[#This Row],[(S)
Total Cost Y1
((H*R)+I)*A]:[(W)
Total Cost Y5
((P*R)+Q)*E]])*(1+T_SUP_OP1[[#This Row],[(X)
Markup %]])</f>
        <v>0</v>
      </c>
      <c r="AB43" s="46"/>
    </row>
    <row r="44" spans="1:28" x14ac:dyDescent="0.3">
      <c r="A44" s="34" t="s">
        <v>48</v>
      </c>
      <c r="B44" s="70" t="s">
        <v>68</v>
      </c>
      <c r="C44" s="34" t="s">
        <v>84</v>
      </c>
      <c r="D44" s="70">
        <v>28</v>
      </c>
      <c r="E44" s="70">
        <v>0</v>
      </c>
      <c r="F44" s="70">
        <v>0</v>
      </c>
      <c r="G44" s="70">
        <v>0</v>
      </c>
      <c r="H44" s="70">
        <v>0</v>
      </c>
      <c r="I44" s="59"/>
      <c r="J44" s="148"/>
      <c r="K44" s="46"/>
      <c r="L44" s="148"/>
      <c r="M44" s="46"/>
      <c r="N44" s="148"/>
      <c r="O44" s="46"/>
      <c r="P44" s="148"/>
      <c r="Q44" s="46"/>
      <c r="R44" s="148"/>
      <c r="S44" s="46"/>
      <c r="T44" s="44">
        <f t="shared" si="5"/>
        <v>17.71</v>
      </c>
      <c r="U4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4" s="47"/>
      <c r="AA44" s="97">
        <f>SUM(T_SUP_OP1[[#This Row],[(S)
Total Cost Y1
((H*R)+I)*A]:[(W)
Total Cost Y5
((P*R)+Q)*E]])*(1+T_SUP_OP1[[#This Row],[(X)
Markup %]])</f>
        <v>0</v>
      </c>
      <c r="AB44" s="46"/>
    </row>
    <row r="45" spans="1:28" x14ac:dyDescent="0.3">
      <c r="A45" s="34" t="s">
        <v>49</v>
      </c>
      <c r="B45" s="70" t="s">
        <v>68</v>
      </c>
      <c r="C45" s="34" t="s">
        <v>85</v>
      </c>
      <c r="D45" s="70">
        <v>9</v>
      </c>
      <c r="E45" s="70">
        <v>0</v>
      </c>
      <c r="F45" s="70">
        <v>0</v>
      </c>
      <c r="G45" s="70">
        <v>0</v>
      </c>
      <c r="H45" s="70">
        <v>0</v>
      </c>
      <c r="I45" s="59"/>
      <c r="J45" s="148"/>
      <c r="K45" s="46"/>
      <c r="L45" s="148"/>
      <c r="M45" s="46"/>
      <c r="N45" s="148"/>
      <c r="O45" s="46"/>
      <c r="P45" s="148"/>
      <c r="Q45" s="46"/>
      <c r="R45" s="148"/>
      <c r="S45" s="46"/>
      <c r="T45" s="44">
        <f t="shared" ref="T45" si="6">Exchange_Rate</f>
        <v>17.71</v>
      </c>
      <c r="U4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5" s="47"/>
      <c r="AA45" s="97">
        <f>SUM(T_SUP_OP1[[#This Row],[(S)
Total Cost Y1
((H*R)+I)*A]:[(W)
Total Cost Y5
((P*R)+Q)*E]])*(1+T_SUP_OP1[[#This Row],[(X)
Markup %]])</f>
        <v>0</v>
      </c>
      <c r="AB45" s="46"/>
    </row>
    <row r="46" spans="1:28" x14ac:dyDescent="0.3">
      <c r="A46" s="34" t="s">
        <v>50</v>
      </c>
      <c r="B46" s="70" t="s">
        <v>68</v>
      </c>
      <c r="C46" s="34" t="s">
        <v>86</v>
      </c>
      <c r="D46" s="70">
        <v>4</v>
      </c>
      <c r="E46" s="70">
        <v>0</v>
      </c>
      <c r="F46" s="70">
        <v>0</v>
      </c>
      <c r="G46" s="70">
        <v>0</v>
      </c>
      <c r="H46" s="70">
        <v>0</v>
      </c>
      <c r="I46" s="60"/>
      <c r="J46" s="148"/>
      <c r="K46" s="46"/>
      <c r="L46" s="148"/>
      <c r="M46" s="46"/>
      <c r="N46" s="148"/>
      <c r="O46" s="46"/>
      <c r="P46" s="148"/>
      <c r="Q46" s="46"/>
      <c r="R46" s="148"/>
      <c r="S46" s="46"/>
      <c r="T46" s="44">
        <f t="shared" ref="T46" si="7">Exchange_Rate</f>
        <v>17.71</v>
      </c>
      <c r="U4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6" s="47"/>
      <c r="AA46" s="97">
        <f>SUM(T_SUP_OP1[[#This Row],[(S)
Total Cost Y1
((H*R)+I)*A]:[(W)
Total Cost Y5
((P*R)+Q)*E]])*(1+T_SUP_OP1[[#This Row],[(X)
Markup %]])</f>
        <v>0</v>
      </c>
      <c r="AB46" s="46"/>
    </row>
    <row r="47" spans="1:28" x14ac:dyDescent="0.3">
      <c r="A47" s="34" t="s">
        <v>50</v>
      </c>
      <c r="B47" s="70" t="s">
        <v>70</v>
      </c>
      <c r="C47" s="34" t="s">
        <v>86</v>
      </c>
      <c r="D47" s="70">
        <v>4</v>
      </c>
      <c r="E47" s="70">
        <v>0</v>
      </c>
      <c r="F47" s="70">
        <v>0</v>
      </c>
      <c r="G47" s="70">
        <v>0</v>
      </c>
      <c r="H47" s="70">
        <v>0</v>
      </c>
      <c r="I47" s="60"/>
      <c r="J47" s="148"/>
      <c r="K47" s="46"/>
      <c r="L47" s="148"/>
      <c r="M47" s="46"/>
      <c r="N47" s="148"/>
      <c r="O47" s="46"/>
      <c r="P47" s="148"/>
      <c r="Q47" s="46"/>
      <c r="R47" s="148"/>
      <c r="S47" s="46"/>
      <c r="T47" s="44">
        <f t="shared" ref="T47:T98" si="8">Exchange_Rate</f>
        <v>17.71</v>
      </c>
      <c r="U4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7" s="47"/>
      <c r="AA47" s="97">
        <f>SUM(T_SUP_OP1[[#This Row],[(S)
Total Cost Y1
((H*R)+I)*A]:[(W)
Total Cost Y5
((P*R)+Q)*E]])*(1+T_SUP_OP1[[#This Row],[(X)
Markup %]])</f>
        <v>0</v>
      </c>
      <c r="AB47" s="46"/>
    </row>
    <row r="48" spans="1:28" x14ac:dyDescent="0.3">
      <c r="A48" s="34" t="s">
        <v>50</v>
      </c>
      <c r="B48" s="70" t="s">
        <v>71</v>
      </c>
      <c r="C48" s="34" t="s">
        <v>86</v>
      </c>
      <c r="D48" s="70">
        <v>4</v>
      </c>
      <c r="E48" s="70">
        <v>0</v>
      </c>
      <c r="F48" s="70">
        <v>0</v>
      </c>
      <c r="G48" s="70">
        <v>0</v>
      </c>
      <c r="H48" s="70">
        <v>0</v>
      </c>
      <c r="I48" s="60"/>
      <c r="J48" s="148"/>
      <c r="K48" s="46"/>
      <c r="L48" s="148"/>
      <c r="M48" s="46"/>
      <c r="N48" s="148"/>
      <c r="O48" s="46"/>
      <c r="P48" s="148"/>
      <c r="Q48" s="46"/>
      <c r="R48" s="148"/>
      <c r="S48" s="46"/>
      <c r="T48" s="44">
        <f t="shared" si="8"/>
        <v>17.71</v>
      </c>
      <c r="U4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8" s="47"/>
      <c r="AA48" s="97">
        <f>SUM(T_SUP_OP1[[#This Row],[(S)
Total Cost Y1
((H*R)+I)*A]:[(W)
Total Cost Y5
((P*R)+Q)*E]])*(1+T_SUP_OP1[[#This Row],[(X)
Markup %]])</f>
        <v>0</v>
      </c>
      <c r="AB48" s="46"/>
    </row>
    <row r="49" spans="1:28" x14ac:dyDescent="0.3">
      <c r="A49" s="34" t="s">
        <v>50</v>
      </c>
      <c r="B49" s="70" t="s">
        <v>72</v>
      </c>
      <c r="C49" s="34" t="s">
        <v>86</v>
      </c>
      <c r="D49" s="70">
        <v>1</v>
      </c>
      <c r="E49" s="70">
        <v>0</v>
      </c>
      <c r="F49" s="70">
        <v>0</v>
      </c>
      <c r="G49" s="70">
        <v>0</v>
      </c>
      <c r="H49" s="70">
        <v>0</v>
      </c>
      <c r="I49" s="60"/>
      <c r="J49" s="148"/>
      <c r="K49" s="46"/>
      <c r="L49" s="148"/>
      <c r="M49" s="46"/>
      <c r="N49" s="148"/>
      <c r="O49" s="46"/>
      <c r="P49" s="148"/>
      <c r="Q49" s="46"/>
      <c r="R49" s="148"/>
      <c r="S49" s="46"/>
      <c r="T49" s="44">
        <f t="shared" si="8"/>
        <v>17.71</v>
      </c>
      <c r="U4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4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4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4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4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49" s="47"/>
      <c r="AA49" s="97">
        <f>SUM(T_SUP_OP1[[#This Row],[(S)
Total Cost Y1
((H*R)+I)*A]:[(W)
Total Cost Y5
((P*R)+Q)*E]])*(1+T_SUP_OP1[[#This Row],[(X)
Markup %]])</f>
        <v>0</v>
      </c>
      <c r="AB49" s="46"/>
    </row>
    <row r="50" spans="1:28" x14ac:dyDescent="0.3">
      <c r="A50" s="34" t="s">
        <v>50</v>
      </c>
      <c r="B50" s="70" t="s">
        <v>73</v>
      </c>
      <c r="C50" s="34" t="s">
        <v>86</v>
      </c>
      <c r="D50" s="70">
        <v>1</v>
      </c>
      <c r="E50" s="70">
        <v>0</v>
      </c>
      <c r="F50" s="70">
        <v>0</v>
      </c>
      <c r="G50" s="70">
        <v>0</v>
      </c>
      <c r="H50" s="70">
        <v>0</v>
      </c>
      <c r="I50" s="60"/>
      <c r="J50" s="148"/>
      <c r="K50" s="46"/>
      <c r="L50" s="148"/>
      <c r="M50" s="46"/>
      <c r="N50" s="148"/>
      <c r="O50" s="46"/>
      <c r="P50" s="148"/>
      <c r="Q50" s="46"/>
      <c r="R50" s="148"/>
      <c r="S50" s="46"/>
      <c r="T50" s="44">
        <f t="shared" si="8"/>
        <v>17.71</v>
      </c>
      <c r="U5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0" s="47"/>
      <c r="AA50" s="97">
        <f>SUM(T_SUP_OP1[[#This Row],[(S)
Total Cost Y1
((H*R)+I)*A]:[(W)
Total Cost Y5
((P*R)+Q)*E]])*(1+T_SUP_OP1[[#This Row],[(X)
Markup %]])</f>
        <v>0</v>
      </c>
      <c r="AB50" s="46"/>
    </row>
    <row r="51" spans="1:28" x14ac:dyDescent="0.3">
      <c r="A51" s="34" t="s">
        <v>50</v>
      </c>
      <c r="B51" s="70" t="s">
        <v>74</v>
      </c>
      <c r="C51" s="34" t="s">
        <v>86</v>
      </c>
      <c r="D51" s="70">
        <v>1</v>
      </c>
      <c r="E51" s="70">
        <v>0</v>
      </c>
      <c r="F51" s="70">
        <v>0</v>
      </c>
      <c r="G51" s="70">
        <v>0</v>
      </c>
      <c r="H51" s="70">
        <v>0</v>
      </c>
      <c r="I51" s="60"/>
      <c r="J51" s="148"/>
      <c r="K51" s="46"/>
      <c r="L51" s="148"/>
      <c r="M51" s="46"/>
      <c r="N51" s="148"/>
      <c r="O51" s="46"/>
      <c r="P51" s="148"/>
      <c r="Q51" s="46"/>
      <c r="R51" s="148"/>
      <c r="S51" s="46"/>
      <c r="T51" s="44">
        <f t="shared" si="8"/>
        <v>17.71</v>
      </c>
      <c r="U5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1" s="47"/>
      <c r="AA51" s="97">
        <f>SUM(T_SUP_OP1[[#This Row],[(S)
Total Cost Y1
((H*R)+I)*A]:[(W)
Total Cost Y5
((P*R)+Q)*E]])*(1+T_SUP_OP1[[#This Row],[(X)
Markup %]])</f>
        <v>0</v>
      </c>
      <c r="AB51" s="46"/>
    </row>
    <row r="52" spans="1:28" x14ac:dyDescent="0.3">
      <c r="A52" s="34" t="s">
        <v>50</v>
      </c>
      <c r="B52" s="70" t="s">
        <v>75</v>
      </c>
      <c r="C52" s="34" t="s">
        <v>86</v>
      </c>
      <c r="D52" s="70">
        <v>1</v>
      </c>
      <c r="E52" s="70">
        <v>0</v>
      </c>
      <c r="F52" s="70">
        <v>0</v>
      </c>
      <c r="G52" s="70">
        <v>0</v>
      </c>
      <c r="H52" s="70">
        <v>0</v>
      </c>
      <c r="I52" s="60"/>
      <c r="J52" s="148"/>
      <c r="K52" s="46"/>
      <c r="L52" s="148"/>
      <c r="M52" s="46"/>
      <c r="N52" s="148"/>
      <c r="O52" s="46"/>
      <c r="P52" s="148"/>
      <c r="Q52" s="46"/>
      <c r="R52" s="148"/>
      <c r="S52" s="46"/>
      <c r="T52" s="44">
        <f t="shared" si="8"/>
        <v>17.71</v>
      </c>
      <c r="U5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2" s="47"/>
      <c r="AA52" s="97">
        <f>SUM(T_SUP_OP1[[#This Row],[(S)
Total Cost Y1
((H*R)+I)*A]:[(W)
Total Cost Y5
((P*R)+Q)*E]])*(1+T_SUP_OP1[[#This Row],[(X)
Markup %]])</f>
        <v>0</v>
      </c>
      <c r="AB52" s="46"/>
    </row>
    <row r="53" spans="1:28" x14ac:dyDescent="0.3">
      <c r="A53" s="34" t="s">
        <v>50</v>
      </c>
      <c r="B53" s="70" t="s">
        <v>76</v>
      </c>
      <c r="C53" s="34" t="s">
        <v>86</v>
      </c>
      <c r="D53" s="70">
        <v>1</v>
      </c>
      <c r="E53" s="70">
        <v>0</v>
      </c>
      <c r="F53" s="70">
        <v>0</v>
      </c>
      <c r="G53" s="70">
        <v>0</v>
      </c>
      <c r="H53" s="70">
        <v>0</v>
      </c>
      <c r="I53" s="60"/>
      <c r="J53" s="148"/>
      <c r="K53" s="46"/>
      <c r="L53" s="148"/>
      <c r="M53" s="46"/>
      <c r="N53" s="148"/>
      <c r="O53" s="46"/>
      <c r="P53" s="148"/>
      <c r="Q53" s="46"/>
      <c r="R53" s="148"/>
      <c r="S53" s="46"/>
      <c r="T53" s="44">
        <f t="shared" si="8"/>
        <v>17.71</v>
      </c>
      <c r="U5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3" s="47"/>
      <c r="AA53" s="97">
        <f>SUM(T_SUP_OP1[[#This Row],[(S)
Total Cost Y1
((H*R)+I)*A]:[(W)
Total Cost Y5
((P*R)+Q)*E]])*(1+T_SUP_OP1[[#This Row],[(X)
Markup %]])</f>
        <v>0</v>
      </c>
      <c r="AB53" s="46"/>
    </row>
    <row r="54" spans="1:28" x14ac:dyDescent="0.3">
      <c r="A54" s="34" t="s">
        <v>50</v>
      </c>
      <c r="B54" s="70" t="s">
        <v>77</v>
      </c>
      <c r="C54" s="34" t="s">
        <v>86</v>
      </c>
      <c r="D54" s="70">
        <v>1</v>
      </c>
      <c r="E54" s="70">
        <v>0</v>
      </c>
      <c r="F54" s="70">
        <v>0</v>
      </c>
      <c r="G54" s="70">
        <v>0</v>
      </c>
      <c r="H54" s="70">
        <v>0</v>
      </c>
      <c r="I54" s="60"/>
      <c r="J54" s="148"/>
      <c r="K54" s="46"/>
      <c r="L54" s="148"/>
      <c r="M54" s="46"/>
      <c r="N54" s="148"/>
      <c r="O54" s="46"/>
      <c r="P54" s="148"/>
      <c r="Q54" s="46"/>
      <c r="R54" s="148"/>
      <c r="S54" s="46"/>
      <c r="T54" s="44">
        <f t="shared" si="8"/>
        <v>17.71</v>
      </c>
      <c r="U5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4" s="47"/>
      <c r="AA54" s="97">
        <f>SUM(T_SUP_OP1[[#This Row],[(S)
Total Cost Y1
((H*R)+I)*A]:[(W)
Total Cost Y5
((P*R)+Q)*E]])*(1+T_SUP_OP1[[#This Row],[(X)
Markup %]])</f>
        <v>0</v>
      </c>
      <c r="AB54" s="46"/>
    </row>
    <row r="55" spans="1:28" x14ac:dyDescent="0.3">
      <c r="A55" s="34" t="s">
        <v>472</v>
      </c>
      <c r="B55" s="70" t="s">
        <v>68</v>
      </c>
      <c r="C55" s="34" t="s">
        <v>283</v>
      </c>
      <c r="D55" s="70">
        <v>0</v>
      </c>
      <c r="E55" s="70">
        <v>0</v>
      </c>
      <c r="F55" s="70">
        <v>16</v>
      </c>
      <c r="G55" s="70">
        <v>0</v>
      </c>
      <c r="H55" s="70">
        <v>0</v>
      </c>
      <c r="I55" s="60"/>
      <c r="J55" s="148"/>
      <c r="K55" s="46"/>
      <c r="L55" s="148"/>
      <c r="M55" s="46"/>
      <c r="N55" s="148"/>
      <c r="O55" s="46"/>
      <c r="P55" s="148"/>
      <c r="Q55" s="46"/>
      <c r="R55" s="148"/>
      <c r="S55" s="46"/>
      <c r="T55" s="44">
        <f t="shared" si="8"/>
        <v>17.71</v>
      </c>
      <c r="U5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5" s="47"/>
      <c r="AA55" s="97">
        <f>SUM(T_SUP_OP1[[#This Row],[(S)
Total Cost Y1
((H*R)+I)*A]:[(W)
Total Cost Y5
((P*R)+Q)*E]])*(1+T_SUP_OP1[[#This Row],[(X)
Markup %]])</f>
        <v>0</v>
      </c>
      <c r="AB55" s="46"/>
    </row>
    <row r="56" spans="1:28" x14ac:dyDescent="0.3">
      <c r="A56" s="34" t="s">
        <v>472</v>
      </c>
      <c r="B56" s="70" t="s">
        <v>70</v>
      </c>
      <c r="C56" s="34" t="s">
        <v>283</v>
      </c>
      <c r="D56" s="70">
        <v>0</v>
      </c>
      <c r="E56" s="70">
        <v>0</v>
      </c>
      <c r="F56" s="70">
        <v>22</v>
      </c>
      <c r="G56" s="70">
        <v>0</v>
      </c>
      <c r="H56" s="70">
        <v>0</v>
      </c>
      <c r="I56" s="60"/>
      <c r="J56" s="148"/>
      <c r="K56" s="46"/>
      <c r="L56" s="148"/>
      <c r="M56" s="46"/>
      <c r="N56" s="148"/>
      <c r="O56" s="46"/>
      <c r="P56" s="148"/>
      <c r="Q56" s="46"/>
      <c r="R56" s="148"/>
      <c r="S56" s="46"/>
      <c r="T56" s="44">
        <f t="shared" si="8"/>
        <v>17.71</v>
      </c>
      <c r="U5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6" s="47"/>
      <c r="AA56" s="97">
        <f>SUM(T_SUP_OP1[[#This Row],[(S)
Total Cost Y1
((H*R)+I)*A]:[(W)
Total Cost Y5
((P*R)+Q)*E]])*(1+T_SUP_OP1[[#This Row],[(X)
Markup %]])</f>
        <v>0</v>
      </c>
      <c r="AB56" s="46"/>
    </row>
    <row r="57" spans="1:28" x14ac:dyDescent="0.3">
      <c r="A57" s="34" t="s">
        <v>472</v>
      </c>
      <c r="B57" s="70" t="s">
        <v>72</v>
      </c>
      <c r="C57" s="34" t="s">
        <v>283</v>
      </c>
      <c r="D57" s="70">
        <v>0</v>
      </c>
      <c r="E57" s="70">
        <v>0</v>
      </c>
      <c r="F57" s="70">
        <v>2</v>
      </c>
      <c r="G57" s="70">
        <v>0</v>
      </c>
      <c r="H57" s="70">
        <v>0</v>
      </c>
      <c r="I57" s="60"/>
      <c r="J57" s="149"/>
      <c r="K57" s="46"/>
      <c r="L57" s="148"/>
      <c r="M57" s="46"/>
      <c r="N57" s="148"/>
      <c r="O57" s="46"/>
      <c r="P57" s="148"/>
      <c r="Q57" s="46"/>
      <c r="R57" s="148"/>
      <c r="S57" s="46"/>
      <c r="T57" s="109">
        <f>Exchange_Rate</f>
        <v>17.71</v>
      </c>
      <c r="U5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7" s="110"/>
      <c r="AA57" s="97">
        <f>SUM(T_SUP_OP1[[#This Row],[(S)
Total Cost Y1
((H*R)+I)*A]:[(W)
Total Cost Y5
((P*R)+Q)*E]])*(1+T_SUP_OP1[[#This Row],[(X)
Markup %]])</f>
        <v>0</v>
      </c>
      <c r="AB57" s="106"/>
    </row>
    <row r="58" spans="1:28" x14ac:dyDescent="0.3">
      <c r="A58" s="34" t="s">
        <v>472</v>
      </c>
      <c r="B58" s="70" t="s">
        <v>73</v>
      </c>
      <c r="C58" s="34" t="s">
        <v>283</v>
      </c>
      <c r="D58" s="70">
        <v>0</v>
      </c>
      <c r="E58" s="70">
        <v>0</v>
      </c>
      <c r="F58" s="70">
        <v>1</v>
      </c>
      <c r="G58" s="70">
        <v>0</v>
      </c>
      <c r="H58" s="70">
        <v>0</v>
      </c>
      <c r="I58" s="60"/>
      <c r="J58" s="149"/>
      <c r="K58" s="46"/>
      <c r="L58" s="148"/>
      <c r="M58" s="46"/>
      <c r="N58" s="148"/>
      <c r="O58" s="46"/>
      <c r="P58" s="148"/>
      <c r="Q58" s="46"/>
      <c r="R58" s="148"/>
      <c r="S58" s="46"/>
      <c r="T58" s="109">
        <f>Exchange_Rate</f>
        <v>17.71</v>
      </c>
      <c r="U5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8" s="110"/>
      <c r="AA58" s="97">
        <f>SUM(T_SUP_OP1[[#This Row],[(S)
Total Cost Y1
((H*R)+I)*A]:[(W)
Total Cost Y5
((P*R)+Q)*E]])*(1+T_SUP_OP1[[#This Row],[(X)
Markup %]])</f>
        <v>0</v>
      </c>
      <c r="AB58" s="106"/>
    </row>
    <row r="59" spans="1:28" x14ac:dyDescent="0.3">
      <c r="A59" s="34" t="s">
        <v>472</v>
      </c>
      <c r="B59" s="70" t="s">
        <v>74</v>
      </c>
      <c r="C59" s="34" t="s">
        <v>283</v>
      </c>
      <c r="D59" s="70">
        <v>0</v>
      </c>
      <c r="E59" s="70">
        <v>0</v>
      </c>
      <c r="F59" s="70">
        <v>2</v>
      </c>
      <c r="G59" s="70">
        <v>0</v>
      </c>
      <c r="H59" s="70">
        <v>0</v>
      </c>
      <c r="I59" s="60"/>
      <c r="J59" s="149"/>
      <c r="K59" s="46"/>
      <c r="L59" s="148"/>
      <c r="M59" s="46"/>
      <c r="N59" s="148"/>
      <c r="O59" s="46"/>
      <c r="P59" s="148"/>
      <c r="Q59" s="46"/>
      <c r="R59" s="148"/>
      <c r="S59" s="46"/>
      <c r="T59" s="109">
        <f>Exchange_Rate</f>
        <v>17.71</v>
      </c>
      <c r="U5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5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5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5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5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59" s="110"/>
      <c r="AA59" s="97">
        <f>SUM(T_SUP_OP1[[#This Row],[(S)
Total Cost Y1
((H*R)+I)*A]:[(W)
Total Cost Y5
((P*R)+Q)*E]])*(1+T_SUP_OP1[[#This Row],[(X)
Markup %]])</f>
        <v>0</v>
      </c>
      <c r="AB59" s="106"/>
    </row>
    <row r="60" spans="1:28" x14ac:dyDescent="0.3">
      <c r="A60" s="34" t="s">
        <v>472</v>
      </c>
      <c r="B60" s="70" t="s">
        <v>76</v>
      </c>
      <c r="C60" s="34" t="s">
        <v>283</v>
      </c>
      <c r="D60" s="70">
        <v>0</v>
      </c>
      <c r="E60" s="70">
        <v>0</v>
      </c>
      <c r="F60" s="70">
        <v>2</v>
      </c>
      <c r="G60" s="70">
        <v>0</v>
      </c>
      <c r="H60" s="70">
        <v>0</v>
      </c>
      <c r="I60" s="60"/>
      <c r="J60" s="149"/>
      <c r="K60" s="46"/>
      <c r="L60" s="148"/>
      <c r="M60" s="46"/>
      <c r="N60" s="148"/>
      <c r="O60" s="46"/>
      <c r="P60" s="148"/>
      <c r="Q60" s="46"/>
      <c r="R60" s="148"/>
      <c r="S60" s="46"/>
      <c r="T60" s="109">
        <f>Exchange_Rate</f>
        <v>17.71</v>
      </c>
      <c r="U6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0" s="110"/>
      <c r="AA60" s="97">
        <f>SUM(T_SUP_OP1[[#This Row],[(S)
Total Cost Y1
((H*R)+I)*A]:[(W)
Total Cost Y5
((P*R)+Q)*E]])*(1+T_SUP_OP1[[#This Row],[(X)
Markup %]])</f>
        <v>0</v>
      </c>
      <c r="AB60" s="106"/>
    </row>
    <row r="61" spans="1:28" x14ac:dyDescent="0.3">
      <c r="A61" s="34" t="s">
        <v>472</v>
      </c>
      <c r="B61" s="70" t="s">
        <v>75</v>
      </c>
      <c r="C61" s="34" t="s">
        <v>283</v>
      </c>
      <c r="D61" s="70">
        <v>0</v>
      </c>
      <c r="E61" s="70">
        <v>0</v>
      </c>
      <c r="F61" s="70">
        <v>1</v>
      </c>
      <c r="G61" s="70">
        <v>0</v>
      </c>
      <c r="H61" s="70">
        <v>0</v>
      </c>
      <c r="I61" s="60"/>
      <c r="J61" s="148"/>
      <c r="K61" s="46"/>
      <c r="L61" s="148"/>
      <c r="M61" s="46"/>
      <c r="N61" s="148"/>
      <c r="O61" s="46"/>
      <c r="P61" s="148"/>
      <c r="Q61" s="46"/>
      <c r="R61" s="148"/>
      <c r="S61" s="46"/>
      <c r="T61" s="44">
        <f t="shared" si="8"/>
        <v>17.71</v>
      </c>
      <c r="U6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1" s="47"/>
      <c r="AA61" s="97">
        <f>SUM(T_SUP_OP1[[#This Row],[(S)
Total Cost Y1
((H*R)+I)*A]:[(W)
Total Cost Y5
((P*R)+Q)*E]])*(1+T_SUP_OP1[[#This Row],[(X)
Markup %]])</f>
        <v>0</v>
      </c>
      <c r="AB61" s="46"/>
    </row>
    <row r="62" spans="1:28" x14ac:dyDescent="0.3">
      <c r="A62" s="34" t="s">
        <v>472</v>
      </c>
      <c r="B62" s="70" t="s">
        <v>77</v>
      </c>
      <c r="C62" s="34" t="s">
        <v>283</v>
      </c>
      <c r="D62" s="70">
        <v>0</v>
      </c>
      <c r="E62" s="70">
        <v>0</v>
      </c>
      <c r="F62" s="70">
        <v>1</v>
      </c>
      <c r="G62" s="70">
        <v>0</v>
      </c>
      <c r="H62" s="70">
        <v>0</v>
      </c>
      <c r="I62" s="60"/>
      <c r="J62" s="148"/>
      <c r="K62" s="46"/>
      <c r="L62" s="148"/>
      <c r="M62" s="46"/>
      <c r="N62" s="148"/>
      <c r="O62" s="46"/>
      <c r="P62" s="148"/>
      <c r="Q62" s="46"/>
      <c r="R62" s="148"/>
      <c r="S62" s="46"/>
      <c r="T62" s="44">
        <f t="shared" si="8"/>
        <v>17.71</v>
      </c>
      <c r="U6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2" s="47"/>
      <c r="AA62" s="97">
        <f>SUM(T_SUP_OP1[[#This Row],[(S)
Total Cost Y1
((H*R)+I)*A]:[(W)
Total Cost Y5
((P*R)+Q)*E]])*(1+T_SUP_OP1[[#This Row],[(X)
Markup %]])</f>
        <v>0</v>
      </c>
      <c r="AB62" s="46"/>
    </row>
    <row r="63" spans="1:28" x14ac:dyDescent="0.3">
      <c r="A63" s="34" t="s">
        <v>51</v>
      </c>
      <c r="B63" s="70" t="s">
        <v>68</v>
      </c>
      <c r="C63" s="34" t="s">
        <v>87</v>
      </c>
      <c r="D63" s="70">
        <v>0</v>
      </c>
      <c r="E63" s="70">
        <v>0</v>
      </c>
      <c r="F63" s="70">
        <v>16</v>
      </c>
      <c r="G63" s="70">
        <v>0</v>
      </c>
      <c r="H63" s="70">
        <v>0</v>
      </c>
      <c r="I63" s="60"/>
      <c r="J63" s="148"/>
      <c r="K63" s="46"/>
      <c r="L63" s="148"/>
      <c r="M63" s="46"/>
      <c r="N63" s="148"/>
      <c r="O63" s="46"/>
      <c r="P63" s="148"/>
      <c r="Q63" s="46"/>
      <c r="R63" s="148"/>
      <c r="S63" s="46"/>
      <c r="T63" s="44">
        <f t="shared" si="8"/>
        <v>17.71</v>
      </c>
      <c r="U6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3" s="47"/>
      <c r="AA63" s="97">
        <f>SUM(T_SUP_OP1[[#This Row],[(S)
Total Cost Y1
((H*R)+I)*A]:[(W)
Total Cost Y5
((P*R)+Q)*E]])*(1+T_SUP_OP1[[#This Row],[(X)
Markup %]])</f>
        <v>0</v>
      </c>
      <c r="AB63" s="46"/>
    </row>
    <row r="64" spans="1:28" x14ac:dyDescent="0.3">
      <c r="A64" s="34" t="s">
        <v>51</v>
      </c>
      <c r="B64" s="70" t="s">
        <v>70</v>
      </c>
      <c r="C64" s="34" t="s">
        <v>87</v>
      </c>
      <c r="D64" s="70">
        <v>0</v>
      </c>
      <c r="E64" s="70">
        <v>0</v>
      </c>
      <c r="F64" s="70">
        <v>22</v>
      </c>
      <c r="G64" s="70">
        <v>0</v>
      </c>
      <c r="H64" s="70">
        <v>0</v>
      </c>
      <c r="I64" s="60"/>
      <c r="J64" s="148"/>
      <c r="K64" s="46"/>
      <c r="L64" s="148"/>
      <c r="M64" s="46"/>
      <c r="N64" s="148"/>
      <c r="O64" s="46"/>
      <c r="P64" s="148"/>
      <c r="Q64" s="46"/>
      <c r="R64" s="148"/>
      <c r="S64" s="46"/>
      <c r="T64" s="44">
        <f t="shared" si="8"/>
        <v>17.71</v>
      </c>
      <c r="U6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4" s="47"/>
      <c r="AA64" s="97">
        <f>SUM(T_SUP_OP1[[#This Row],[(S)
Total Cost Y1
((H*R)+I)*A]:[(W)
Total Cost Y5
((P*R)+Q)*E]])*(1+T_SUP_OP1[[#This Row],[(X)
Markup %]])</f>
        <v>0</v>
      </c>
      <c r="AB64" s="46"/>
    </row>
    <row r="65" spans="1:28" x14ac:dyDescent="0.3">
      <c r="A65" s="34" t="s">
        <v>51</v>
      </c>
      <c r="B65" s="70" t="s">
        <v>72</v>
      </c>
      <c r="C65" s="34" t="s">
        <v>87</v>
      </c>
      <c r="D65" s="70">
        <v>0</v>
      </c>
      <c r="E65" s="70">
        <v>0</v>
      </c>
      <c r="F65" s="70">
        <v>2</v>
      </c>
      <c r="G65" s="70">
        <v>0</v>
      </c>
      <c r="H65" s="70">
        <v>0</v>
      </c>
      <c r="I65" s="60"/>
      <c r="J65" s="148"/>
      <c r="K65" s="46"/>
      <c r="L65" s="148"/>
      <c r="M65" s="46"/>
      <c r="N65" s="148"/>
      <c r="O65" s="46"/>
      <c r="P65" s="148"/>
      <c r="Q65" s="46"/>
      <c r="R65" s="148"/>
      <c r="S65" s="46"/>
      <c r="T65" s="44">
        <f t="shared" si="8"/>
        <v>17.71</v>
      </c>
      <c r="U6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5" s="47"/>
      <c r="AA65" s="97">
        <f>SUM(T_SUP_OP1[[#This Row],[(S)
Total Cost Y1
((H*R)+I)*A]:[(W)
Total Cost Y5
((P*R)+Q)*E]])*(1+T_SUP_OP1[[#This Row],[(X)
Markup %]])</f>
        <v>0</v>
      </c>
      <c r="AB65" s="46"/>
    </row>
    <row r="66" spans="1:28" x14ac:dyDescent="0.3">
      <c r="A66" s="34" t="s">
        <v>51</v>
      </c>
      <c r="B66" s="70" t="s">
        <v>73</v>
      </c>
      <c r="C66" s="34" t="s">
        <v>87</v>
      </c>
      <c r="D66" s="70">
        <v>0</v>
      </c>
      <c r="E66" s="70">
        <v>0</v>
      </c>
      <c r="F66" s="70">
        <v>1</v>
      </c>
      <c r="G66" s="70">
        <v>0</v>
      </c>
      <c r="H66" s="70">
        <v>0</v>
      </c>
      <c r="I66" s="60"/>
      <c r="J66" s="148"/>
      <c r="K66" s="46"/>
      <c r="L66" s="148"/>
      <c r="M66" s="46"/>
      <c r="N66" s="148"/>
      <c r="O66" s="46"/>
      <c r="P66" s="148"/>
      <c r="Q66" s="46"/>
      <c r="R66" s="148"/>
      <c r="S66" s="46"/>
      <c r="T66" s="44">
        <f t="shared" si="8"/>
        <v>17.71</v>
      </c>
      <c r="U6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6" s="47"/>
      <c r="AA66" s="97">
        <f>SUM(T_SUP_OP1[[#This Row],[(S)
Total Cost Y1
((H*R)+I)*A]:[(W)
Total Cost Y5
((P*R)+Q)*E]])*(1+T_SUP_OP1[[#This Row],[(X)
Markup %]])</f>
        <v>0</v>
      </c>
      <c r="AB66" s="46"/>
    </row>
    <row r="67" spans="1:28" x14ac:dyDescent="0.3">
      <c r="A67" s="34" t="s">
        <v>51</v>
      </c>
      <c r="B67" s="70" t="s">
        <v>74</v>
      </c>
      <c r="C67" s="34" t="s">
        <v>87</v>
      </c>
      <c r="D67" s="70">
        <v>0</v>
      </c>
      <c r="E67" s="70">
        <v>0</v>
      </c>
      <c r="F67" s="70">
        <v>2</v>
      </c>
      <c r="G67" s="70">
        <v>0</v>
      </c>
      <c r="H67" s="70">
        <v>0</v>
      </c>
      <c r="I67" s="60"/>
      <c r="J67" s="148"/>
      <c r="K67" s="46"/>
      <c r="L67" s="148"/>
      <c r="M67" s="46"/>
      <c r="N67" s="148"/>
      <c r="O67" s="46"/>
      <c r="P67" s="148"/>
      <c r="Q67" s="46"/>
      <c r="R67" s="148"/>
      <c r="S67" s="46"/>
      <c r="T67" s="44">
        <f t="shared" si="8"/>
        <v>17.71</v>
      </c>
      <c r="U6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7" s="47"/>
      <c r="AA67" s="97">
        <f>SUM(T_SUP_OP1[[#This Row],[(S)
Total Cost Y1
((H*R)+I)*A]:[(W)
Total Cost Y5
((P*R)+Q)*E]])*(1+T_SUP_OP1[[#This Row],[(X)
Markup %]])</f>
        <v>0</v>
      </c>
      <c r="AB67" s="46"/>
    </row>
    <row r="68" spans="1:28" x14ac:dyDescent="0.3">
      <c r="A68" s="34" t="s">
        <v>51</v>
      </c>
      <c r="B68" s="70" t="s">
        <v>76</v>
      </c>
      <c r="C68" s="34" t="s">
        <v>87</v>
      </c>
      <c r="D68" s="70">
        <v>0</v>
      </c>
      <c r="E68" s="70">
        <v>0</v>
      </c>
      <c r="F68" s="70">
        <v>2</v>
      </c>
      <c r="G68" s="70">
        <v>0</v>
      </c>
      <c r="H68" s="70">
        <v>0</v>
      </c>
      <c r="I68" s="60"/>
      <c r="J68" s="148"/>
      <c r="K68" s="46"/>
      <c r="L68" s="148"/>
      <c r="M68" s="46"/>
      <c r="N68" s="148"/>
      <c r="O68" s="46"/>
      <c r="P68" s="148"/>
      <c r="Q68" s="46"/>
      <c r="R68" s="148"/>
      <c r="S68" s="46"/>
      <c r="T68" s="44">
        <f t="shared" si="8"/>
        <v>17.71</v>
      </c>
      <c r="U6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8" s="47"/>
      <c r="AA68" s="97">
        <f>SUM(T_SUP_OP1[[#This Row],[(S)
Total Cost Y1
((H*R)+I)*A]:[(W)
Total Cost Y5
((P*R)+Q)*E]])*(1+T_SUP_OP1[[#This Row],[(X)
Markup %]])</f>
        <v>0</v>
      </c>
      <c r="AB68" s="46"/>
    </row>
    <row r="69" spans="1:28" x14ac:dyDescent="0.3">
      <c r="A69" s="34" t="s">
        <v>51</v>
      </c>
      <c r="B69" s="70" t="s">
        <v>75</v>
      </c>
      <c r="C69" s="34" t="s">
        <v>87</v>
      </c>
      <c r="D69" s="70">
        <v>0</v>
      </c>
      <c r="E69" s="70">
        <v>0</v>
      </c>
      <c r="F69" s="70">
        <v>1</v>
      </c>
      <c r="G69" s="70">
        <v>0</v>
      </c>
      <c r="H69" s="70">
        <v>0</v>
      </c>
      <c r="I69" s="60"/>
      <c r="J69" s="148"/>
      <c r="K69" s="46"/>
      <c r="L69" s="148"/>
      <c r="M69" s="46"/>
      <c r="N69" s="148"/>
      <c r="O69" s="46"/>
      <c r="P69" s="148"/>
      <c r="Q69" s="46"/>
      <c r="R69" s="148"/>
      <c r="S69" s="46"/>
      <c r="T69" s="44">
        <f t="shared" si="8"/>
        <v>17.71</v>
      </c>
      <c r="U6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6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6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6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6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69" s="47"/>
      <c r="AA69" s="97">
        <f>SUM(T_SUP_OP1[[#This Row],[(S)
Total Cost Y1
((H*R)+I)*A]:[(W)
Total Cost Y5
((P*R)+Q)*E]])*(1+T_SUP_OP1[[#This Row],[(X)
Markup %]])</f>
        <v>0</v>
      </c>
      <c r="AB69" s="46"/>
    </row>
    <row r="70" spans="1:28" x14ac:dyDescent="0.3">
      <c r="A70" s="34" t="s">
        <v>51</v>
      </c>
      <c r="B70" s="70" t="s">
        <v>77</v>
      </c>
      <c r="C70" s="34" t="s">
        <v>87</v>
      </c>
      <c r="D70" s="70">
        <v>0</v>
      </c>
      <c r="E70" s="70">
        <v>0</v>
      </c>
      <c r="F70" s="70">
        <v>1</v>
      </c>
      <c r="G70" s="70">
        <v>0</v>
      </c>
      <c r="H70" s="70">
        <v>0</v>
      </c>
      <c r="I70" s="60"/>
      <c r="J70" s="148"/>
      <c r="K70" s="46"/>
      <c r="L70" s="148"/>
      <c r="M70" s="46"/>
      <c r="N70" s="148"/>
      <c r="O70" s="46"/>
      <c r="P70" s="148"/>
      <c r="Q70" s="46"/>
      <c r="R70" s="148"/>
      <c r="S70" s="46"/>
      <c r="T70" s="44">
        <f t="shared" si="8"/>
        <v>17.71</v>
      </c>
      <c r="U7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0" s="47"/>
      <c r="AA70" s="97">
        <f>SUM(T_SUP_OP1[[#This Row],[(S)
Total Cost Y1
((H*R)+I)*A]:[(W)
Total Cost Y5
((P*R)+Q)*E]])*(1+T_SUP_OP1[[#This Row],[(X)
Markup %]])</f>
        <v>0</v>
      </c>
      <c r="AB70" s="46"/>
    </row>
    <row r="71" spans="1:28" x14ac:dyDescent="0.3">
      <c r="A71" s="34" t="s">
        <v>272</v>
      </c>
      <c r="B71" s="70" t="s">
        <v>68</v>
      </c>
      <c r="C71" s="34" t="s">
        <v>88</v>
      </c>
      <c r="D71" s="70">
        <v>0</v>
      </c>
      <c r="E71" s="70">
        <v>0</v>
      </c>
      <c r="F71" s="70">
        <v>7</v>
      </c>
      <c r="G71" s="70">
        <v>0</v>
      </c>
      <c r="H71" s="70">
        <v>0</v>
      </c>
      <c r="I71" s="60"/>
      <c r="J71" s="148"/>
      <c r="K71" s="46"/>
      <c r="L71" s="148"/>
      <c r="M71" s="46"/>
      <c r="N71" s="148"/>
      <c r="O71" s="46"/>
      <c r="P71" s="148"/>
      <c r="Q71" s="46"/>
      <c r="R71" s="148"/>
      <c r="S71" s="46"/>
      <c r="T71" s="44">
        <f t="shared" si="8"/>
        <v>17.71</v>
      </c>
      <c r="U7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1" s="47"/>
      <c r="AA71" s="97">
        <f>SUM(T_SUP_OP1[[#This Row],[(S)
Total Cost Y1
((H*R)+I)*A]:[(W)
Total Cost Y5
((P*R)+Q)*E]])*(1+T_SUP_OP1[[#This Row],[(X)
Markup %]])</f>
        <v>0</v>
      </c>
      <c r="AB71" s="46"/>
    </row>
    <row r="72" spans="1:28" x14ac:dyDescent="0.3">
      <c r="A72" s="34" t="s">
        <v>273</v>
      </c>
      <c r="B72" s="70" t="s">
        <v>68</v>
      </c>
      <c r="C72" s="34" t="s">
        <v>88</v>
      </c>
      <c r="D72" s="70">
        <v>0</v>
      </c>
      <c r="E72" s="70">
        <v>0</v>
      </c>
      <c r="F72" s="70">
        <v>3</v>
      </c>
      <c r="G72" s="70">
        <v>0</v>
      </c>
      <c r="H72" s="70">
        <v>0</v>
      </c>
      <c r="I72" s="60"/>
      <c r="J72" s="148"/>
      <c r="K72" s="46"/>
      <c r="L72" s="148"/>
      <c r="M72" s="46"/>
      <c r="N72" s="148"/>
      <c r="O72" s="46"/>
      <c r="P72" s="148"/>
      <c r="Q72" s="46"/>
      <c r="R72" s="148"/>
      <c r="S72" s="46"/>
      <c r="T72" s="44">
        <f t="shared" si="8"/>
        <v>17.71</v>
      </c>
      <c r="U7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2" s="47"/>
      <c r="AA72" s="97">
        <f>SUM(T_SUP_OP1[[#This Row],[(S)
Total Cost Y1
((H*R)+I)*A]:[(W)
Total Cost Y5
((P*R)+Q)*E]])*(1+T_SUP_OP1[[#This Row],[(X)
Markup %]])</f>
        <v>0</v>
      </c>
      <c r="AB72" s="46"/>
    </row>
    <row r="73" spans="1:28" x14ac:dyDescent="0.3">
      <c r="A73" s="34" t="s">
        <v>274</v>
      </c>
      <c r="B73" s="70" t="s">
        <v>68</v>
      </c>
      <c r="C73" s="34" t="s">
        <v>88</v>
      </c>
      <c r="D73" s="70">
        <v>0</v>
      </c>
      <c r="E73" s="70">
        <v>0</v>
      </c>
      <c r="F73" s="70">
        <v>4</v>
      </c>
      <c r="G73" s="70">
        <v>0</v>
      </c>
      <c r="H73" s="70">
        <v>0</v>
      </c>
      <c r="I73" s="60"/>
      <c r="J73" s="148"/>
      <c r="K73" s="46"/>
      <c r="L73" s="148"/>
      <c r="M73" s="46"/>
      <c r="N73" s="148"/>
      <c r="O73" s="46"/>
      <c r="P73" s="148"/>
      <c r="Q73" s="46"/>
      <c r="R73" s="148"/>
      <c r="S73" s="46"/>
      <c r="T73" s="44">
        <f t="shared" si="8"/>
        <v>17.71</v>
      </c>
      <c r="U7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3" s="47"/>
      <c r="AA73" s="97">
        <f>SUM(T_SUP_OP1[[#This Row],[(S)
Total Cost Y1
((H*R)+I)*A]:[(W)
Total Cost Y5
((P*R)+Q)*E]])*(1+T_SUP_OP1[[#This Row],[(X)
Markup %]])</f>
        <v>0</v>
      </c>
      <c r="AB73" s="46"/>
    </row>
    <row r="74" spans="1:28" x14ac:dyDescent="0.3">
      <c r="A74" s="34" t="s">
        <v>276</v>
      </c>
      <c r="B74" s="70" t="s">
        <v>68</v>
      </c>
      <c r="C74" s="34" t="s">
        <v>88</v>
      </c>
      <c r="D74" s="70">
        <v>0</v>
      </c>
      <c r="E74" s="70">
        <v>0</v>
      </c>
      <c r="F74" s="70">
        <v>2</v>
      </c>
      <c r="G74" s="70">
        <v>0</v>
      </c>
      <c r="H74" s="70">
        <v>0</v>
      </c>
      <c r="I74" s="60"/>
      <c r="J74" s="148"/>
      <c r="K74" s="46"/>
      <c r="L74" s="148"/>
      <c r="M74" s="46"/>
      <c r="N74" s="148"/>
      <c r="O74" s="46"/>
      <c r="P74" s="148"/>
      <c r="Q74" s="46"/>
      <c r="R74" s="148"/>
      <c r="S74" s="46"/>
      <c r="T74" s="44">
        <f t="shared" si="8"/>
        <v>17.71</v>
      </c>
      <c r="U7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4" s="47"/>
      <c r="AA74" s="97">
        <f>SUM(T_SUP_OP1[[#This Row],[(S)
Total Cost Y1
((H*R)+I)*A]:[(W)
Total Cost Y5
((P*R)+Q)*E]])*(1+T_SUP_OP1[[#This Row],[(X)
Markup %]])</f>
        <v>0</v>
      </c>
      <c r="AB74" s="46"/>
    </row>
    <row r="75" spans="1:28" x14ac:dyDescent="0.3">
      <c r="A75" s="34" t="s">
        <v>271</v>
      </c>
      <c r="B75" s="70" t="s">
        <v>70</v>
      </c>
      <c r="C75" s="34" t="s">
        <v>88</v>
      </c>
      <c r="D75" s="70">
        <v>0</v>
      </c>
      <c r="E75" s="70">
        <v>0</v>
      </c>
      <c r="F75" s="70">
        <v>1</v>
      </c>
      <c r="G75" s="70">
        <v>0</v>
      </c>
      <c r="H75" s="70">
        <v>0</v>
      </c>
      <c r="I75" s="60"/>
      <c r="J75" s="148"/>
      <c r="K75" s="46"/>
      <c r="L75" s="148"/>
      <c r="M75" s="46"/>
      <c r="N75" s="148"/>
      <c r="O75" s="46"/>
      <c r="P75" s="148"/>
      <c r="Q75" s="46"/>
      <c r="R75" s="148"/>
      <c r="S75" s="46"/>
      <c r="T75" s="44">
        <f t="shared" si="8"/>
        <v>17.71</v>
      </c>
      <c r="U7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5" s="47"/>
      <c r="AA75" s="97">
        <f>SUM(T_SUP_OP1[[#This Row],[(S)
Total Cost Y1
((H*R)+I)*A]:[(W)
Total Cost Y5
((P*R)+Q)*E]])*(1+T_SUP_OP1[[#This Row],[(X)
Markup %]])</f>
        <v>0</v>
      </c>
      <c r="AB75" s="46"/>
    </row>
    <row r="76" spans="1:28" x14ac:dyDescent="0.3">
      <c r="A76" s="34" t="s">
        <v>272</v>
      </c>
      <c r="B76" s="70" t="s">
        <v>70</v>
      </c>
      <c r="C76" s="34" t="s">
        <v>88</v>
      </c>
      <c r="D76" s="70">
        <v>0</v>
      </c>
      <c r="E76" s="70">
        <v>0</v>
      </c>
      <c r="F76" s="70">
        <v>7</v>
      </c>
      <c r="G76" s="70">
        <v>0</v>
      </c>
      <c r="H76" s="70">
        <v>0</v>
      </c>
      <c r="I76" s="60"/>
      <c r="J76" s="148"/>
      <c r="K76" s="46"/>
      <c r="L76" s="148"/>
      <c r="M76" s="46"/>
      <c r="N76" s="148"/>
      <c r="O76" s="46"/>
      <c r="P76" s="148"/>
      <c r="Q76" s="46"/>
      <c r="R76" s="148"/>
      <c r="S76" s="46"/>
      <c r="T76" s="44">
        <f t="shared" si="8"/>
        <v>17.71</v>
      </c>
      <c r="U7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6" s="47"/>
      <c r="AA76" s="97">
        <f>SUM(T_SUP_OP1[[#This Row],[(S)
Total Cost Y1
((H*R)+I)*A]:[(W)
Total Cost Y5
((P*R)+Q)*E]])*(1+T_SUP_OP1[[#This Row],[(X)
Markup %]])</f>
        <v>0</v>
      </c>
      <c r="AB76" s="46"/>
    </row>
    <row r="77" spans="1:28" x14ac:dyDescent="0.3">
      <c r="A77" s="34" t="s">
        <v>273</v>
      </c>
      <c r="B77" s="70" t="s">
        <v>70</v>
      </c>
      <c r="C77" s="34" t="s">
        <v>88</v>
      </c>
      <c r="D77" s="70">
        <v>0</v>
      </c>
      <c r="E77" s="70">
        <v>0</v>
      </c>
      <c r="F77" s="70">
        <v>9</v>
      </c>
      <c r="G77" s="70">
        <v>0</v>
      </c>
      <c r="H77" s="70">
        <v>0</v>
      </c>
      <c r="I77" s="60"/>
      <c r="J77" s="148"/>
      <c r="K77" s="46"/>
      <c r="L77" s="148"/>
      <c r="M77" s="46"/>
      <c r="N77" s="148"/>
      <c r="O77" s="46"/>
      <c r="P77" s="148"/>
      <c r="Q77" s="46"/>
      <c r="R77" s="148"/>
      <c r="S77" s="46"/>
      <c r="T77" s="44">
        <f t="shared" si="8"/>
        <v>17.71</v>
      </c>
      <c r="U7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7" s="47"/>
      <c r="AA77" s="97">
        <f>SUM(T_SUP_OP1[[#This Row],[(S)
Total Cost Y1
((H*R)+I)*A]:[(W)
Total Cost Y5
((P*R)+Q)*E]])*(1+T_SUP_OP1[[#This Row],[(X)
Markup %]])</f>
        <v>0</v>
      </c>
      <c r="AB77" s="46"/>
    </row>
    <row r="78" spans="1:28" x14ac:dyDescent="0.3">
      <c r="A78" s="34" t="s">
        <v>274</v>
      </c>
      <c r="B78" s="70" t="s">
        <v>70</v>
      </c>
      <c r="C78" s="34" t="s">
        <v>88</v>
      </c>
      <c r="D78" s="70">
        <v>0</v>
      </c>
      <c r="E78" s="70">
        <v>0</v>
      </c>
      <c r="F78" s="70">
        <v>3</v>
      </c>
      <c r="G78" s="70">
        <v>0</v>
      </c>
      <c r="H78" s="70">
        <v>0</v>
      </c>
      <c r="I78" s="60"/>
      <c r="J78" s="148"/>
      <c r="K78" s="46"/>
      <c r="L78" s="148"/>
      <c r="M78" s="46"/>
      <c r="N78" s="148"/>
      <c r="O78" s="46"/>
      <c r="P78" s="148"/>
      <c r="Q78" s="46"/>
      <c r="R78" s="148"/>
      <c r="S78" s="46"/>
      <c r="T78" s="44">
        <f t="shared" si="8"/>
        <v>17.71</v>
      </c>
      <c r="U7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8" s="47"/>
      <c r="AA78" s="97">
        <f>SUM(T_SUP_OP1[[#This Row],[(S)
Total Cost Y1
((H*R)+I)*A]:[(W)
Total Cost Y5
((P*R)+Q)*E]])*(1+T_SUP_OP1[[#This Row],[(X)
Markup %]])</f>
        <v>0</v>
      </c>
      <c r="AB78" s="46"/>
    </row>
    <row r="79" spans="1:28" x14ac:dyDescent="0.3">
      <c r="A79" s="34" t="s">
        <v>275</v>
      </c>
      <c r="B79" s="70" t="s">
        <v>70</v>
      </c>
      <c r="C79" s="34" t="s">
        <v>88</v>
      </c>
      <c r="D79" s="70">
        <v>0</v>
      </c>
      <c r="E79" s="70">
        <v>0</v>
      </c>
      <c r="F79" s="70">
        <v>2</v>
      </c>
      <c r="G79" s="70">
        <v>0</v>
      </c>
      <c r="H79" s="70">
        <v>0</v>
      </c>
      <c r="I79" s="60"/>
      <c r="J79" s="148"/>
      <c r="K79" s="46"/>
      <c r="L79" s="148"/>
      <c r="M79" s="46"/>
      <c r="N79" s="148"/>
      <c r="O79" s="46"/>
      <c r="P79" s="148"/>
      <c r="Q79" s="46"/>
      <c r="R79" s="148"/>
      <c r="S79" s="46"/>
      <c r="T79" s="44">
        <f t="shared" si="8"/>
        <v>17.71</v>
      </c>
      <c r="U7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7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7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7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7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79" s="47"/>
      <c r="AA79" s="97">
        <f>SUM(T_SUP_OP1[[#This Row],[(S)
Total Cost Y1
((H*R)+I)*A]:[(W)
Total Cost Y5
((P*R)+Q)*E]])*(1+T_SUP_OP1[[#This Row],[(X)
Markup %]])</f>
        <v>0</v>
      </c>
      <c r="AB79" s="46"/>
    </row>
    <row r="80" spans="1:28" x14ac:dyDescent="0.3">
      <c r="A80" s="34" t="s">
        <v>272</v>
      </c>
      <c r="B80" s="70" t="s">
        <v>72</v>
      </c>
      <c r="C80" s="34" t="s">
        <v>88</v>
      </c>
      <c r="D80" s="70">
        <v>0</v>
      </c>
      <c r="E80" s="70">
        <v>0</v>
      </c>
      <c r="F80" s="70">
        <v>2</v>
      </c>
      <c r="G80" s="70">
        <v>0</v>
      </c>
      <c r="H80" s="70">
        <v>0</v>
      </c>
      <c r="I80" s="60"/>
      <c r="J80" s="148"/>
      <c r="K80" s="46"/>
      <c r="L80" s="148"/>
      <c r="M80" s="46"/>
      <c r="N80" s="148"/>
      <c r="O80" s="46"/>
      <c r="P80" s="148"/>
      <c r="Q80" s="46"/>
      <c r="R80" s="148"/>
      <c r="S80" s="46"/>
      <c r="T80" s="44">
        <f t="shared" si="8"/>
        <v>17.71</v>
      </c>
      <c r="U8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0" s="47"/>
      <c r="AA80" s="97">
        <f>SUM(T_SUP_OP1[[#This Row],[(S)
Total Cost Y1
((H*R)+I)*A]:[(W)
Total Cost Y5
((P*R)+Q)*E]])*(1+T_SUP_OP1[[#This Row],[(X)
Markup %]])</f>
        <v>0</v>
      </c>
      <c r="AB80" s="46"/>
    </row>
    <row r="81" spans="1:28" x14ac:dyDescent="0.3">
      <c r="A81" s="34" t="s">
        <v>272</v>
      </c>
      <c r="B81" s="70" t="s">
        <v>73</v>
      </c>
      <c r="C81" s="34" t="s">
        <v>88</v>
      </c>
      <c r="D81" s="70">
        <v>0</v>
      </c>
      <c r="E81" s="70">
        <v>0</v>
      </c>
      <c r="F81" s="70">
        <v>1</v>
      </c>
      <c r="G81" s="70">
        <v>0</v>
      </c>
      <c r="H81" s="70">
        <v>0</v>
      </c>
      <c r="I81" s="60"/>
      <c r="J81" s="148"/>
      <c r="K81" s="46"/>
      <c r="L81" s="148"/>
      <c r="M81" s="46"/>
      <c r="N81" s="148"/>
      <c r="O81" s="46"/>
      <c r="P81" s="148"/>
      <c r="Q81" s="46"/>
      <c r="R81" s="148"/>
      <c r="S81" s="46"/>
      <c r="T81" s="44">
        <f t="shared" si="8"/>
        <v>17.71</v>
      </c>
      <c r="U8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1" s="47"/>
      <c r="AA81" s="97">
        <f>SUM(T_SUP_OP1[[#This Row],[(S)
Total Cost Y1
((H*R)+I)*A]:[(W)
Total Cost Y5
((P*R)+Q)*E]])*(1+T_SUP_OP1[[#This Row],[(X)
Markup %]])</f>
        <v>0</v>
      </c>
      <c r="AB81" s="46"/>
    </row>
    <row r="82" spans="1:28" x14ac:dyDescent="0.3">
      <c r="A82" s="34" t="s">
        <v>272</v>
      </c>
      <c r="B82" s="70" t="s">
        <v>74</v>
      </c>
      <c r="C82" s="34" t="s">
        <v>88</v>
      </c>
      <c r="D82" s="70">
        <v>0</v>
      </c>
      <c r="E82" s="70">
        <v>0</v>
      </c>
      <c r="F82" s="70">
        <v>2</v>
      </c>
      <c r="G82" s="70">
        <v>0</v>
      </c>
      <c r="H82" s="70">
        <v>0</v>
      </c>
      <c r="I82" s="60"/>
      <c r="J82" s="148"/>
      <c r="K82" s="46"/>
      <c r="L82" s="148"/>
      <c r="M82" s="46"/>
      <c r="N82" s="148"/>
      <c r="O82" s="46"/>
      <c r="P82" s="148"/>
      <c r="Q82" s="46"/>
      <c r="R82" s="148"/>
      <c r="S82" s="46"/>
      <c r="T82" s="44">
        <f t="shared" si="8"/>
        <v>17.71</v>
      </c>
      <c r="U8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2" s="47"/>
      <c r="AA82" s="97">
        <f>SUM(T_SUP_OP1[[#This Row],[(S)
Total Cost Y1
((H*R)+I)*A]:[(W)
Total Cost Y5
((P*R)+Q)*E]])*(1+T_SUP_OP1[[#This Row],[(X)
Markup %]])</f>
        <v>0</v>
      </c>
      <c r="AB82" s="46"/>
    </row>
    <row r="83" spans="1:28" x14ac:dyDescent="0.3">
      <c r="A83" s="34" t="s">
        <v>272</v>
      </c>
      <c r="B83" s="70" t="s">
        <v>76</v>
      </c>
      <c r="C83" s="34" t="s">
        <v>88</v>
      </c>
      <c r="D83" s="70">
        <v>0</v>
      </c>
      <c r="E83" s="70">
        <v>0</v>
      </c>
      <c r="F83" s="70">
        <v>2</v>
      </c>
      <c r="G83" s="70">
        <v>0</v>
      </c>
      <c r="H83" s="70">
        <v>0</v>
      </c>
      <c r="I83" s="60"/>
      <c r="J83" s="148"/>
      <c r="K83" s="46"/>
      <c r="L83" s="148"/>
      <c r="M83" s="46"/>
      <c r="N83" s="148"/>
      <c r="O83" s="46"/>
      <c r="P83" s="148"/>
      <c r="Q83" s="46"/>
      <c r="R83" s="148"/>
      <c r="S83" s="46"/>
      <c r="T83" s="44">
        <f t="shared" si="8"/>
        <v>17.71</v>
      </c>
      <c r="U8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3" s="47"/>
      <c r="AA83" s="97">
        <f>SUM(T_SUP_OP1[[#This Row],[(S)
Total Cost Y1
((H*R)+I)*A]:[(W)
Total Cost Y5
((P*R)+Q)*E]])*(1+T_SUP_OP1[[#This Row],[(X)
Markup %]])</f>
        <v>0</v>
      </c>
      <c r="AB83" s="46"/>
    </row>
    <row r="84" spans="1:28" x14ac:dyDescent="0.3">
      <c r="A84" s="34" t="s">
        <v>271</v>
      </c>
      <c r="B84" s="70" t="s">
        <v>75</v>
      </c>
      <c r="C84" s="34" t="s">
        <v>88</v>
      </c>
      <c r="D84" s="70">
        <v>0</v>
      </c>
      <c r="E84" s="70">
        <v>0</v>
      </c>
      <c r="F84" s="70">
        <v>1</v>
      </c>
      <c r="G84" s="70">
        <v>0</v>
      </c>
      <c r="H84" s="70">
        <v>0</v>
      </c>
      <c r="I84" s="60"/>
      <c r="J84" s="148"/>
      <c r="K84" s="46"/>
      <c r="L84" s="148"/>
      <c r="M84" s="46"/>
      <c r="N84" s="148"/>
      <c r="O84" s="46"/>
      <c r="P84" s="148"/>
      <c r="Q84" s="46"/>
      <c r="R84" s="148"/>
      <c r="S84" s="46"/>
      <c r="T84" s="44">
        <f t="shared" si="8"/>
        <v>17.71</v>
      </c>
      <c r="U8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4" s="47"/>
      <c r="AA84" s="97">
        <f>SUM(T_SUP_OP1[[#This Row],[(S)
Total Cost Y1
((H*R)+I)*A]:[(W)
Total Cost Y5
((P*R)+Q)*E]])*(1+T_SUP_OP1[[#This Row],[(X)
Markup %]])</f>
        <v>0</v>
      </c>
      <c r="AB84" s="46"/>
    </row>
    <row r="85" spans="1:28" x14ac:dyDescent="0.3">
      <c r="A85" s="34" t="s">
        <v>271</v>
      </c>
      <c r="B85" s="70" t="s">
        <v>77</v>
      </c>
      <c r="C85" s="34" t="s">
        <v>88</v>
      </c>
      <c r="D85" s="70">
        <v>0</v>
      </c>
      <c r="E85" s="70">
        <v>0</v>
      </c>
      <c r="F85" s="70">
        <v>1</v>
      </c>
      <c r="G85" s="70">
        <v>0</v>
      </c>
      <c r="H85" s="70">
        <v>0</v>
      </c>
      <c r="I85" s="60"/>
      <c r="J85" s="148"/>
      <c r="K85" s="46"/>
      <c r="L85" s="148"/>
      <c r="M85" s="46"/>
      <c r="N85" s="148"/>
      <c r="O85" s="46"/>
      <c r="P85" s="148"/>
      <c r="Q85" s="46"/>
      <c r="R85" s="148"/>
      <c r="S85" s="46"/>
      <c r="T85" s="44">
        <f t="shared" si="8"/>
        <v>17.71</v>
      </c>
      <c r="U8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5" s="47"/>
      <c r="AA85" s="97">
        <f>SUM(T_SUP_OP1[[#This Row],[(S)
Total Cost Y1
((H*R)+I)*A]:[(W)
Total Cost Y5
((P*R)+Q)*E]])*(1+T_SUP_OP1[[#This Row],[(X)
Markup %]])</f>
        <v>0</v>
      </c>
      <c r="AB85" s="46"/>
    </row>
    <row r="86" spans="1:28" ht="14.4" customHeight="1" x14ac:dyDescent="0.3">
      <c r="A86" s="34" t="s">
        <v>52</v>
      </c>
      <c r="B86" s="70" t="s">
        <v>68</v>
      </c>
      <c r="C86" s="34" t="s">
        <v>89</v>
      </c>
      <c r="D86" s="70">
        <v>0</v>
      </c>
      <c r="E86" s="70">
        <v>0</v>
      </c>
      <c r="F86" s="70">
        <v>30</v>
      </c>
      <c r="G86" s="70">
        <v>0</v>
      </c>
      <c r="H86" s="70">
        <v>0</v>
      </c>
      <c r="I86" s="60"/>
      <c r="J86" s="148"/>
      <c r="K86" s="46"/>
      <c r="L86" s="148"/>
      <c r="M86" s="46"/>
      <c r="N86" s="148"/>
      <c r="O86" s="46"/>
      <c r="P86" s="148"/>
      <c r="Q86" s="46"/>
      <c r="R86" s="148"/>
      <c r="S86" s="46"/>
      <c r="T86" s="44">
        <f t="shared" si="8"/>
        <v>17.71</v>
      </c>
      <c r="U8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6" s="47"/>
      <c r="AA86" s="97">
        <f>SUM(T_SUP_OP1[[#This Row],[(S)
Total Cost Y1
((H*R)+I)*A]:[(W)
Total Cost Y5
((P*R)+Q)*E]])*(1+T_SUP_OP1[[#This Row],[(X)
Markup %]])</f>
        <v>0</v>
      </c>
      <c r="AB86" s="46"/>
    </row>
    <row r="87" spans="1:28" ht="14.4" customHeight="1" x14ac:dyDescent="0.3">
      <c r="A87" s="34" t="s">
        <v>52</v>
      </c>
      <c r="B87" s="70" t="s">
        <v>70</v>
      </c>
      <c r="C87" s="34" t="s">
        <v>89</v>
      </c>
      <c r="D87" s="70">
        <v>0</v>
      </c>
      <c r="E87" s="70">
        <v>0</v>
      </c>
      <c r="F87" s="70">
        <v>10</v>
      </c>
      <c r="G87" s="70">
        <v>0</v>
      </c>
      <c r="H87" s="70">
        <v>0</v>
      </c>
      <c r="I87" s="60"/>
      <c r="J87" s="148"/>
      <c r="K87" s="46"/>
      <c r="L87" s="148"/>
      <c r="M87" s="46"/>
      <c r="N87" s="148"/>
      <c r="O87" s="46"/>
      <c r="P87" s="148"/>
      <c r="Q87" s="46"/>
      <c r="R87" s="148"/>
      <c r="S87" s="46"/>
      <c r="T87" s="44">
        <f t="shared" si="8"/>
        <v>17.71</v>
      </c>
      <c r="U8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7" s="47"/>
      <c r="AA87" s="97">
        <f>SUM(T_SUP_OP1[[#This Row],[(S)
Total Cost Y1
((H*R)+I)*A]:[(W)
Total Cost Y5
((P*R)+Q)*E]])*(1+T_SUP_OP1[[#This Row],[(X)
Markup %]])</f>
        <v>0</v>
      </c>
      <c r="AB87" s="46"/>
    </row>
    <row r="88" spans="1:28" ht="16.95" customHeight="1" x14ac:dyDescent="0.3">
      <c r="A88" s="34" t="s">
        <v>52</v>
      </c>
      <c r="B88" s="70" t="s">
        <v>71</v>
      </c>
      <c r="C88" s="34" t="s">
        <v>89</v>
      </c>
      <c r="D88" s="70">
        <v>0</v>
      </c>
      <c r="E88" s="70">
        <v>0</v>
      </c>
      <c r="F88" s="70">
        <v>4</v>
      </c>
      <c r="G88" s="70">
        <v>0</v>
      </c>
      <c r="H88" s="70">
        <v>0</v>
      </c>
      <c r="I88" s="60"/>
      <c r="J88" s="148"/>
      <c r="K88" s="46"/>
      <c r="L88" s="148"/>
      <c r="M88" s="46"/>
      <c r="N88" s="148"/>
      <c r="O88" s="46"/>
      <c r="P88" s="148"/>
      <c r="Q88" s="46"/>
      <c r="R88" s="148"/>
      <c r="S88" s="46"/>
      <c r="T88" s="44">
        <f t="shared" si="8"/>
        <v>17.71</v>
      </c>
      <c r="U8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8" s="47"/>
      <c r="AA88" s="97">
        <f>SUM(T_SUP_OP1[[#This Row],[(S)
Total Cost Y1
((H*R)+I)*A]:[(W)
Total Cost Y5
((P*R)+Q)*E]])*(1+T_SUP_OP1[[#This Row],[(X)
Markup %]])</f>
        <v>0</v>
      </c>
      <c r="AB88" s="46"/>
    </row>
    <row r="89" spans="1:28" ht="13.95" customHeight="1" x14ac:dyDescent="0.3">
      <c r="A89" s="34" t="s">
        <v>52</v>
      </c>
      <c r="B89" s="70" t="s">
        <v>72</v>
      </c>
      <c r="C89" s="34" t="s">
        <v>89</v>
      </c>
      <c r="D89" s="70">
        <v>0</v>
      </c>
      <c r="E89" s="70">
        <v>0</v>
      </c>
      <c r="F89" s="70">
        <v>4</v>
      </c>
      <c r="G89" s="70">
        <v>0</v>
      </c>
      <c r="H89" s="70">
        <v>0</v>
      </c>
      <c r="I89" s="60"/>
      <c r="J89" s="148"/>
      <c r="K89" s="46"/>
      <c r="L89" s="148"/>
      <c r="M89" s="46"/>
      <c r="N89" s="148"/>
      <c r="O89" s="46"/>
      <c r="P89" s="148"/>
      <c r="Q89" s="46"/>
      <c r="R89" s="148"/>
      <c r="S89" s="46"/>
      <c r="T89" s="44">
        <f t="shared" si="8"/>
        <v>17.71</v>
      </c>
      <c r="U8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8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8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8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8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89" s="47"/>
      <c r="AA89" s="97">
        <f>SUM(T_SUP_OP1[[#This Row],[(S)
Total Cost Y1
((H*R)+I)*A]:[(W)
Total Cost Y5
((P*R)+Q)*E]])*(1+T_SUP_OP1[[#This Row],[(X)
Markup %]])</f>
        <v>0</v>
      </c>
      <c r="AB89" s="46"/>
    </row>
    <row r="90" spans="1:28" ht="14.4" customHeight="1" x14ac:dyDescent="0.3">
      <c r="A90" s="34" t="s">
        <v>52</v>
      </c>
      <c r="B90" s="70" t="s">
        <v>73</v>
      </c>
      <c r="C90" s="34" t="s">
        <v>89</v>
      </c>
      <c r="D90" s="70">
        <v>0</v>
      </c>
      <c r="E90" s="70">
        <v>0</v>
      </c>
      <c r="F90" s="70">
        <v>4</v>
      </c>
      <c r="G90" s="70">
        <v>0</v>
      </c>
      <c r="H90" s="70">
        <v>0</v>
      </c>
      <c r="I90" s="60"/>
      <c r="J90" s="148"/>
      <c r="K90" s="46"/>
      <c r="L90" s="148"/>
      <c r="M90" s="46"/>
      <c r="N90" s="148"/>
      <c r="O90" s="46"/>
      <c r="P90" s="148"/>
      <c r="Q90" s="46"/>
      <c r="R90" s="148"/>
      <c r="S90" s="46"/>
      <c r="T90" s="44">
        <f t="shared" si="8"/>
        <v>17.71</v>
      </c>
      <c r="U9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0" s="47"/>
      <c r="AA90" s="97">
        <f>SUM(T_SUP_OP1[[#This Row],[(S)
Total Cost Y1
((H*R)+I)*A]:[(W)
Total Cost Y5
((P*R)+Q)*E]])*(1+T_SUP_OP1[[#This Row],[(X)
Markup %]])</f>
        <v>0</v>
      </c>
      <c r="AB90" s="46"/>
    </row>
    <row r="91" spans="1:28" ht="16.2" customHeight="1" x14ac:dyDescent="0.3">
      <c r="A91" s="34" t="s">
        <v>52</v>
      </c>
      <c r="B91" s="70" t="s">
        <v>74</v>
      </c>
      <c r="C91" s="34" t="s">
        <v>89</v>
      </c>
      <c r="D91" s="70">
        <v>0</v>
      </c>
      <c r="E91" s="70">
        <v>0</v>
      </c>
      <c r="F91" s="70">
        <v>4</v>
      </c>
      <c r="G91" s="70">
        <v>0</v>
      </c>
      <c r="H91" s="70">
        <v>0</v>
      </c>
      <c r="I91" s="60"/>
      <c r="J91" s="148"/>
      <c r="K91" s="46"/>
      <c r="L91" s="148"/>
      <c r="M91" s="46"/>
      <c r="N91" s="148"/>
      <c r="O91" s="46"/>
      <c r="P91" s="148"/>
      <c r="Q91" s="46"/>
      <c r="R91" s="148"/>
      <c r="S91" s="46"/>
      <c r="T91" s="44">
        <f t="shared" si="8"/>
        <v>17.71</v>
      </c>
      <c r="U9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1" s="47"/>
      <c r="AA91" s="97">
        <f>SUM(T_SUP_OP1[[#This Row],[(S)
Total Cost Y1
((H*R)+I)*A]:[(W)
Total Cost Y5
((P*R)+Q)*E]])*(1+T_SUP_OP1[[#This Row],[(X)
Markup %]])</f>
        <v>0</v>
      </c>
      <c r="AB91" s="46"/>
    </row>
    <row r="92" spans="1:28" x14ac:dyDescent="0.3">
      <c r="A92" s="34" t="s">
        <v>52</v>
      </c>
      <c r="B92" s="70" t="s">
        <v>75</v>
      </c>
      <c r="C92" s="34" t="s">
        <v>89</v>
      </c>
      <c r="D92" s="70">
        <v>0</v>
      </c>
      <c r="E92" s="70">
        <v>0</v>
      </c>
      <c r="F92" s="70">
        <v>4</v>
      </c>
      <c r="G92" s="70">
        <v>0</v>
      </c>
      <c r="H92" s="70">
        <v>0</v>
      </c>
      <c r="I92" s="60"/>
      <c r="J92" s="148"/>
      <c r="K92" s="46"/>
      <c r="L92" s="148"/>
      <c r="M92" s="46"/>
      <c r="N92" s="148"/>
      <c r="O92" s="46"/>
      <c r="P92" s="148"/>
      <c r="Q92" s="46"/>
      <c r="R92" s="148"/>
      <c r="S92" s="46"/>
      <c r="T92" s="44">
        <f t="shared" si="8"/>
        <v>17.71</v>
      </c>
      <c r="U9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2" s="47"/>
      <c r="AA92" s="97">
        <f>SUM(T_SUP_OP1[[#This Row],[(S)
Total Cost Y1
((H*R)+I)*A]:[(W)
Total Cost Y5
((P*R)+Q)*E]])*(1+T_SUP_OP1[[#This Row],[(X)
Markup %]])</f>
        <v>0</v>
      </c>
      <c r="AB92" s="106"/>
    </row>
    <row r="93" spans="1:28" x14ac:dyDescent="0.3">
      <c r="A93" s="34" t="s">
        <v>52</v>
      </c>
      <c r="B93" s="70" t="s">
        <v>76</v>
      </c>
      <c r="C93" s="34" t="s">
        <v>89</v>
      </c>
      <c r="D93" s="70">
        <v>0</v>
      </c>
      <c r="E93" s="70">
        <v>0</v>
      </c>
      <c r="F93" s="70">
        <v>4</v>
      </c>
      <c r="G93" s="70">
        <v>0</v>
      </c>
      <c r="H93" s="70">
        <v>0</v>
      </c>
      <c r="I93" s="60"/>
      <c r="J93" s="148"/>
      <c r="K93" s="46"/>
      <c r="L93" s="148"/>
      <c r="M93" s="46"/>
      <c r="N93" s="148"/>
      <c r="O93" s="46"/>
      <c r="P93" s="148"/>
      <c r="Q93" s="46"/>
      <c r="R93" s="148"/>
      <c r="S93" s="46"/>
      <c r="T93" s="44">
        <f t="shared" si="8"/>
        <v>17.71</v>
      </c>
      <c r="U9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3" s="47"/>
      <c r="AA93" s="97">
        <f>SUM(T_SUP_OP1[[#This Row],[(S)
Total Cost Y1
((H*R)+I)*A]:[(W)
Total Cost Y5
((P*R)+Q)*E]])*(1+T_SUP_OP1[[#This Row],[(X)
Markup %]])</f>
        <v>0</v>
      </c>
      <c r="AB93" s="106"/>
    </row>
    <row r="94" spans="1:28" x14ac:dyDescent="0.3">
      <c r="A94" s="34" t="s">
        <v>52</v>
      </c>
      <c r="B94" s="70" t="s">
        <v>77</v>
      </c>
      <c r="C94" s="34" t="s">
        <v>89</v>
      </c>
      <c r="D94" s="70">
        <v>0</v>
      </c>
      <c r="E94" s="70">
        <v>0</v>
      </c>
      <c r="F94" s="70">
        <v>4</v>
      </c>
      <c r="G94" s="70">
        <v>0</v>
      </c>
      <c r="H94" s="70">
        <v>0</v>
      </c>
      <c r="I94" s="60"/>
      <c r="J94" s="148"/>
      <c r="K94" s="46"/>
      <c r="L94" s="148"/>
      <c r="M94" s="46"/>
      <c r="N94" s="148"/>
      <c r="O94" s="46"/>
      <c r="P94" s="148"/>
      <c r="Q94" s="46"/>
      <c r="R94" s="148"/>
      <c r="S94" s="46"/>
      <c r="T94" s="44">
        <f t="shared" si="8"/>
        <v>17.71</v>
      </c>
      <c r="U9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4" s="47"/>
      <c r="AA94" s="97">
        <f>SUM(T_SUP_OP1[[#This Row],[(S)
Total Cost Y1
((H*R)+I)*A]:[(W)
Total Cost Y5
((P*R)+Q)*E]])*(1+T_SUP_OP1[[#This Row],[(X)
Markup %]])</f>
        <v>0</v>
      </c>
      <c r="AB94" s="106"/>
    </row>
    <row r="95" spans="1:28" x14ac:dyDescent="0.3">
      <c r="A95" s="34" t="s">
        <v>46</v>
      </c>
      <c r="B95" s="70" t="s">
        <v>68</v>
      </c>
      <c r="C95" s="34" t="s">
        <v>82</v>
      </c>
      <c r="D95" s="70">
        <v>0</v>
      </c>
      <c r="E95" s="70">
        <v>5</v>
      </c>
      <c r="F95" s="70">
        <v>0</v>
      </c>
      <c r="G95" s="70">
        <v>0</v>
      </c>
      <c r="H95" s="107">
        <v>0</v>
      </c>
      <c r="I95" s="96"/>
      <c r="J95" s="148"/>
      <c r="K95" s="46"/>
      <c r="L95" s="148"/>
      <c r="M95" s="46"/>
      <c r="N95" s="148"/>
      <c r="O95" s="46"/>
      <c r="P95" s="148"/>
      <c r="Q95" s="46"/>
      <c r="R95" s="148"/>
      <c r="S95" s="46"/>
      <c r="T95" s="44">
        <f>Exchange_Rate</f>
        <v>17.71</v>
      </c>
      <c r="U9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5" s="47"/>
      <c r="AA95" s="97">
        <f>SUM(T_SUP_OP1[[#This Row],[(S)
Total Cost Y1
((H*R)+I)*A]:[(W)
Total Cost Y5
((P*R)+Q)*E]])*(1+T_SUP_OP1[[#This Row],[(X)
Markup %]])</f>
        <v>0</v>
      </c>
      <c r="AB95" s="46"/>
    </row>
    <row r="96" spans="1:28" x14ac:dyDescent="0.3">
      <c r="A96" s="34" t="s">
        <v>46</v>
      </c>
      <c r="B96" s="70" t="s">
        <v>70</v>
      </c>
      <c r="C96" s="34" t="s">
        <v>82</v>
      </c>
      <c r="D96" s="70">
        <v>0</v>
      </c>
      <c r="E96" s="70">
        <v>5</v>
      </c>
      <c r="F96" s="70">
        <v>0</v>
      </c>
      <c r="G96" s="70">
        <v>0</v>
      </c>
      <c r="H96" s="107">
        <v>0</v>
      </c>
      <c r="I96" s="58"/>
      <c r="J96" s="148"/>
      <c r="K96" s="46"/>
      <c r="L96" s="148"/>
      <c r="M96" s="46"/>
      <c r="N96" s="148"/>
      <c r="O96" s="46"/>
      <c r="P96" s="148"/>
      <c r="Q96" s="46"/>
      <c r="R96" s="148"/>
      <c r="S96" s="46"/>
      <c r="T96" s="44">
        <f t="shared" ref="T96" si="9">Exchange_Rate</f>
        <v>17.71</v>
      </c>
      <c r="U9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6" s="47"/>
      <c r="AA96" s="97">
        <f>SUM(T_SUP_OP1[[#This Row],[(S)
Total Cost Y1
((H*R)+I)*A]:[(W)
Total Cost Y5
((P*R)+Q)*E]])*(1+T_SUP_OP1[[#This Row],[(X)
Markup %]])</f>
        <v>0</v>
      </c>
      <c r="AB96" s="46"/>
    </row>
    <row r="97" spans="1:28" x14ac:dyDescent="0.3">
      <c r="A97" s="34" t="s">
        <v>54</v>
      </c>
      <c r="B97" s="70" t="s">
        <v>68</v>
      </c>
      <c r="C97" s="34" t="s">
        <v>90</v>
      </c>
      <c r="D97" s="70">
        <v>0</v>
      </c>
      <c r="E97" s="70">
        <v>0</v>
      </c>
      <c r="F97" s="70">
        <v>5</v>
      </c>
      <c r="G97" s="70">
        <v>0</v>
      </c>
      <c r="H97" s="107">
        <v>0</v>
      </c>
      <c r="I97" s="60"/>
      <c r="J97" s="148"/>
      <c r="K97" s="46"/>
      <c r="L97" s="148"/>
      <c r="M97" s="46"/>
      <c r="N97" s="148"/>
      <c r="O97" s="46"/>
      <c r="P97" s="148"/>
      <c r="Q97" s="46"/>
      <c r="R97" s="148"/>
      <c r="S97" s="46"/>
      <c r="T97" s="44">
        <f t="shared" si="8"/>
        <v>17.71</v>
      </c>
      <c r="U9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7" s="47"/>
      <c r="AA97" s="97">
        <f>SUM(T_SUP_OP1[[#This Row],[(S)
Total Cost Y1
((H*R)+I)*A]:[(W)
Total Cost Y5
((P*R)+Q)*E]])*(1+T_SUP_OP1[[#This Row],[(X)
Markup %]])</f>
        <v>0</v>
      </c>
      <c r="AB97" s="106"/>
    </row>
    <row r="98" spans="1:28" x14ac:dyDescent="0.3">
      <c r="A98" s="34" t="s">
        <v>54</v>
      </c>
      <c r="B98" s="70" t="s">
        <v>70</v>
      </c>
      <c r="C98" s="34" t="s">
        <v>90</v>
      </c>
      <c r="D98" s="70">
        <v>0</v>
      </c>
      <c r="E98" s="70">
        <v>0</v>
      </c>
      <c r="F98" s="70">
        <v>5</v>
      </c>
      <c r="G98" s="70">
        <v>0</v>
      </c>
      <c r="H98" s="107">
        <v>0</v>
      </c>
      <c r="I98" s="60"/>
      <c r="J98" s="148"/>
      <c r="K98" s="46"/>
      <c r="L98" s="148"/>
      <c r="M98" s="46"/>
      <c r="N98" s="148"/>
      <c r="O98" s="46"/>
      <c r="P98" s="148"/>
      <c r="Q98" s="46"/>
      <c r="R98" s="148"/>
      <c r="S98" s="46"/>
      <c r="T98" s="44">
        <f t="shared" si="8"/>
        <v>17.71</v>
      </c>
      <c r="U9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8" s="47"/>
      <c r="AA98" s="97">
        <f>SUM(T_SUP_OP1[[#This Row],[(S)
Total Cost Y1
((H*R)+I)*A]:[(W)
Total Cost Y5
((P*R)+Q)*E]])*(1+T_SUP_OP1[[#This Row],[(X)
Markup %]])</f>
        <v>0</v>
      </c>
      <c r="AB98" s="106"/>
    </row>
    <row r="99" spans="1:28" x14ac:dyDescent="0.3">
      <c r="A99" s="34" t="s">
        <v>55</v>
      </c>
      <c r="B99" s="70" t="s">
        <v>68</v>
      </c>
      <c r="C99" s="34" t="s">
        <v>91</v>
      </c>
      <c r="D99" s="70">
        <v>0</v>
      </c>
      <c r="E99" s="70">
        <v>10</v>
      </c>
      <c r="F99" s="70">
        <v>0</v>
      </c>
      <c r="G99" s="70">
        <v>0</v>
      </c>
      <c r="H99" s="107">
        <v>0</v>
      </c>
      <c r="I99" s="60"/>
      <c r="J99" s="148"/>
      <c r="K99" s="46"/>
      <c r="L99" s="148"/>
      <c r="M99" s="46"/>
      <c r="N99" s="148"/>
      <c r="O99" s="46"/>
      <c r="P99" s="148"/>
      <c r="Q99" s="46"/>
      <c r="R99" s="148"/>
      <c r="S99" s="46"/>
      <c r="T99" s="44">
        <f t="shared" ref="T99:T127" si="10">Exchange_Rate</f>
        <v>17.71</v>
      </c>
      <c r="U9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9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9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9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9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99" s="47"/>
      <c r="AA99" s="97">
        <f>SUM(T_SUP_OP1[[#This Row],[(S)
Total Cost Y1
((H*R)+I)*A]:[(W)
Total Cost Y5
((P*R)+Q)*E]])*(1+T_SUP_OP1[[#This Row],[(X)
Markup %]])</f>
        <v>0</v>
      </c>
      <c r="AB99" s="106"/>
    </row>
    <row r="100" spans="1:28" x14ac:dyDescent="0.3">
      <c r="A100" s="34" t="s">
        <v>310</v>
      </c>
      <c r="B100" s="70" t="s">
        <v>70</v>
      </c>
      <c r="C100" s="34" t="s">
        <v>91</v>
      </c>
      <c r="D100" s="70">
        <v>0</v>
      </c>
      <c r="E100" s="70">
        <v>10</v>
      </c>
      <c r="F100" s="70">
        <v>0</v>
      </c>
      <c r="G100" s="70">
        <v>0</v>
      </c>
      <c r="H100" s="107">
        <v>0</v>
      </c>
      <c r="I100" s="60"/>
      <c r="J100" s="148"/>
      <c r="K100" s="46"/>
      <c r="L100" s="148"/>
      <c r="M100" s="46"/>
      <c r="N100" s="148"/>
      <c r="O100" s="46"/>
      <c r="P100" s="148"/>
      <c r="Q100" s="46"/>
      <c r="R100" s="148"/>
      <c r="S100" s="46"/>
      <c r="T100" s="44">
        <f t="shared" si="10"/>
        <v>17.71</v>
      </c>
      <c r="U10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0" s="47"/>
      <c r="AA100" s="97">
        <f>SUM(T_SUP_OP1[[#This Row],[(S)
Total Cost Y1
((H*R)+I)*A]:[(W)
Total Cost Y5
((P*R)+Q)*E]])*(1+T_SUP_OP1[[#This Row],[(X)
Markup %]])</f>
        <v>0</v>
      </c>
      <c r="AB100" s="106"/>
    </row>
    <row r="101" spans="1:28" x14ac:dyDescent="0.3">
      <c r="A101" s="34" t="s">
        <v>310</v>
      </c>
      <c r="B101" s="70" t="s">
        <v>71</v>
      </c>
      <c r="C101" s="34" t="s">
        <v>91</v>
      </c>
      <c r="D101" s="70">
        <v>0</v>
      </c>
      <c r="E101" s="70">
        <v>0</v>
      </c>
      <c r="F101" s="70">
        <v>3</v>
      </c>
      <c r="G101" s="70">
        <v>0</v>
      </c>
      <c r="H101" s="107">
        <v>0</v>
      </c>
      <c r="I101" s="60"/>
      <c r="J101" s="148"/>
      <c r="K101" s="46"/>
      <c r="L101" s="148"/>
      <c r="M101" s="46"/>
      <c r="N101" s="148"/>
      <c r="O101" s="46"/>
      <c r="P101" s="148"/>
      <c r="Q101" s="46"/>
      <c r="R101" s="148"/>
      <c r="S101" s="46"/>
      <c r="T101" s="44">
        <f t="shared" si="10"/>
        <v>17.71</v>
      </c>
      <c r="U10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1" s="47"/>
      <c r="AA101" s="97">
        <f>SUM(T_SUP_OP1[[#This Row],[(S)
Total Cost Y1
((H*R)+I)*A]:[(W)
Total Cost Y5
((P*R)+Q)*E]])*(1+T_SUP_OP1[[#This Row],[(X)
Markup %]])</f>
        <v>0</v>
      </c>
      <c r="AB101" s="106"/>
    </row>
    <row r="102" spans="1:28" x14ac:dyDescent="0.3">
      <c r="A102" s="34" t="s">
        <v>310</v>
      </c>
      <c r="B102" s="70" t="s">
        <v>72</v>
      </c>
      <c r="C102" s="34" t="s">
        <v>91</v>
      </c>
      <c r="D102" s="70">
        <v>0</v>
      </c>
      <c r="E102" s="70">
        <v>0</v>
      </c>
      <c r="F102" s="70">
        <v>0</v>
      </c>
      <c r="G102" s="70">
        <v>3</v>
      </c>
      <c r="H102" s="107">
        <v>0</v>
      </c>
      <c r="I102" s="60"/>
      <c r="J102" s="148"/>
      <c r="K102" s="46"/>
      <c r="L102" s="148"/>
      <c r="M102" s="46"/>
      <c r="N102" s="148"/>
      <c r="O102" s="46"/>
      <c r="P102" s="148"/>
      <c r="Q102" s="46"/>
      <c r="R102" s="148"/>
      <c r="S102" s="46"/>
      <c r="T102" s="44">
        <f t="shared" si="10"/>
        <v>17.71</v>
      </c>
      <c r="U10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2" s="47"/>
      <c r="AA102" s="97">
        <f>SUM(T_SUP_OP1[[#This Row],[(S)
Total Cost Y1
((H*R)+I)*A]:[(W)
Total Cost Y5
((P*R)+Q)*E]])*(1+T_SUP_OP1[[#This Row],[(X)
Markup %]])</f>
        <v>0</v>
      </c>
      <c r="AB102" s="106"/>
    </row>
    <row r="103" spans="1:28" x14ac:dyDescent="0.3">
      <c r="A103" s="34" t="s">
        <v>310</v>
      </c>
      <c r="B103" s="70" t="s">
        <v>73</v>
      </c>
      <c r="C103" s="34" t="s">
        <v>91</v>
      </c>
      <c r="D103" s="70">
        <v>0</v>
      </c>
      <c r="E103" s="70">
        <v>0</v>
      </c>
      <c r="F103" s="70">
        <v>0</v>
      </c>
      <c r="G103" s="70">
        <v>2</v>
      </c>
      <c r="H103" s="107">
        <v>0</v>
      </c>
      <c r="I103" s="60"/>
      <c r="J103" s="148"/>
      <c r="K103" s="46"/>
      <c r="L103" s="148"/>
      <c r="M103" s="46"/>
      <c r="N103" s="148"/>
      <c r="O103" s="46"/>
      <c r="P103" s="148"/>
      <c r="Q103" s="46"/>
      <c r="R103" s="148"/>
      <c r="S103" s="46"/>
      <c r="T103" s="44">
        <f t="shared" si="10"/>
        <v>17.71</v>
      </c>
      <c r="U10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3" s="47"/>
      <c r="AA103" s="97">
        <f>SUM(T_SUP_OP1[[#This Row],[(S)
Total Cost Y1
((H*R)+I)*A]:[(W)
Total Cost Y5
((P*R)+Q)*E]])*(1+T_SUP_OP1[[#This Row],[(X)
Markup %]])</f>
        <v>0</v>
      </c>
      <c r="AB103" s="106"/>
    </row>
    <row r="104" spans="1:28" x14ac:dyDescent="0.3">
      <c r="A104" s="34" t="s">
        <v>310</v>
      </c>
      <c r="B104" s="70" t="s">
        <v>74</v>
      </c>
      <c r="C104" s="34" t="s">
        <v>91</v>
      </c>
      <c r="D104" s="70">
        <v>0</v>
      </c>
      <c r="E104" s="70">
        <v>0</v>
      </c>
      <c r="F104" s="70">
        <v>0</v>
      </c>
      <c r="G104" s="70">
        <v>0</v>
      </c>
      <c r="H104" s="107">
        <v>2</v>
      </c>
      <c r="I104" s="60"/>
      <c r="J104" s="148"/>
      <c r="K104" s="46"/>
      <c r="L104" s="148"/>
      <c r="M104" s="46"/>
      <c r="N104" s="148"/>
      <c r="O104" s="46"/>
      <c r="P104" s="148"/>
      <c r="Q104" s="46"/>
      <c r="R104" s="148"/>
      <c r="S104" s="46"/>
      <c r="T104" s="44">
        <f t="shared" si="10"/>
        <v>17.71</v>
      </c>
      <c r="U10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4" s="47"/>
      <c r="AA104" s="97">
        <f>SUM(T_SUP_OP1[[#This Row],[(S)
Total Cost Y1
((H*R)+I)*A]:[(W)
Total Cost Y5
((P*R)+Q)*E]])*(1+T_SUP_OP1[[#This Row],[(X)
Markup %]])</f>
        <v>0</v>
      </c>
      <c r="AB104" s="106"/>
    </row>
    <row r="105" spans="1:28" x14ac:dyDescent="0.3">
      <c r="A105" s="34" t="s">
        <v>56</v>
      </c>
      <c r="B105" s="70" t="s">
        <v>72</v>
      </c>
      <c r="C105" s="34" t="s">
        <v>92</v>
      </c>
      <c r="D105" s="70">
        <v>1</v>
      </c>
      <c r="E105" s="70">
        <v>0</v>
      </c>
      <c r="F105" s="70">
        <v>0</v>
      </c>
      <c r="G105" s="70">
        <v>0</v>
      </c>
      <c r="H105" s="70">
        <v>0</v>
      </c>
      <c r="I105" s="60"/>
      <c r="J105" s="148"/>
      <c r="K105" s="46"/>
      <c r="L105" s="148"/>
      <c r="M105" s="46"/>
      <c r="N105" s="148"/>
      <c r="O105" s="46"/>
      <c r="P105" s="148"/>
      <c r="Q105" s="46"/>
      <c r="R105" s="148"/>
      <c r="S105" s="46"/>
      <c r="T105" s="44">
        <f t="shared" si="10"/>
        <v>17.71</v>
      </c>
      <c r="U10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5" s="47"/>
      <c r="AA105" s="97">
        <f>SUM(T_SUP_OP1[[#This Row],[(S)
Total Cost Y1
((H*R)+I)*A]:[(W)
Total Cost Y5
((P*R)+Q)*E]])*(1+T_SUP_OP1[[#This Row],[(X)
Markup %]])</f>
        <v>0</v>
      </c>
      <c r="AB105" s="106"/>
    </row>
    <row r="106" spans="1:28" x14ac:dyDescent="0.3">
      <c r="A106" s="34" t="s">
        <v>284</v>
      </c>
      <c r="B106" s="70" t="s">
        <v>68</v>
      </c>
      <c r="C106" s="34" t="s">
        <v>285</v>
      </c>
      <c r="D106" s="70">
        <v>0</v>
      </c>
      <c r="E106" s="70">
        <v>0</v>
      </c>
      <c r="F106" s="70">
        <v>200</v>
      </c>
      <c r="G106" s="70">
        <v>0</v>
      </c>
      <c r="H106" s="70">
        <v>0</v>
      </c>
      <c r="I106" s="60"/>
      <c r="J106" s="148"/>
      <c r="K106" s="46"/>
      <c r="L106" s="148"/>
      <c r="M106" s="46"/>
      <c r="N106" s="148"/>
      <c r="O106" s="46"/>
      <c r="P106" s="148"/>
      <c r="Q106" s="46"/>
      <c r="R106" s="148"/>
      <c r="S106" s="46"/>
      <c r="T106" s="44">
        <f t="shared" si="10"/>
        <v>17.71</v>
      </c>
      <c r="U10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6" s="47"/>
      <c r="AA106" s="97">
        <f>SUM(T_SUP_OP1[[#This Row],[(S)
Total Cost Y1
((H*R)+I)*A]:[(W)
Total Cost Y5
((P*R)+Q)*E]])*(1+T_SUP_OP1[[#This Row],[(X)
Markup %]])</f>
        <v>0</v>
      </c>
      <c r="AB106" s="46"/>
    </row>
    <row r="107" spans="1:28" x14ac:dyDescent="0.3">
      <c r="A107" s="34" t="s">
        <v>284</v>
      </c>
      <c r="B107" s="70" t="s">
        <v>70</v>
      </c>
      <c r="C107" s="34" t="s">
        <v>285</v>
      </c>
      <c r="D107" s="70">
        <v>0</v>
      </c>
      <c r="E107" s="70">
        <v>0</v>
      </c>
      <c r="F107" s="70">
        <v>100</v>
      </c>
      <c r="G107" s="70">
        <v>0</v>
      </c>
      <c r="H107" s="70">
        <v>0</v>
      </c>
      <c r="I107" s="60"/>
      <c r="J107" s="148"/>
      <c r="K107" s="46"/>
      <c r="L107" s="148"/>
      <c r="M107" s="46"/>
      <c r="N107" s="148"/>
      <c r="O107" s="46"/>
      <c r="P107" s="148"/>
      <c r="Q107" s="46"/>
      <c r="R107" s="148"/>
      <c r="S107" s="46"/>
      <c r="T107" s="44">
        <f t="shared" si="10"/>
        <v>17.71</v>
      </c>
      <c r="U10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7" s="47"/>
      <c r="AA107" s="97">
        <f>SUM(T_SUP_OP1[[#This Row],[(S)
Total Cost Y1
((H*R)+I)*A]:[(W)
Total Cost Y5
((P*R)+Q)*E]])*(1+T_SUP_OP1[[#This Row],[(X)
Markup %]])</f>
        <v>0</v>
      </c>
      <c r="AB107" s="46"/>
    </row>
    <row r="108" spans="1:28" x14ac:dyDescent="0.3">
      <c r="A108" s="34" t="s">
        <v>284</v>
      </c>
      <c r="B108" s="70" t="s">
        <v>71</v>
      </c>
      <c r="C108" s="34" t="s">
        <v>285</v>
      </c>
      <c r="D108" s="70">
        <v>0</v>
      </c>
      <c r="E108" s="70">
        <v>0</v>
      </c>
      <c r="F108" s="70">
        <v>50</v>
      </c>
      <c r="G108" s="70">
        <v>0</v>
      </c>
      <c r="H108" s="70">
        <v>0</v>
      </c>
      <c r="I108" s="60"/>
      <c r="J108" s="148"/>
      <c r="K108" s="46"/>
      <c r="L108" s="148"/>
      <c r="M108" s="46"/>
      <c r="N108" s="148"/>
      <c r="O108" s="46"/>
      <c r="P108" s="148"/>
      <c r="Q108" s="46"/>
      <c r="R108" s="148"/>
      <c r="S108" s="46"/>
      <c r="T108" s="44">
        <f t="shared" si="10"/>
        <v>17.71</v>
      </c>
      <c r="U10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8" s="47"/>
      <c r="AA108" s="97">
        <f>SUM(T_SUP_OP1[[#This Row],[(S)
Total Cost Y1
((H*R)+I)*A]:[(W)
Total Cost Y5
((P*R)+Q)*E]])*(1+T_SUP_OP1[[#This Row],[(X)
Markup %]])</f>
        <v>0</v>
      </c>
      <c r="AB108" s="46"/>
    </row>
    <row r="109" spans="1:28" x14ac:dyDescent="0.3">
      <c r="A109" s="34" t="s">
        <v>284</v>
      </c>
      <c r="B109" s="70" t="s">
        <v>72</v>
      </c>
      <c r="C109" s="34" t="s">
        <v>285</v>
      </c>
      <c r="D109" s="70">
        <v>0</v>
      </c>
      <c r="E109" s="70">
        <v>0</v>
      </c>
      <c r="F109" s="70">
        <v>10</v>
      </c>
      <c r="G109" s="70">
        <v>0</v>
      </c>
      <c r="H109" s="70">
        <v>0</v>
      </c>
      <c r="I109" s="60"/>
      <c r="J109" s="148"/>
      <c r="K109" s="46"/>
      <c r="L109" s="148"/>
      <c r="M109" s="46"/>
      <c r="N109" s="148"/>
      <c r="O109" s="46"/>
      <c r="P109" s="148"/>
      <c r="Q109" s="46"/>
      <c r="R109" s="148"/>
      <c r="S109" s="46"/>
      <c r="T109" s="44">
        <f t="shared" si="10"/>
        <v>17.71</v>
      </c>
      <c r="U10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0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0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0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0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09" s="47"/>
      <c r="AA109" s="97">
        <f>SUM(T_SUP_OP1[[#This Row],[(S)
Total Cost Y1
((H*R)+I)*A]:[(W)
Total Cost Y5
((P*R)+Q)*E]])*(1+T_SUP_OP1[[#This Row],[(X)
Markup %]])</f>
        <v>0</v>
      </c>
      <c r="AB109" s="46"/>
    </row>
    <row r="110" spans="1:28" x14ac:dyDescent="0.3">
      <c r="A110" s="34" t="s">
        <v>284</v>
      </c>
      <c r="B110" s="70" t="s">
        <v>73</v>
      </c>
      <c r="C110" s="34" t="s">
        <v>285</v>
      </c>
      <c r="D110" s="70">
        <v>0</v>
      </c>
      <c r="E110" s="70">
        <v>0</v>
      </c>
      <c r="F110" s="70">
        <v>10</v>
      </c>
      <c r="G110" s="70">
        <v>0</v>
      </c>
      <c r="H110" s="70">
        <v>0</v>
      </c>
      <c r="I110" s="60"/>
      <c r="J110" s="148"/>
      <c r="K110" s="46"/>
      <c r="L110" s="148"/>
      <c r="M110" s="46"/>
      <c r="N110" s="148"/>
      <c r="O110" s="46"/>
      <c r="P110" s="148"/>
      <c r="Q110" s="46"/>
      <c r="R110" s="148"/>
      <c r="S110" s="46"/>
      <c r="T110" s="44">
        <f t="shared" si="10"/>
        <v>17.71</v>
      </c>
      <c r="U11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0" s="47"/>
      <c r="AA110" s="97">
        <f>SUM(T_SUP_OP1[[#This Row],[(S)
Total Cost Y1
((H*R)+I)*A]:[(W)
Total Cost Y5
((P*R)+Q)*E]])*(1+T_SUP_OP1[[#This Row],[(X)
Markup %]])</f>
        <v>0</v>
      </c>
      <c r="AB110" s="46"/>
    </row>
    <row r="111" spans="1:28" x14ac:dyDescent="0.3">
      <c r="A111" s="34" t="s">
        <v>284</v>
      </c>
      <c r="B111" s="70" t="s">
        <v>74</v>
      </c>
      <c r="C111" s="34" t="s">
        <v>285</v>
      </c>
      <c r="D111" s="70">
        <v>0</v>
      </c>
      <c r="E111" s="70">
        <v>0</v>
      </c>
      <c r="F111" s="70">
        <v>10</v>
      </c>
      <c r="G111" s="70">
        <v>0</v>
      </c>
      <c r="H111" s="70">
        <v>0</v>
      </c>
      <c r="I111" s="60"/>
      <c r="J111" s="148"/>
      <c r="K111" s="46"/>
      <c r="L111" s="148"/>
      <c r="M111" s="46"/>
      <c r="N111" s="148"/>
      <c r="O111" s="46"/>
      <c r="P111" s="148"/>
      <c r="Q111" s="46"/>
      <c r="R111" s="148"/>
      <c r="S111" s="46"/>
      <c r="T111" s="44">
        <f t="shared" si="10"/>
        <v>17.71</v>
      </c>
      <c r="U11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1" s="47"/>
      <c r="AA111" s="97">
        <f>SUM(T_SUP_OP1[[#This Row],[(S)
Total Cost Y1
((H*R)+I)*A]:[(W)
Total Cost Y5
((P*R)+Q)*E]])*(1+T_SUP_OP1[[#This Row],[(X)
Markup %]])</f>
        <v>0</v>
      </c>
      <c r="AB111" s="46"/>
    </row>
    <row r="112" spans="1:28" x14ac:dyDescent="0.3">
      <c r="A112" s="34" t="s">
        <v>284</v>
      </c>
      <c r="B112" s="70" t="s">
        <v>75</v>
      </c>
      <c r="C112" s="34" t="s">
        <v>285</v>
      </c>
      <c r="D112" s="70">
        <v>0</v>
      </c>
      <c r="E112" s="70">
        <v>0</v>
      </c>
      <c r="F112" s="70">
        <v>10</v>
      </c>
      <c r="G112" s="70">
        <v>0</v>
      </c>
      <c r="H112" s="70">
        <v>0</v>
      </c>
      <c r="I112" s="60"/>
      <c r="J112" s="148"/>
      <c r="K112" s="46"/>
      <c r="L112" s="148"/>
      <c r="M112" s="46"/>
      <c r="N112" s="148"/>
      <c r="O112" s="46"/>
      <c r="P112" s="148"/>
      <c r="Q112" s="46"/>
      <c r="R112" s="148"/>
      <c r="S112" s="46"/>
      <c r="T112" s="44">
        <f t="shared" si="10"/>
        <v>17.71</v>
      </c>
      <c r="U11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2" s="47"/>
      <c r="AA112" s="97">
        <f>SUM(T_SUP_OP1[[#This Row],[(S)
Total Cost Y1
((H*R)+I)*A]:[(W)
Total Cost Y5
((P*R)+Q)*E]])*(1+T_SUP_OP1[[#This Row],[(X)
Markup %]])</f>
        <v>0</v>
      </c>
      <c r="AB112" s="46"/>
    </row>
    <row r="113" spans="1:28" x14ac:dyDescent="0.3">
      <c r="A113" s="34" t="s">
        <v>284</v>
      </c>
      <c r="B113" s="70" t="s">
        <v>76</v>
      </c>
      <c r="C113" s="34" t="s">
        <v>285</v>
      </c>
      <c r="D113" s="70">
        <v>0</v>
      </c>
      <c r="E113" s="70">
        <v>0</v>
      </c>
      <c r="F113" s="70">
        <v>10</v>
      </c>
      <c r="G113" s="70">
        <v>0</v>
      </c>
      <c r="H113" s="70">
        <v>0</v>
      </c>
      <c r="I113" s="60"/>
      <c r="J113" s="148"/>
      <c r="K113" s="46"/>
      <c r="L113" s="148"/>
      <c r="M113" s="46"/>
      <c r="N113" s="148"/>
      <c r="O113" s="46"/>
      <c r="P113" s="148"/>
      <c r="Q113" s="46"/>
      <c r="R113" s="148"/>
      <c r="S113" s="46"/>
      <c r="T113" s="44">
        <f t="shared" si="10"/>
        <v>17.71</v>
      </c>
      <c r="U11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3" s="47"/>
      <c r="AA113" s="97">
        <f>SUM(T_SUP_OP1[[#This Row],[(S)
Total Cost Y1
((H*R)+I)*A]:[(W)
Total Cost Y5
((P*R)+Q)*E]])*(1+T_SUP_OP1[[#This Row],[(X)
Markup %]])</f>
        <v>0</v>
      </c>
      <c r="AB113" s="46"/>
    </row>
    <row r="114" spans="1:28" x14ac:dyDescent="0.3">
      <c r="A114" s="34" t="s">
        <v>284</v>
      </c>
      <c r="B114" s="70" t="s">
        <v>77</v>
      </c>
      <c r="C114" s="34" t="s">
        <v>285</v>
      </c>
      <c r="D114" s="70">
        <v>0</v>
      </c>
      <c r="E114" s="70">
        <v>0</v>
      </c>
      <c r="F114" s="70">
        <v>10</v>
      </c>
      <c r="G114" s="70">
        <v>0</v>
      </c>
      <c r="H114" s="70">
        <v>0</v>
      </c>
      <c r="I114" s="60"/>
      <c r="J114" s="148"/>
      <c r="K114" s="46"/>
      <c r="L114" s="148"/>
      <c r="M114" s="46"/>
      <c r="N114" s="148"/>
      <c r="O114" s="46"/>
      <c r="P114" s="148"/>
      <c r="Q114" s="46"/>
      <c r="R114" s="148"/>
      <c r="S114" s="46"/>
      <c r="T114" s="44">
        <f t="shared" si="10"/>
        <v>17.71</v>
      </c>
      <c r="U11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4" s="47"/>
      <c r="AA114" s="97">
        <f>SUM(T_SUP_OP1[[#This Row],[(S)
Total Cost Y1
((H*R)+I)*A]:[(W)
Total Cost Y5
((P*R)+Q)*E]])*(1+T_SUP_OP1[[#This Row],[(X)
Markup %]])</f>
        <v>0</v>
      </c>
      <c r="AB114" s="46"/>
    </row>
    <row r="115" spans="1:28" x14ac:dyDescent="0.3">
      <c r="A115" s="34" t="s">
        <v>469</v>
      </c>
      <c r="B115" s="70" t="s">
        <v>93</v>
      </c>
      <c r="C115" s="34" t="s">
        <v>443</v>
      </c>
      <c r="D115" s="70">
        <v>1</v>
      </c>
      <c r="E115" s="70">
        <v>1</v>
      </c>
      <c r="F115" s="70">
        <v>1</v>
      </c>
      <c r="G115" s="70">
        <v>1</v>
      </c>
      <c r="H115" s="107">
        <v>1</v>
      </c>
      <c r="I115" s="60"/>
      <c r="J115" s="148"/>
      <c r="K115" s="46"/>
      <c r="L115" s="148"/>
      <c r="M115" s="46"/>
      <c r="N115" s="148"/>
      <c r="O115" s="46"/>
      <c r="P115" s="148"/>
      <c r="Q115" s="46"/>
      <c r="R115" s="148"/>
      <c r="S115" s="46"/>
      <c r="T115" s="44">
        <f t="shared" si="10"/>
        <v>17.71</v>
      </c>
      <c r="U11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5" s="47"/>
      <c r="AA115" s="97">
        <f>SUM(T_SUP_OP1[[#This Row],[(S)
Total Cost Y1
((H*R)+I)*A]:[(W)
Total Cost Y5
((P*R)+Q)*E]])*(1+T_SUP_OP1[[#This Row],[(X)
Markup %]])</f>
        <v>0</v>
      </c>
      <c r="AB115" s="106"/>
    </row>
    <row r="116" spans="1:28" x14ac:dyDescent="0.3">
      <c r="A116" s="134" t="s">
        <v>469</v>
      </c>
      <c r="B116" s="70" t="s">
        <v>93</v>
      </c>
      <c r="C116" s="34" t="s">
        <v>444</v>
      </c>
      <c r="D116" s="70">
        <v>1</v>
      </c>
      <c r="E116" s="70">
        <v>1</v>
      </c>
      <c r="F116" s="70">
        <v>1</v>
      </c>
      <c r="G116" s="70">
        <v>1</v>
      </c>
      <c r="H116" s="107">
        <v>1</v>
      </c>
      <c r="I116" s="60"/>
      <c r="J116" s="148"/>
      <c r="K116" s="46"/>
      <c r="L116" s="148"/>
      <c r="M116" s="46"/>
      <c r="N116" s="148"/>
      <c r="O116" s="46"/>
      <c r="P116" s="148"/>
      <c r="Q116" s="46"/>
      <c r="R116" s="148"/>
      <c r="S116" s="46"/>
      <c r="T116" s="44">
        <f>Exchange_Rate</f>
        <v>17.71</v>
      </c>
      <c r="U11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6" s="47"/>
      <c r="AA116" s="97">
        <f>SUM(T_SUP_OP1[[#This Row],[(S)
Total Cost Y1
((H*R)+I)*A]:[(W)
Total Cost Y5
((P*R)+Q)*E]])*(1+T_SUP_OP1[[#This Row],[(X)
Markup %]])</f>
        <v>0</v>
      </c>
      <c r="AB116" s="46"/>
    </row>
    <row r="117" spans="1:28" x14ac:dyDescent="0.3">
      <c r="A117" s="134" t="s">
        <v>442</v>
      </c>
      <c r="B117" s="70" t="s">
        <v>93</v>
      </c>
      <c r="C117" s="34" t="s">
        <v>445</v>
      </c>
      <c r="D117" s="70">
        <v>1</v>
      </c>
      <c r="E117" s="70">
        <v>1</v>
      </c>
      <c r="F117" s="70">
        <v>1</v>
      </c>
      <c r="G117" s="70">
        <v>1</v>
      </c>
      <c r="H117" s="107">
        <v>1</v>
      </c>
      <c r="I117" s="60"/>
      <c r="J117" s="148"/>
      <c r="K117" s="46"/>
      <c r="L117" s="148"/>
      <c r="M117" s="46"/>
      <c r="N117" s="148"/>
      <c r="O117" s="46"/>
      <c r="P117" s="148"/>
      <c r="Q117" s="46"/>
      <c r="R117" s="148"/>
      <c r="S117" s="46"/>
      <c r="T117" s="44">
        <f>Exchange_Rate</f>
        <v>17.71</v>
      </c>
      <c r="U11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7" s="47"/>
      <c r="AA117" s="97">
        <f>SUM(T_SUP_OP1[[#This Row],[(S)
Total Cost Y1
((H*R)+I)*A]:[(W)
Total Cost Y5
((P*R)+Q)*E]])*(1+T_SUP_OP1[[#This Row],[(X)
Markup %]])</f>
        <v>0</v>
      </c>
      <c r="AB117" s="46"/>
    </row>
    <row r="118" spans="1:28" x14ac:dyDescent="0.3">
      <c r="A118" s="134" t="s">
        <v>441</v>
      </c>
      <c r="B118" s="70" t="s">
        <v>93</v>
      </c>
      <c r="C118" s="34" t="s">
        <v>445</v>
      </c>
      <c r="D118" s="70">
        <v>1</v>
      </c>
      <c r="E118" s="70">
        <v>1</v>
      </c>
      <c r="F118" s="70">
        <v>1</v>
      </c>
      <c r="G118" s="70">
        <v>1</v>
      </c>
      <c r="H118" s="107">
        <v>1</v>
      </c>
      <c r="I118" s="60"/>
      <c r="J118" s="148"/>
      <c r="K118" s="46"/>
      <c r="L118" s="148"/>
      <c r="M118" s="46"/>
      <c r="N118" s="148"/>
      <c r="O118" s="46"/>
      <c r="P118" s="148"/>
      <c r="Q118" s="46"/>
      <c r="R118" s="148"/>
      <c r="S118" s="46"/>
      <c r="T118" s="44">
        <f>Exchange_Rate</f>
        <v>17.71</v>
      </c>
      <c r="U11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8" s="47"/>
      <c r="AA118" s="97">
        <f>SUM(T_SUP_OP1[[#This Row],[(S)
Total Cost Y1
((H*R)+I)*A]:[(W)
Total Cost Y5
((P*R)+Q)*E]])*(1+T_SUP_OP1[[#This Row],[(X)
Markup %]])</f>
        <v>0</v>
      </c>
      <c r="AB118" s="46"/>
    </row>
    <row r="119" spans="1:28" x14ac:dyDescent="0.3">
      <c r="A119" s="34" t="s">
        <v>57</v>
      </c>
      <c r="B119" s="70" t="s">
        <v>68</v>
      </c>
      <c r="C119" s="34" t="s">
        <v>94</v>
      </c>
      <c r="D119" s="70">
        <v>20</v>
      </c>
      <c r="E119" s="70">
        <v>0</v>
      </c>
      <c r="F119" s="70">
        <v>0</v>
      </c>
      <c r="G119" s="70">
        <v>20</v>
      </c>
      <c r="H119" s="70">
        <v>0</v>
      </c>
      <c r="I119" s="60"/>
      <c r="J119" s="148"/>
      <c r="K119" s="46"/>
      <c r="L119" s="148"/>
      <c r="M119" s="46"/>
      <c r="N119" s="148"/>
      <c r="O119" s="46"/>
      <c r="P119" s="148"/>
      <c r="Q119" s="46"/>
      <c r="R119" s="148"/>
      <c r="S119" s="46"/>
      <c r="T119" s="44">
        <f t="shared" si="10"/>
        <v>17.71</v>
      </c>
      <c r="U11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1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1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1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1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19" s="47"/>
      <c r="AA119" s="97">
        <f>SUM(T_SUP_OP1[[#This Row],[(S)
Total Cost Y1
((H*R)+I)*A]:[(W)
Total Cost Y5
((P*R)+Q)*E]])*(1+T_SUP_OP1[[#This Row],[(X)
Markup %]])</f>
        <v>0</v>
      </c>
      <c r="AB119" s="106"/>
    </row>
    <row r="120" spans="1:28" x14ac:dyDescent="0.3">
      <c r="A120" s="34" t="s">
        <v>57</v>
      </c>
      <c r="B120" s="70" t="s">
        <v>70</v>
      </c>
      <c r="C120" s="34" t="s">
        <v>94</v>
      </c>
      <c r="D120" s="70">
        <v>64</v>
      </c>
      <c r="E120" s="70">
        <v>0</v>
      </c>
      <c r="F120" s="70">
        <v>0</v>
      </c>
      <c r="G120" s="70">
        <v>64</v>
      </c>
      <c r="H120" s="70">
        <v>0</v>
      </c>
      <c r="I120" s="60"/>
      <c r="J120" s="148"/>
      <c r="K120" s="46"/>
      <c r="L120" s="148"/>
      <c r="M120" s="46"/>
      <c r="N120" s="148"/>
      <c r="O120" s="46"/>
      <c r="P120" s="148"/>
      <c r="Q120" s="46"/>
      <c r="R120" s="148"/>
      <c r="S120" s="46"/>
      <c r="T120" s="44">
        <f t="shared" si="10"/>
        <v>17.71</v>
      </c>
      <c r="U12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0" s="47"/>
      <c r="AA120" s="97">
        <f>SUM(T_SUP_OP1[[#This Row],[(S)
Total Cost Y1
((H*R)+I)*A]:[(W)
Total Cost Y5
((P*R)+Q)*E]])*(1+T_SUP_OP1[[#This Row],[(X)
Markup %]])</f>
        <v>0</v>
      </c>
      <c r="AB120" s="106"/>
    </row>
    <row r="121" spans="1:28" x14ac:dyDescent="0.3">
      <c r="A121" s="34" t="s">
        <v>57</v>
      </c>
      <c r="B121" s="70" t="s">
        <v>71</v>
      </c>
      <c r="C121" s="34" t="s">
        <v>94</v>
      </c>
      <c r="D121" s="70">
        <v>5</v>
      </c>
      <c r="E121" s="70">
        <v>0</v>
      </c>
      <c r="F121" s="70">
        <v>0</v>
      </c>
      <c r="G121" s="70">
        <v>5</v>
      </c>
      <c r="H121" s="70">
        <v>0</v>
      </c>
      <c r="I121" s="60"/>
      <c r="J121" s="148"/>
      <c r="K121" s="46"/>
      <c r="L121" s="148"/>
      <c r="M121" s="46"/>
      <c r="N121" s="148"/>
      <c r="O121" s="46"/>
      <c r="P121" s="148"/>
      <c r="Q121" s="46"/>
      <c r="R121" s="148"/>
      <c r="S121" s="46"/>
      <c r="T121" s="44">
        <f t="shared" si="10"/>
        <v>17.71</v>
      </c>
      <c r="U12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1" s="47"/>
      <c r="AA121" s="97">
        <f>SUM(T_SUP_OP1[[#This Row],[(S)
Total Cost Y1
((H*R)+I)*A]:[(W)
Total Cost Y5
((P*R)+Q)*E]])*(1+T_SUP_OP1[[#This Row],[(X)
Markup %]])</f>
        <v>0</v>
      </c>
      <c r="AB121" s="106"/>
    </row>
    <row r="122" spans="1:28" x14ac:dyDescent="0.3">
      <c r="A122" s="34" t="s">
        <v>57</v>
      </c>
      <c r="B122" s="70" t="s">
        <v>72</v>
      </c>
      <c r="C122" s="34" t="s">
        <v>94</v>
      </c>
      <c r="D122" s="70">
        <v>2</v>
      </c>
      <c r="E122" s="70">
        <v>0</v>
      </c>
      <c r="F122" s="70">
        <v>0</v>
      </c>
      <c r="G122" s="70">
        <v>2</v>
      </c>
      <c r="H122" s="70">
        <v>0</v>
      </c>
      <c r="I122" s="60"/>
      <c r="J122" s="148"/>
      <c r="K122" s="46"/>
      <c r="L122" s="148"/>
      <c r="M122" s="46"/>
      <c r="N122" s="148"/>
      <c r="O122" s="46"/>
      <c r="P122" s="148"/>
      <c r="Q122" s="46"/>
      <c r="R122" s="148"/>
      <c r="S122" s="46"/>
      <c r="T122" s="44">
        <f t="shared" si="10"/>
        <v>17.71</v>
      </c>
      <c r="U12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2" s="47"/>
      <c r="AA122" s="97">
        <f>SUM(T_SUP_OP1[[#This Row],[(S)
Total Cost Y1
((H*R)+I)*A]:[(W)
Total Cost Y5
((P*R)+Q)*E]])*(1+T_SUP_OP1[[#This Row],[(X)
Markup %]])</f>
        <v>0</v>
      </c>
      <c r="AB122" s="106"/>
    </row>
    <row r="123" spans="1:28" x14ac:dyDescent="0.3">
      <c r="A123" s="34" t="s">
        <v>57</v>
      </c>
      <c r="B123" s="70" t="s">
        <v>73</v>
      </c>
      <c r="C123" s="34" t="s">
        <v>94</v>
      </c>
      <c r="D123" s="70">
        <v>2</v>
      </c>
      <c r="E123" s="70">
        <v>0</v>
      </c>
      <c r="F123" s="70">
        <v>0</v>
      </c>
      <c r="G123" s="70">
        <v>2</v>
      </c>
      <c r="H123" s="70">
        <v>0</v>
      </c>
      <c r="I123" s="60"/>
      <c r="J123" s="148"/>
      <c r="K123" s="46"/>
      <c r="L123" s="148"/>
      <c r="M123" s="46"/>
      <c r="N123" s="148"/>
      <c r="O123" s="46"/>
      <c r="P123" s="148"/>
      <c r="Q123" s="46"/>
      <c r="R123" s="148"/>
      <c r="S123" s="46"/>
      <c r="T123" s="44">
        <f t="shared" si="10"/>
        <v>17.71</v>
      </c>
      <c r="U12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3" s="47"/>
      <c r="AA123" s="97">
        <f>SUM(T_SUP_OP1[[#This Row],[(S)
Total Cost Y1
((H*R)+I)*A]:[(W)
Total Cost Y5
((P*R)+Q)*E]])*(1+T_SUP_OP1[[#This Row],[(X)
Markup %]])</f>
        <v>0</v>
      </c>
      <c r="AB123" s="106"/>
    </row>
    <row r="124" spans="1:28" x14ac:dyDescent="0.3">
      <c r="A124" s="34" t="s">
        <v>57</v>
      </c>
      <c r="B124" s="70" t="s">
        <v>74</v>
      </c>
      <c r="C124" s="34" t="s">
        <v>94</v>
      </c>
      <c r="D124" s="70">
        <v>2</v>
      </c>
      <c r="E124" s="70">
        <v>0</v>
      </c>
      <c r="F124" s="70">
        <v>0</v>
      </c>
      <c r="G124" s="70">
        <v>2</v>
      </c>
      <c r="H124" s="70">
        <v>0</v>
      </c>
      <c r="I124" s="60"/>
      <c r="J124" s="148"/>
      <c r="K124" s="46"/>
      <c r="L124" s="148"/>
      <c r="M124" s="46"/>
      <c r="N124" s="148"/>
      <c r="O124" s="46"/>
      <c r="P124" s="148"/>
      <c r="Q124" s="46"/>
      <c r="R124" s="148"/>
      <c r="S124" s="46"/>
      <c r="T124" s="44">
        <f t="shared" si="10"/>
        <v>17.71</v>
      </c>
      <c r="U12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4" s="47"/>
      <c r="AA124" s="97">
        <f>SUM(T_SUP_OP1[[#This Row],[(S)
Total Cost Y1
((H*R)+I)*A]:[(W)
Total Cost Y5
((P*R)+Q)*E]])*(1+T_SUP_OP1[[#This Row],[(X)
Markup %]])</f>
        <v>0</v>
      </c>
      <c r="AB124" s="106"/>
    </row>
    <row r="125" spans="1:28" x14ac:dyDescent="0.3">
      <c r="A125" s="34" t="s">
        <v>57</v>
      </c>
      <c r="B125" s="70" t="s">
        <v>75</v>
      </c>
      <c r="C125" s="34" t="s">
        <v>94</v>
      </c>
      <c r="D125" s="70">
        <v>2</v>
      </c>
      <c r="E125" s="70">
        <v>0</v>
      </c>
      <c r="F125" s="70">
        <v>0</v>
      </c>
      <c r="G125" s="70">
        <v>2</v>
      </c>
      <c r="H125" s="70">
        <v>0</v>
      </c>
      <c r="I125" s="60"/>
      <c r="J125" s="148"/>
      <c r="K125" s="46"/>
      <c r="L125" s="148"/>
      <c r="M125" s="46"/>
      <c r="N125" s="148"/>
      <c r="O125" s="46"/>
      <c r="P125" s="148"/>
      <c r="Q125" s="46"/>
      <c r="R125" s="148"/>
      <c r="S125" s="46"/>
      <c r="T125" s="44">
        <f t="shared" si="10"/>
        <v>17.71</v>
      </c>
      <c r="U12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5" s="47"/>
      <c r="AA125" s="97">
        <f>SUM(T_SUP_OP1[[#This Row],[(S)
Total Cost Y1
((H*R)+I)*A]:[(W)
Total Cost Y5
((P*R)+Q)*E]])*(1+T_SUP_OP1[[#This Row],[(X)
Markup %]])</f>
        <v>0</v>
      </c>
      <c r="AB125" s="106"/>
    </row>
    <row r="126" spans="1:28" x14ac:dyDescent="0.3">
      <c r="A126" s="34" t="s">
        <v>57</v>
      </c>
      <c r="B126" s="70" t="s">
        <v>76</v>
      </c>
      <c r="C126" s="34" t="s">
        <v>94</v>
      </c>
      <c r="D126" s="70">
        <v>2</v>
      </c>
      <c r="E126" s="70">
        <v>0</v>
      </c>
      <c r="F126" s="70">
        <v>0</v>
      </c>
      <c r="G126" s="70">
        <v>2</v>
      </c>
      <c r="H126" s="70">
        <v>0</v>
      </c>
      <c r="I126" s="60"/>
      <c r="J126" s="148"/>
      <c r="K126" s="46"/>
      <c r="L126" s="148"/>
      <c r="M126" s="46"/>
      <c r="N126" s="148"/>
      <c r="O126" s="46"/>
      <c r="P126" s="148"/>
      <c r="Q126" s="46"/>
      <c r="R126" s="148"/>
      <c r="S126" s="46"/>
      <c r="T126" s="44">
        <f t="shared" si="10"/>
        <v>17.71</v>
      </c>
      <c r="U12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6" s="47"/>
      <c r="AA126" s="97">
        <f>SUM(T_SUP_OP1[[#This Row],[(S)
Total Cost Y1
((H*R)+I)*A]:[(W)
Total Cost Y5
((P*R)+Q)*E]])*(1+T_SUP_OP1[[#This Row],[(X)
Markup %]])</f>
        <v>0</v>
      </c>
      <c r="AB126" s="106"/>
    </row>
    <row r="127" spans="1:28" x14ac:dyDescent="0.3">
      <c r="A127" s="34" t="s">
        <v>57</v>
      </c>
      <c r="B127" s="70" t="s">
        <v>77</v>
      </c>
      <c r="C127" s="34" t="s">
        <v>94</v>
      </c>
      <c r="D127" s="70">
        <v>2</v>
      </c>
      <c r="E127" s="70">
        <v>0</v>
      </c>
      <c r="F127" s="70">
        <v>0</v>
      </c>
      <c r="G127" s="70">
        <v>2</v>
      </c>
      <c r="H127" s="70">
        <v>0</v>
      </c>
      <c r="I127" s="60"/>
      <c r="J127" s="148"/>
      <c r="K127" s="46"/>
      <c r="L127" s="148"/>
      <c r="M127" s="46"/>
      <c r="N127" s="148"/>
      <c r="O127" s="46"/>
      <c r="P127" s="148"/>
      <c r="Q127" s="46"/>
      <c r="R127" s="148"/>
      <c r="S127" s="46"/>
      <c r="T127" s="44">
        <f t="shared" si="10"/>
        <v>17.71</v>
      </c>
      <c r="U127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7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7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7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7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7" s="47"/>
      <c r="AA127" s="97">
        <f>SUM(T_SUP_OP1[[#This Row],[(S)
Total Cost Y1
((H*R)+I)*A]:[(W)
Total Cost Y5
((P*R)+Q)*E]])*(1+T_SUP_OP1[[#This Row],[(X)
Markup %]])</f>
        <v>0</v>
      </c>
      <c r="AB127" s="106"/>
    </row>
    <row r="128" spans="1:28" x14ac:dyDescent="0.3">
      <c r="A128" s="135" t="s">
        <v>321</v>
      </c>
      <c r="B128" s="70" t="s">
        <v>68</v>
      </c>
      <c r="C128" s="136" t="s">
        <v>322</v>
      </c>
      <c r="D128" s="70">
        <v>5</v>
      </c>
      <c r="E128" s="70">
        <v>5</v>
      </c>
      <c r="F128" s="70">
        <v>5</v>
      </c>
      <c r="G128" s="70">
        <v>5</v>
      </c>
      <c r="H128" s="70">
        <v>5</v>
      </c>
      <c r="I128" s="60"/>
      <c r="J128" s="149"/>
      <c r="K128" s="46"/>
      <c r="L128" s="148"/>
      <c r="M128" s="46"/>
      <c r="N128" s="148"/>
      <c r="O128" s="46"/>
      <c r="P128" s="148"/>
      <c r="Q128" s="46"/>
      <c r="R128" s="148"/>
      <c r="S128" s="46"/>
      <c r="T128" s="109">
        <f t="shared" ref="T128:T136" si="11">Exchange_Rate</f>
        <v>17.71</v>
      </c>
      <c r="U128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8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8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8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8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8" s="110"/>
      <c r="AA128" s="97">
        <f>SUM(T_SUP_OP1[[#This Row],[(S)
Total Cost Y1
((H*R)+I)*A]:[(W)
Total Cost Y5
((P*R)+Q)*E]])*(1+T_SUP_OP1[[#This Row],[(X)
Markup %]])</f>
        <v>0</v>
      </c>
      <c r="AB128" s="106"/>
    </row>
    <row r="129" spans="1:28" x14ac:dyDescent="0.3">
      <c r="A129" s="135" t="s">
        <v>321</v>
      </c>
      <c r="B129" s="70" t="s">
        <v>70</v>
      </c>
      <c r="C129" s="136" t="s">
        <v>322</v>
      </c>
      <c r="D129" s="70">
        <v>5</v>
      </c>
      <c r="E129" s="70">
        <v>5</v>
      </c>
      <c r="F129" s="70">
        <v>5</v>
      </c>
      <c r="G129" s="70">
        <v>5</v>
      </c>
      <c r="H129" s="70">
        <v>5</v>
      </c>
      <c r="I129" s="60"/>
      <c r="J129" s="149"/>
      <c r="K129" s="46"/>
      <c r="L129" s="148"/>
      <c r="M129" s="46"/>
      <c r="N129" s="148"/>
      <c r="O129" s="46"/>
      <c r="P129" s="148"/>
      <c r="Q129" s="46"/>
      <c r="R129" s="148"/>
      <c r="S129" s="46"/>
      <c r="T129" s="109">
        <f t="shared" si="11"/>
        <v>17.71</v>
      </c>
      <c r="U129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29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29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29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29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29" s="110"/>
      <c r="AA129" s="97">
        <f>SUM(T_SUP_OP1[[#This Row],[(S)
Total Cost Y1
((H*R)+I)*A]:[(W)
Total Cost Y5
((P*R)+Q)*E]])*(1+T_SUP_OP1[[#This Row],[(X)
Markup %]])</f>
        <v>0</v>
      </c>
      <c r="AB129" s="106"/>
    </row>
    <row r="130" spans="1:28" x14ac:dyDescent="0.3">
      <c r="A130" s="135" t="s">
        <v>321</v>
      </c>
      <c r="B130" s="70" t="s">
        <v>71</v>
      </c>
      <c r="C130" s="136" t="s">
        <v>322</v>
      </c>
      <c r="D130" s="70">
        <v>5</v>
      </c>
      <c r="E130" s="70">
        <v>5</v>
      </c>
      <c r="F130" s="70">
        <v>5</v>
      </c>
      <c r="G130" s="70">
        <v>5</v>
      </c>
      <c r="H130" s="70">
        <v>5</v>
      </c>
      <c r="I130" s="60"/>
      <c r="J130" s="149"/>
      <c r="K130" s="46"/>
      <c r="L130" s="148"/>
      <c r="M130" s="46"/>
      <c r="N130" s="148"/>
      <c r="O130" s="46"/>
      <c r="P130" s="148"/>
      <c r="Q130" s="46"/>
      <c r="R130" s="148"/>
      <c r="S130" s="46"/>
      <c r="T130" s="109">
        <f t="shared" si="11"/>
        <v>17.71</v>
      </c>
      <c r="U130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0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0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0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0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0" s="110"/>
      <c r="AA130" s="97">
        <f>SUM(T_SUP_OP1[[#This Row],[(S)
Total Cost Y1
((H*R)+I)*A]:[(W)
Total Cost Y5
((P*R)+Q)*E]])*(1+T_SUP_OP1[[#This Row],[(X)
Markup %]])</f>
        <v>0</v>
      </c>
      <c r="AB130" s="106"/>
    </row>
    <row r="131" spans="1:28" x14ac:dyDescent="0.3">
      <c r="A131" s="135" t="s">
        <v>321</v>
      </c>
      <c r="B131" s="70" t="s">
        <v>72</v>
      </c>
      <c r="C131" s="136" t="s">
        <v>322</v>
      </c>
      <c r="D131" s="70">
        <v>5</v>
      </c>
      <c r="E131" s="70">
        <v>5</v>
      </c>
      <c r="F131" s="70">
        <v>5</v>
      </c>
      <c r="G131" s="70">
        <v>5</v>
      </c>
      <c r="H131" s="70">
        <v>5</v>
      </c>
      <c r="I131" s="60"/>
      <c r="J131" s="149"/>
      <c r="K131" s="46"/>
      <c r="L131" s="148"/>
      <c r="M131" s="46"/>
      <c r="N131" s="148"/>
      <c r="O131" s="46"/>
      <c r="P131" s="148"/>
      <c r="Q131" s="46"/>
      <c r="R131" s="148"/>
      <c r="S131" s="46"/>
      <c r="T131" s="109">
        <f t="shared" si="11"/>
        <v>17.71</v>
      </c>
      <c r="U131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1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1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1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1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1" s="110"/>
      <c r="AA131" s="97">
        <f>SUM(T_SUP_OP1[[#This Row],[(S)
Total Cost Y1
((H*R)+I)*A]:[(W)
Total Cost Y5
((P*R)+Q)*E]])*(1+T_SUP_OP1[[#This Row],[(X)
Markup %]])</f>
        <v>0</v>
      </c>
      <c r="AB131" s="106"/>
    </row>
    <row r="132" spans="1:28" x14ac:dyDescent="0.3">
      <c r="A132" s="135" t="s">
        <v>321</v>
      </c>
      <c r="B132" s="70" t="s">
        <v>73</v>
      </c>
      <c r="C132" s="136" t="s">
        <v>322</v>
      </c>
      <c r="D132" s="70">
        <v>5</v>
      </c>
      <c r="E132" s="70">
        <v>5</v>
      </c>
      <c r="F132" s="70">
        <v>5</v>
      </c>
      <c r="G132" s="70">
        <v>5</v>
      </c>
      <c r="H132" s="70">
        <v>5</v>
      </c>
      <c r="I132" s="60"/>
      <c r="J132" s="149"/>
      <c r="K132" s="46"/>
      <c r="L132" s="148"/>
      <c r="M132" s="46"/>
      <c r="N132" s="148"/>
      <c r="O132" s="46"/>
      <c r="P132" s="148"/>
      <c r="Q132" s="46"/>
      <c r="R132" s="148"/>
      <c r="S132" s="46"/>
      <c r="T132" s="109">
        <f t="shared" si="11"/>
        <v>17.71</v>
      </c>
      <c r="U132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2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2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2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2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2" s="110"/>
      <c r="AA132" s="97">
        <f>SUM(T_SUP_OP1[[#This Row],[(S)
Total Cost Y1
((H*R)+I)*A]:[(W)
Total Cost Y5
((P*R)+Q)*E]])*(1+T_SUP_OP1[[#This Row],[(X)
Markup %]])</f>
        <v>0</v>
      </c>
      <c r="AB132" s="106"/>
    </row>
    <row r="133" spans="1:28" x14ac:dyDescent="0.3">
      <c r="A133" s="135" t="s">
        <v>321</v>
      </c>
      <c r="B133" s="70" t="s">
        <v>74</v>
      </c>
      <c r="C133" s="136" t="s">
        <v>322</v>
      </c>
      <c r="D133" s="70">
        <v>5</v>
      </c>
      <c r="E133" s="70">
        <v>5</v>
      </c>
      <c r="F133" s="70">
        <v>5</v>
      </c>
      <c r="G133" s="70">
        <v>5</v>
      </c>
      <c r="H133" s="70">
        <v>5</v>
      </c>
      <c r="I133" s="60"/>
      <c r="J133" s="149"/>
      <c r="K133" s="46"/>
      <c r="L133" s="148"/>
      <c r="M133" s="46"/>
      <c r="N133" s="148"/>
      <c r="O133" s="46"/>
      <c r="P133" s="148"/>
      <c r="Q133" s="46"/>
      <c r="R133" s="148"/>
      <c r="S133" s="46"/>
      <c r="T133" s="109">
        <f t="shared" si="11"/>
        <v>17.71</v>
      </c>
      <c r="U133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3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3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3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3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3" s="110"/>
      <c r="AA133" s="97">
        <f>SUM(T_SUP_OP1[[#This Row],[(S)
Total Cost Y1
((H*R)+I)*A]:[(W)
Total Cost Y5
((P*R)+Q)*E]])*(1+T_SUP_OP1[[#This Row],[(X)
Markup %]])</f>
        <v>0</v>
      </c>
      <c r="AB133" s="106"/>
    </row>
    <row r="134" spans="1:28" x14ac:dyDescent="0.3">
      <c r="A134" s="135" t="s">
        <v>321</v>
      </c>
      <c r="B134" s="70" t="s">
        <v>75</v>
      </c>
      <c r="C134" s="136" t="s">
        <v>322</v>
      </c>
      <c r="D134" s="70">
        <v>5</v>
      </c>
      <c r="E134" s="70">
        <v>5</v>
      </c>
      <c r="F134" s="70">
        <v>5</v>
      </c>
      <c r="G134" s="70">
        <v>5</v>
      </c>
      <c r="H134" s="70">
        <v>5</v>
      </c>
      <c r="I134" s="60"/>
      <c r="J134" s="149"/>
      <c r="K134" s="46"/>
      <c r="L134" s="148"/>
      <c r="M134" s="46"/>
      <c r="N134" s="148"/>
      <c r="O134" s="46"/>
      <c r="P134" s="148"/>
      <c r="Q134" s="46"/>
      <c r="R134" s="148"/>
      <c r="S134" s="46"/>
      <c r="T134" s="109">
        <f t="shared" si="11"/>
        <v>17.71</v>
      </c>
      <c r="U134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4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4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4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4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4" s="137"/>
      <c r="AA134" s="97">
        <f>SUM(T_SUP_OP1[[#This Row],[(S)
Total Cost Y1
((H*R)+I)*A]:[(W)
Total Cost Y5
((P*R)+Q)*E]])*(1+T_SUP_OP1[[#This Row],[(X)
Markup %]])</f>
        <v>0</v>
      </c>
      <c r="AB134" s="106"/>
    </row>
    <row r="135" spans="1:28" x14ac:dyDescent="0.3">
      <c r="A135" s="135" t="s">
        <v>321</v>
      </c>
      <c r="B135" s="70" t="s">
        <v>76</v>
      </c>
      <c r="C135" s="136" t="s">
        <v>322</v>
      </c>
      <c r="D135" s="70">
        <v>5</v>
      </c>
      <c r="E135" s="70">
        <v>5</v>
      </c>
      <c r="F135" s="70">
        <v>5</v>
      </c>
      <c r="G135" s="70">
        <v>5</v>
      </c>
      <c r="H135" s="70">
        <v>5</v>
      </c>
      <c r="I135" s="60"/>
      <c r="J135" s="149"/>
      <c r="K135" s="46"/>
      <c r="L135" s="148"/>
      <c r="M135" s="46"/>
      <c r="N135" s="148"/>
      <c r="O135" s="46"/>
      <c r="P135" s="148"/>
      <c r="Q135" s="46"/>
      <c r="R135" s="148"/>
      <c r="S135" s="46"/>
      <c r="T135" s="109">
        <f t="shared" si="11"/>
        <v>17.71</v>
      </c>
      <c r="U135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5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5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5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5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5" s="137"/>
      <c r="AA135" s="97">
        <f>SUM(T_SUP_OP1[[#This Row],[(S)
Total Cost Y1
((H*R)+I)*A]:[(W)
Total Cost Y5
((P*R)+Q)*E]])*(1+T_SUP_OP1[[#This Row],[(X)
Markup %]])</f>
        <v>0</v>
      </c>
      <c r="AB135" s="106"/>
    </row>
    <row r="136" spans="1:28" x14ac:dyDescent="0.3">
      <c r="A136" s="135" t="s">
        <v>321</v>
      </c>
      <c r="B136" s="70" t="s">
        <v>77</v>
      </c>
      <c r="C136" s="136" t="s">
        <v>322</v>
      </c>
      <c r="D136" s="70">
        <v>5</v>
      </c>
      <c r="E136" s="70">
        <v>5</v>
      </c>
      <c r="F136" s="70">
        <v>5</v>
      </c>
      <c r="G136" s="70">
        <v>5</v>
      </c>
      <c r="H136" s="70">
        <v>5</v>
      </c>
      <c r="I136" s="60"/>
      <c r="J136" s="149"/>
      <c r="K136" s="46"/>
      <c r="L136" s="148"/>
      <c r="M136" s="46"/>
      <c r="N136" s="148"/>
      <c r="O136" s="46"/>
      <c r="P136" s="148"/>
      <c r="Q136" s="46"/>
      <c r="R136" s="148"/>
      <c r="S136" s="46"/>
      <c r="T136" s="109">
        <f t="shared" si="11"/>
        <v>17.71</v>
      </c>
      <c r="U136" s="143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6" s="143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6" s="143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6" s="143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6" s="143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6" s="137"/>
      <c r="AA136" s="97">
        <f>SUM(T_SUP_OP1[[#This Row],[(S)
Total Cost Y1
((H*R)+I)*A]:[(W)
Total Cost Y5
((P*R)+Q)*E]])*(1+T_SUP_OP1[[#This Row],[(X)
Markup %]])</f>
        <v>0</v>
      </c>
      <c r="AB136" s="106"/>
    </row>
    <row r="137" spans="1:28" x14ac:dyDescent="0.3">
      <c r="A137" s="34" t="s">
        <v>37</v>
      </c>
      <c r="B137" s="70" t="s">
        <v>68</v>
      </c>
      <c r="C137" s="34" t="s">
        <v>69</v>
      </c>
      <c r="D137" s="70">
        <v>500</v>
      </c>
      <c r="E137" s="70">
        <v>500</v>
      </c>
      <c r="F137" s="70">
        <v>500</v>
      </c>
      <c r="G137" s="70">
        <v>500</v>
      </c>
      <c r="H137" s="70">
        <v>500</v>
      </c>
      <c r="I137" s="60"/>
      <c r="J137" s="223"/>
      <c r="K137" s="224"/>
      <c r="L137" s="148"/>
      <c r="M137" s="46"/>
      <c r="N137" s="148"/>
      <c r="O137" s="46"/>
      <c r="P137" s="148"/>
      <c r="Q137" s="46"/>
      <c r="R137" s="148"/>
      <c r="S137" s="46"/>
      <c r="T137" s="225">
        <f>Exchange_Rate</f>
        <v>17.71</v>
      </c>
      <c r="U137" s="226">
        <f>((T_SUP_OP1[[#This Row],[(R)
Exchange rate]]*T_SUP_OP1[[#This Row],[(H)
Base landed Price in USD
For US sourced items - Y1]])+T_SUP_OP1[[#This Row],[(I)
ZAR Price (for local sourced items) Excluding VAT - Y1]])*T_SUP_OP1[[#This Row],[(A)
2027]]</f>
        <v>0</v>
      </c>
      <c r="V137" s="227">
        <f>((T_SUP_OP1[[#This Row],[(R)
Exchange rate]]*T_SUP_OP1[[#This Row],[(J)
Base landed Price in USD
For US sourced items - Y2]])+T_SUP_OP1[[#This Row],[(K)
ZAR Price (for local sourced items) Excluding VAT - Y2]])*T_SUP_OP1[[#This Row],[(B)
2028]]</f>
        <v>0</v>
      </c>
      <c r="W137" s="227">
        <f>((T_SUP_OP1[[#This Row],[(R)
Exchange rate]]*T_SUP_OP1[[#This Row],[(L)
Base landed Price in USD
For US sourced items - Y3]])+T_SUP_OP1[[#This Row],[(M)
ZAR Price (for local sourced items) Excluding VAT - Y3]])*T_SUP_OP1[[#This Row],[(C)
2029]]</f>
        <v>0</v>
      </c>
      <c r="X137" s="227">
        <f>((T_SUP_OP1[[#This Row],[(R)
Exchange rate]]*T_SUP_OP1[[#This Row],[(N)
Base landed Price in USD
For US sourced items - Y4]])+T_SUP_OP1[[#This Row],[(O)
ZAR Price (for local sourced items) Excluding VAT - Y4]])*T_SUP_OP1[[#This Row],[(D)
2030]]</f>
        <v>0</v>
      </c>
      <c r="Y137" s="227">
        <f>((T_SUP_OP1[[#This Row],[(R)
Exchange rate]]*T_SUP_OP1[[#This Row],[(P)
Base landed Price in USD
For US sourced items - Y5]])+T_SUP_OP1[[#This Row],[(Q)
ZAR Price (for local sourced items) Excluding VAT - Y5]])*T_SUP_OP1[[#This Row],[(E)
2031]]</f>
        <v>0</v>
      </c>
      <c r="Z137" s="228"/>
      <c r="AA137" s="229">
        <f>SUM(T_SUP_OP1[[#This Row],[(S)
Total Cost Y1
((H*R)+I)*A]:[(W)
Total Cost Y5
((P*R)+Q)*E]])*(1+T_SUP_OP1[[#This Row],[(X)
Markup %]])</f>
        <v>0</v>
      </c>
      <c r="AB137" s="224"/>
    </row>
    <row r="138" spans="1:28" x14ac:dyDescent="0.3">
      <c r="A138" s="37" t="s">
        <v>25</v>
      </c>
      <c r="B138" s="70"/>
      <c r="C138" s="91"/>
      <c r="I138" s="60"/>
      <c r="J138" s="148"/>
      <c r="K138" s="46"/>
      <c r="L138" s="148"/>
      <c r="M138" s="46"/>
      <c r="N138" s="148"/>
      <c r="O138" s="46"/>
      <c r="P138" s="148"/>
      <c r="Q138" s="46"/>
      <c r="R138" s="148"/>
      <c r="S138" s="46"/>
      <c r="T138" s="44"/>
      <c r="U138" s="154">
        <f>SUBTOTAL(109,T_SUP_OP1[(S)
Total Cost Y1
((H*R)+I)*A])</f>
        <v>0</v>
      </c>
      <c r="V138" s="154">
        <f>SUBTOTAL(109,T_SUP_OP1[(T)
Total Cost Y2
((J*R)+K)*B])</f>
        <v>0</v>
      </c>
      <c r="W138" s="154">
        <f>SUBTOTAL(109,T_SUP_OP1[(U)
Total Cost Y3
((L*R)+M)*C])</f>
        <v>0</v>
      </c>
      <c r="X138" s="154">
        <f>SUBTOTAL(109,T_SUP_OP1[(V)
Total Cost Y4
((N*R)+O)*D])</f>
        <v>0</v>
      </c>
      <c r="Y138" s="154">
        <f>SUBTOTAL(109,T_SUP_OP1[(W)
Total Cost Y5
((P*R)+Q)*E])</f>
        <v>0</v>
      </c>
      <c r="Z138" s="155" t="s">
        <v>36</v>
      </c>
      <c r="AA138" s="45">
        <f>SUBTOTAL(109,T_SUP_OP1[(Y)
Total Cost Excluding VAT
(S+T+U+V+W)*(1+X)])</f>
        <v>0</v>
      </c>
      <c r="AB138" s="46"/>
    </row>
  </sheetData>
  <sheetProtection sort="0" autoFilter="0"/>
  <mergeCells count="1">
    <mergeCell ref="A1:AB4"/>
  </mergeCells>
  <phoneticPr fontId="41" type="noConversion"/>
  <dataValidations count="2">
    <dataValidation type="list" allowBlank="1" showInputMessage="1" showErrorMessage="1" sqref="A155:A240" xr:uid="{E835EE21-5490-4C97-AFBA-23EF8A48E834}">
      <formula1>N_WorkP_Name</formula1>
    </dataValidation>
    <dataValidation type="list" allowBlank="1" showInputMessage="1" showErrorMessage="1" sqref="I7:I137" xr:uid="{00000000-0002-0000-0300-000000000000}">
      <formula1>YN</formula1>
    </dataValidation>
  </dataValidations>
  <pageMargins left="0.70866141732283472" right="0.70866141732283472" top="0.74803149606299213" bottom="0.74803149606299213" header="0.31496062992125984" footer="0.31496062992125984"/>
  <pageSetup paperSize="8" scale="13" fitToHeight="0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4BF565-2AC9-4653-849D-E982F16B9CB1}">
          <x14:formula1>
            <xm:f>'Supply Summary'!$A$12:$A$48</xm:f>
          </x14:formula1>
          <xm:sqref>A7:A137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36"/>
  <sheetViews>
    <sheetView topLeftCell="A5" zoomScaleNormal="100" workbookViewId="0">
      <selection activeCell="G29" sqref="G29"/>
    </sheetView>
  </sheetViews>
  <sheetFormatPr defaultColWidth="9.109375" defaultRowHeight="15" customHeight="1" x14ac:dyDescent="0.3"/>
  <cols>
    <col min="1" max="1" width="32.5546875" customWidth="1"/>
    <col min="2" max="2" width="13.6640625" customWidth="1"/>
    <col min="3" max="3" width="14.44140625" customWidth="1"/>
    <col min="4" max="8" width="14.33203125" customWidth="1"/>
    <col min="9" max="10" width="5.44140625" customWidth="1"/>
    <col min="11" max="11" width="5" customWidth="1"/>
    <col min="12" max="12" width="5.33203125" customWidth="1"/>
    <col min="13" max="13" width="4.6640625" customWidth="1"/>
    <col min="14" max="14" width="21.6640625" bestFit="1" customWidth="1"/>
    <col min="15" max="15" width="16.33203125" customWidth="1"/>
    <col min="16" max="16" width="13.5546875" customWidth="1"/>
    <col min="17" max="17" width="16.6640625" customWidth="1"/>
    <col min="18" max="18" width="18.33203125" customWidth="1"/>
    <col min="19" max="19" width="14.5546875" customWidth="1"/>
  </cols>
  <sheetData>
    <row r="1" spans="1:19" s="2" customFormat="1" ht="10.199999999999999" x14ac:dyDescent="0.2">
      <c r="A1" s="187" t="s">
        <v>95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201"/>
    </row>
    <row r="2" spans="1:19" s="2" customFormat="1" ht="10.199999999999999" x14ac:dyDescent="0.2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202"/>
    </row>
    <row r="3" spans="1:19" s="2" customFormat="1" ht="48.75" customHeight="1" thickBo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203"/>
    </row>
    <row r="4" spans="1:19" s="2" customFormat="1" ht="13.2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2" customFormat="1" ht="15.6" x14ac:dyDescent="0.2">
      <c r="A5" s="194" t="s">
        <v>29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</row>
    <row r="6" spans="1:19" s="2" customFormat="1" ht="15.6" x14ac:dyDescent="0.2">
      <c r="A6" s="194" t="s">
        <v>96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</row>
    <row r="7" spans="1:19" s="2" customFormat="1" ht="15.6" x14ac:dyDescent="0.2">
      <c r="A7" s="194" t="s">
        <v>7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</row>
    <row r="8" spans="1:19" s="2" customFormat="1" ht="15.6" x14ac:dyDescent="0.2">
      <c r="A8" s="194" t="s">
        <v>97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</row>
    <row r="9" spans="1:19" s="2" customFormat="1" ht="15.6" x14ac:dyDescent="0.2">
      <c r="A9" s="194" t="s">
        <v>9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</row>
    <row r="10" spans="1:19" s="2" customFormat="1" ht="15.6" x14ac:dyDescent="0.3">
      <c r="A10" s="200" t="s">
        <v>5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</row>
    <row r="11" spans="1:19" s="2" customFormat="1" ht="13.2" x14ac:dyDescent="0.2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9" s="2" customFormat="1" ht="10.199999999999999" x14ac:dyDescent="0.2">
      <c r="A12" s="197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9"/>
      <c r="O12" s="61"/>
      <c r="P12" s="61"/>
      <c r="Q12" s="61"/>
      <c r="R12" s="61"/>
    </row>
    <row r="13" spans="1:19" s="5" customFormat="1" ht="66.599999999999994" customHeight="1" x14ac:dyDescent="0.3">
      <c r="A13" s="10" t="s">
        <v>98</v>
      </c>
      <c r="B13" s="10" t="s">
        <v>59</v>
      </c>
      <c r="C13" s="10" t="s">
        <v>99</v>
      </c>
      <c r="D13" s="10" t="s">
        <v>100</v>
      </c>
      <c r="E13" s="10" t="s">
        <v>101</v>
      </c>
      <c r="F13" s="10" t="s">
        <v>102</v>
      </c>
      <c r="G13" s="10" t="s">
        <v>103</v>
      </c>
      <c r="H13" s="10" t="s">
        <v>104</v>
      </c>
      <c r="I13" s="10" t="s">
        <v>105</v>
      </c>
      <c r="J13" s="10" t="s">
        <v>106</v>
      </c>
      <c r="K13" s="10" t="s">
        <v>107</v>
      </c>
      <c r="L13" s="10" t="s">
        <v>108</v>
      </c>
      <c r="M13" s="10" t="s">
        <v>109</v>
      </c>
      <c r="N13" s="10" t="s">
        <v>110</v>
      </c>
      <c r="O13" s="63" t="s">
        <v>111</v>
      </c>
      <c r="P13" s="10" t="s">
        <v>112</v>
      </c>
      <c r="Q13" s="10" t="s">
        <v>113</v>
      </c>
      <c r="R13" s="64" t="s">
        <v>114</v>
      </c>
      <c r="S13" s="65" t="s">
        <v>115</v>
      </c>
    </row>
    <row r="14" spans="1:19" s="5" customFormat="1" ht="52.8" x14ac:dyDescent="0.3">
      <c r="A14" s="6" t="s">
        <v>116</v>
      </c>
      <c r="B14" s="7" t="s">
        <v>68</v>
      </c>
      <c r="C14" s="7" t="s">
        <v>117</v>
      </c>
      <c r="D14" s="67"/>
      <c r="E14" s="67"/>
      <c r="F14" s="67"/>
      <c r="G14" s="67"/>
      <c r="H14" s="67"/>
      <c r="I14" s="9">
        <v>12</v>
      </c>
      <c r="J14" s="9">
        <v>12</v>
      </c>
      <c r="K14" s="9">
        <v>12</v>
      </c>
      <c r="L14" s="9">
        <v>12</v>
      </c>
      <c r="M14" s="9">
        <v>12</v>
      </c>
      <c r="N14" s="8">
        <f>T_SLA[[#This Row],[(H)
Qty - Y1]]*T_SLA[[#This Row],[(A)
Monthly Cost excluding Vat - Y1]]</f>
        <v>0</v>
      </c>
      <c r="O14" s="62">
        <f>T_SLA[[#This Row],[(B)
Monthly Cost excluding Vat - Y2]]*T_SLA[[#This Row],[(I)
Qty - Y2]]</f>
        <v>0</v>
      </c>
      <c r="P14" s="62">
        <f>T_SLA[[#This Row],[(C)
Monthly Cost excluding Vat - Y3]]*T_SLA[[#This Row],[(J)
Qty - Y3]]</f>
        <v>0</v>
      </c>
      <c r="Q14" s="62">
        <f>T_SLA[[#This Row],[(D)
Monthly Cost excluding Vat - Y4]]*T_SLA[[#This Row],[(K)
Qty - Y4]]</f>
        <v>0</v>
      </c>
      <c r="R14" s="62">
        <f>T_SLA[[#This Row],[(E)
Monthly Cost excluding Vat - Y5]]*T_SLA[[#This Row],[(L)
Qty - Y5]]</f>
        <v>0</v>
      </c>
      <c r="S14" s="66">
        <f>SUM(T_SLA[[#This Row],[(O)
Total Cost Excluding Vat - Y1 
(A*H)]:[(S)
Total Cost Excluding Vat - Y5 
(E*L)]])</f>
        <v>0</v>
      </c>
    </row>
    <row r="15" spans="1:19" s="5" customFormat="1" ht="52.8" x14ac:dyDescent="0.3">
      <c r="A15" s="6" t="s">
        <v>116</v>
      </c>
      <c r="B15" s="7" t="s">
        <v>70</v>
      </c>
      <c r="C15" s="7" t="s">
        <v>117</v>
      </c>
      <c r="D15" s="67"/>
      <c r="E15" s="67"/>
      <c r="F15" s="67"/>
      <c r="G15" s="67"/>
      <c r="H15" s="67"/>
      <c r="I15" s="9">
        <v>12</v>
      </c>
      <c r="J15" s="9">
        <v>12</v>
      </c>
      <c r="K15" s="9">
        <v>12</v>
      </c>
      <c r="L15" s="9">
        <v>12</v>
      </c>
      <c r="M15" s="9">
        <v>12</v>
      </c>
      <c r="N15" s="8">
        <f>T_SLA[[#This Row],[(H)
Qty - Y1]]*T_SLA[[#This Row],[(A)
Monthly Cost excluding Vat - Y1]]</f>
        <v>0</v>
      </c>
      <c r="O15" s="62">
        <f>T_SLA[[#This Row],[(B)
Monthly Cost excluding Vat - Y2]]*T_SLA[[#This Row],[(I)
Qty - Y2]]</f>
        <v>0</v>
      </c>
      <c r="P15" s="62">
        <f>T_SLA[[#This Row],[(C)
Monthly Cost excluding Vat - Y3]]*T_SLA[[#This Row],[(J)
Qty - Y3]]</f>
        <v>0</v>
      </c>
      <c r="Q15" s="62">
        <f>T_SLA[[#This Row],[(D)
Monthly Cost excluding Vat - Y4]]*T_SLA[[#This Row],[(K)
Qty - Y4]]</f>
        <v>0</v>
      </c>
      <c r="R15" s="62">
        <f>T_SLA[[#This Row],[(E)
Monthly Cost excluding Vat - Y5]]*T_SLA[[#This Row],[(L)
Qty - Y5]]</f>
        <v>0</v>
      </c>
      <c r="S15" s="66">
        <f>SUM(T_SLA[[#This Row],[(O)
Total Cost Excluding Vat - Y1 
(A*H)]:[(S)
Total Cost Excluding Vat - Y5 
(E*L)]])</f>
        <v>0</v>
      </c>
    </row>
    <row r="16" spans="1:19" s="5" customFormat="1" ht="52.8" x14ac:dyDescent="0.3">
      <c r="A16" s="6" t="s">
        <v>116</v>
      </c>
      <c r="B16" s="7" t="s">
        <v>71</v>
      </c>
      <c r="C16" s="7" t="s">
        <v>117</v>
      </c>
      <c r="D16" s="67"/>
      <c r="E16" s="67"/>
      <c r="F16" s="67"/>
      <c r="G16" s="67"/>
      <c r="H16" s="67"/>
      <c r="I16" s="9">
        <v>12</v>
      </c>
      <c r="J16" s="9">
        <v>12</v>
      </c>
      <c r="K16" s="9">
        <v>12</v>
      </c>
      <c r="L16" s="9">
        <v>12</v>
      </c>
      <c r="M16" s="9">
        <v>12</v>
      </c>
      <c r="N16" s="8">
        <f>T_SLA[[#This Row],[(H)
Qty - Y1]]*T_SLA[[#This Row],[(A)
Monthly Cost excluding Vat - Y1]]</f>
        <v>0</v>
      </c>
      <c r="O16" s="62">
        <f>T_SLA[[#This Row],[(B)
Monthly Cost excluding Vat - Y2]]*T_SLA[[#This Row],[(I)
Qty - Y2]]</f>
        <v>0</v>
      </c>
      <c r="P16" s="62">
        <f>T_SLA[[#This Row],[(C)
Monthly Cost excluding Vat - Y3]]*T_SLA[[#This Row],[(J)
Qty - Y3]]</f>
        <v>0</v>
      </c>
      <c r="Q16" s="62">
        <f>T_SLA[[#This Row],[(D)
Monthly Cost excluding Vat - Y4]]*T_SLA[[#This Row],[(K)
Qty - Y4]]</f>
        <v>0</v>
      </c>
      <c r="R16" s="62">
        <f>T_SLA[[#This Row],[(E)
Monthly Cost excluding Vat - Y5]]*T_SLA[[#This Row],[(L)
Qty - Y5]]</f>
        <v>0</v>
      </c>
      <c r="S16" s="66">
        <f>SUM(T_SLA[[#This Row],[(O)
Total Cost Excluding Vat - Y1 
(A*H)]:[(S)
Total Cost Excluding Vat - Y5 
(E*L)]])</f>
        <v>0</v>
      </c>
    </row>
    <row r="17" spans="1:19" s="5" customFormat="1" ht="52.8" x14ac:dyDescent="0.3">
      <c r="A17" s="6" t="s">
        <v>116</v>
      </c>
      <c r="B17" s="7" t="s">
        <v>72</v>
      </c>
      <c r="C17" s="7" t="s">
        <v>117</v>
      </c>
      <c r="D17" s="67"/>
      <c r="E17" s="67"/>
      <c r="F17" s="67"/>
      <c r="G17" s="67"/>
      <c r="H17" s="67"/>
      <c r="I17" s="9">
        <v>12</v>
      </c>
      <c r="J17" s="9">
        <v>12</v>
      </c>
      <c r="K17" s="9">
        <v>12</v>
      </c>
      <c r="L17" s="9">
        <v>12</v>
      </c>
      <c r="M17" s="9">
        <v>12</v>
      </c>
      <c r="N17" s="8">
        <f>T_SLA[[#This Row],[(H)
Qty - Y1]]*T_SLA[[#This Row],[(A)
Monthly Cost excluding Vat - Y1]]</f>
        <v>0</v>
      </c>
      <c r="O17" s="62">
        <f>T_SLA[[#This Row],[(B)
Monthly Cost excluding Vat - Y2]]*T_SLA[[#This Row],[(I)
Qty - Y2]]</f>
        <v>0</v>
      </c>
      <c r="P17" s="62">
        <f>T_SLA[[#This Row],[(C)
Monthly Cost excluding Vat - Y3]]*T_SLA[[#This Row],[(J)
Qty - Y3]]</f>
        <v>0</v>
      </c>
      <c r="Q17" s="62">
        <f>T_SLA[[#This Row],[(D)
Monthly Cost excluding Vat - Y4]]*T_SLA[[#This Row],[(K)
Qty - Y4]]</f>
        <v>0</v>
      </c>
      <c r="R17" s="62">
        <f>T_SLA[[#This Row],[(E)
Monthly Cost excluding Vat - Y5]]*T_SLA[[#This Row],[(L)
Qty - Y5]]</f>
        <v>0</v>
      </c>
      <c r="S17" s="66">
        <f>SUM(T_SLA[[#This Row],[(O)
Total Cost Excluding Vat - Y1 
(A*H)]:[(S)
Total Cost Excluding Vat - Y5 
(E*L)]])</f>
        <v>0</v>
      </c>
    </row>
    <row r="18" spans="1:19" s="5" customFormat="1" ht="52.8" x14ac:dyDescent="0.3">
      <c r="A18" s="6" t="s">
        <v>116</v>
      </c>
      <c r="B18" s="7" t="s">
        <v>73</v>
      </c>
      <c r="C18" s="7" t="s">
        <v>117</v>
      </c>
      <c r="D18" s="67"/>
      <c r="E18" s="67"/>
      <c r="F18" s="67"/>
      <c r="G18" s="67"/>
      <c r="H18" s="67"/>
      <c r="I18" s="9">
        <v>12</v>
      </c>
      <c r="J18" s="9">
        <v>12</v>
      </c>
      <c r="K18" s="9">
        <v>12</v>
      </c>
      <c r="L18" s="9">
        <v>12</v>
      </c>
      <c r="M18" s="9">
        <v>12</v>
      </c>
      <c r="N18" s="8">
        <f>T_SLA[[#This Row],[(H)
Qty - Y1]]*T_SLA[[#This Row],[(A)
Monthly Cost excluding Vat - Y1]]</f>
        <v>0</v>
      </c>
      <c r="O18" s="62">
        <f>T_SLA[[#This Row],[(B)
Monthly Cost excluding Vat - Y2]]*T_SLA[[#This Row],[(I)
Qty - Y2]]</f>
        <v>0</v>
      </c>
      <c r="P18" s="62">
        <f>T_SLA[[#This Row],[(C)
Monthly Cost excluding Vat - Y3]]*T_SLA[[#This Row],[(J)
Qty - Y3]]</f>
        <v>0</v>
      </c>
      <c r="Q18" s="62">
        <f>T_SLA[[#This Row],[(D)
Monthly Cost excluding Vat - Y4]]*T_SLA[[#This Row],[(K)
Qty - Y4]]</f>
        <v>0</v>
      </c>
      <c r="R18" s="62">
        <f>T_SLA[[#This Row],[(E)
Monthly Cost excluding Vat - Y5]]*T_SLA[[#This Row],[(L)
Qty - Y5]]</f>
        <v>0</v>
      </c>
      <c r="S18" s="66">
        <f>SUM(T_SLA[[#This Row],[(O)
Total Cost Excluding Vat - Y1 
(A*H)]:[(S)
Total Cost Excluding Vat - Y5 
(E*L)]])</f>
        <v>0</v>
      </c>
    </row>
    <row r="19" spans="1:19" s="5" customFormat="1" ht="52.8" x14ac:dyDescent="0.3">
      <c r="A19" s="6" t="s">
        <v>116</v>
      </c>
      <c r="B19" s="7" t="s">
        <v>74</v>
      </c>
      <c r="C19" s="7" t="s">
        <v>117</v>
      </c>
      <c r="D19" s="67"/>
      <c r="E19" s="67"/>
      <c r="F19" s="67"/>
      <c r="G19" s="67"/>
      <c r="H19" s="67"/>
      <c r="I19" s="9">
        <v>12</v>
      </c>
      <c r="J19" s="9">
        <v>12</v>
      </c>
      <c r="K19" s="9">
        <v>12</v>
      </c>
      <c r="L19" s="9">
        <v>12</v>
      </c>
      <c r="M19" s="9">
        <v>12</v>
      </c>
      <c r="N19" s="8">
        <f>T_SLA[[#This Row],[(H)
Qty - Y1]]*T_SLA[[#This Row],[(A)
Monthly Cost excluding Vat - Y1]]</f>
        <v>0</v>
      </c>
      <c r="O19" s="62">
        <f>T_SLA[[#This Row],[(B)
Monthly Cost excluding Vat - Y2]]*T_SLA[[#This Row],[(I)
Qty - Y2]]</f>
        <v>0</v>
      </c>
      <c r="P19" s="62">
        <f>T_SLA[[#This Row],[(C)
Monthly Cost excluding Vat - Y3]]*T_SLA[[#This Row],[(J)
Qty - Y3]]</f>
        <v>0</v>
      </c>
      <c r="Q19" s="62">
        <f>T_SLA[[#This Row],[(D)
Monthly Cost excluding Vat - Y4]]*T_SLA[[#This Row],[(K)
Qty - Y4]]</f>
        <v>0</v>
      </c>
      <c r="R19" s="62">
        <f>T_SLA[[#This Row],[(E)
Monthly Cost excluding Vat - Y5]]*T_SLA[[#This Row],[(L)
Qty - Y5]]</f>
        <v>0</v>
      </c>
      <c r="S19" s="66">
        <f>SUM(T_SLA[[#This Row],[(O)
Total Cost Excluding Vat - Y1 
(A*H)]:[(S)
Total Cost Excluding Vat - Y5 
(E*L)]])</f>
        <v>0</v>
      </c>
    </row>
    <row r="20" spans="1:19" s="5" customFormat="1" ht="52.8" x14ac:dyDescent="0.3">
      <c r="A20" s="6" t="s">
        <v>116</v>
      </c>
      <c r="B20" s="7" t="s">
        <v>76</v>
      </c>
      <c r="C20" s="7" t="s">
        <v>117</v>
      </c>
      <c r="D20" s="67"/>
      <c r="E20" s="67"/>
      <c r="F20" s="67"/>
      <c r="G20" s="67"/>
      <c r="H20" s="67"/>
      <c r="I20" s="9">
        <v>12</v>
      </c>
      <c r="J20" s="9">
        <v>12</v>
      </c>
      <c r="K20" s="9">
        <v>12</v>
      </c>
      <c r="L20" s="9">
        <v>12</v>
      </c>
      <c r="M20" s="9">
        <v>12</v>
      </c>
      <c r="N20" s="8">
        <f>T_SLA[[#This Row],[(H)
Qty - Y1]]*T_SLA[[#This Row],[(A)
Monthly Cost excluding Vat - Y1]]</f>
        <v>0</v>
      </c>
      <c r="O20" s="62">
        <f>T_SLA[[#This Row],[(B)
Monthly Cost excluding Vat - Y2]]*T_SLA[[#This Row],[(I)
Qty - Y2]]</f>
        <v>0</v>
      </c>
      <c r="P20" s="62">
        <f>T_SLA[[#This Row],[(C)
Monthly Cost excluding Vat - Y3]]*T_SLA[[#This Row],[(J)
Qty - Y3]]</f>
        <v>0</v>
      </c>
      <c r="Q20" s="62">
        <f>T_SLA[[#This Row],[(D)
Monthly Cost excluding Vat - Y4]]*T_SLA[[#This Row],[(K)
Qty - Y4]]</f>
        <v>0</v>
      </c>
      <c r="R20" s="62">
        <f>T_SLA[[#This Row],[(E)
Monthly Cost excluding Vat - Y5]]*T_SLA[[#This Row],[(L)
Qty - Y5]]</f>
        <v>0</v>
      </c>
      <c r="S20" s="66">
        <f>SUM(T_SLA[[#This Row],[(O)
Total Cost Excluding Vat - Y1 
(A*H)]:[(S)
Total Cost Excluding Vat - Y5 
(E*L)]])</f>
        <v>0</v>
      </c>
    </row>
    <row r="21" spans="1:19" s="5" customFormat="1" ht="52.8" x14ac:dyDescent="0.3">
      <c r="A21" s="6" t="s">
        <v>116</v>
      </c>
      <c r="B21" s="7" t="s">
        <v>75</v>
      </c>
      <c r="C21" s="7" t="s">
        <v>117</v>
      </c>
      <c r="D21" s="67"/>
      <c r="E21" s="67"/>
      <c r="F21" s="67"/>
      <c r="G21" s="67"/>
      <c r="H21" s="67"/>
      <c r="I21" s="9">
        <v>12</v>
      </c>
      <c r="J21" s="9">
        <v>12</v>
      </c>
      <c r="K21" s="9">
        <v>12</v>
      </c>
      <c r="L21" s="9">
        <v>12</v>
      </c>
      <c r="M21" s="9">
        <v>12</v>
      </c>
      <c r="N21" s="8">
        <f>T_SLA[[#This Row],[(H)
Qty - Y1]]*T_SLA[[#This Row],[(A)
Monthly Cost excluding Vat - Y1]]</f>
        <v>0</v>
      </c>
      <c r="O21" s="62">
        <f>T_SLA[[#This Row],[(B)
Monthly Cost excluding Vat - Y2]]*T_SLA[[#This Row],[(I)
Qty - Y2]]</f>
        <v>0</v>
      </c>
      <c r="P21" s="62">
        <f>T_SLA[[#This Row],[(C)
Monthly Cost excluding Vat - Y3]]*T_SLA[[#This Row],[(J)
Qty - Y3]]</f>
        <v>0</v>
      </c>
      <c r="Q21" s="62">
        <f>T_SLA[[#This Row],[(D)
Monthly Cost excluding Vat - Y4]]*T_SLA[[#This Row],[(K)
Qty - Y4]]</f>
        <v>0</v>
      </c>
      <c r="R21" s="62">
        <f>T_SLA[[#This Row],[(E)
Monthly Cost excluding Vat - Y5]]*T_SLA[[#This Row],[(L)
Qty - Y5]]</f>
        <v>0</v>
      </c>
      <c r="S21" s="66">
        <f>SUM(T_SLA[[#This Row],[(O)
Total Cost Excluding Vat - Y1 
(A*H)]:[(S)
Total Cost Excluding Vat - Y5 
(E*L)]])</f>
        <v>0</v>
      </c>
    </row>
    <row r="22" spans="1:19" s="5" customFormat="1" ht="52.8" x14ac:dyDescent="0.3">
      <c r="A22" s="6" t="s">
        <v>116</v>
      </c>
      <c r="B22" s="7" t="s">
        <v>77</v>
      </c>
      <c r="C22" s="7" t="s">
        <v>117</v>
      </c>
      <c r="D22" s="67"/>
      <c r="E22" s="67"/>
      <c r="F22" s="67"/>
      <c r="G22" s="67"/>
      <c r="H22" s="67"/>
      <c r="I22" s="9">
        <v>12</v>
      </c>
      <c r="J22" s="9">
        <v>12</v>
      </c>
      <c r="K22" s="9">
        <v>12</v>
      </c>
      <c r="L22" s="9">
        <v>12</v>
      </c>
      <c r="M22" s="9">
        <v>12</v>
      </c>
      <c r="N22" s="8">
        <f>T_SLA[[#This Row],[(H)
Qty - Y1]]*T_SLA[[#This Row],[(A)
Monthly Cost excluding Vat - Y1]]</f>
        <v>0</v>
      </c>
      <c r="O22" s="62">
        <f>T_SLA[[#This Row],[(B)
Monthly Cost excluding Vat - Y2]]*T_SLA[[#This Row],[(I)
Qty - Y2]]</f>
        <v>0</v>
      </c>
      <c r="P22" s="62">
        <f>T_SLA[[#This Row],[(C)
Monthly Cost excluding Vat - Y3]]*T_SLA[[#This Row],[(J)
Qty - Y3]]</f>
        <v>0</v>
      </c>
      <c r="Q22" s="62">
        <f>T_SLA[[#This Row],[(D)
Monthly Cost excluding Vat - Y4]]*T_SLA[[#This Row],[(K)
Qty - Y4]]</f>
        <v>0</v>
      </c>
      <c r="R22" s="62">
        <f>T_SLA[[#This Row],[(E)
Monthly Cost excluding Vat - Y5]]*T_SLA[[#This Row],[(L)
Qty - Y5]]</f>
        <v>0</v>
      </c>
      <c r="S22" s="66">
        <f>SUM(T_SLA[[#This Row],[(O)
Total Cost Excluding Vat - Y1 
(A*H)]:[(S)
Total Cost Excluding Vat - Y5 
(E*L)]])</f>
        <v>0</v>
      </c>
    </row>
    <row r="23" spans="1:19" ht="14.4" x14ac:dyDescent="0.3">
      <c r="A23" s="11" t="s">
        <v>25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94">
        <f>SUBTOTAL(109,T_SLA[(O)
Total Cost Excluding Vat - Y1 
(A*H)])</f>
        <v>0</v>
      </c>
      <c r="O23" s="94">
        <f>SUBTOTAL(109,T_SLA[(P)
Total Cost Excluding Vat - Y2 
(B*I)])</f>
        <v>0</v>
      </c>
      <c r="P23" s="94">
        <f>SUBTOTAL(109,T_SLA[(Q)
Total Cost Excluding Vat - Y3 
(C*J)])</f>
        <v>0</v>
      </c>
      <c r="Q23" s="94">
        <f>SUBTOTAL(109,T_SLA[(R)
Total Cost Excluding Vat - Y4 
(D*K)])</f>
        <v>0</v>
      </c>
      <c r="R23" s="94">
        <f>SUBTOTAL(109,T_SLA[(S)
Total Cost Excluding Vat - Y5 
(E*L)])</f>
        <v>0</v>
      </c>
      <c r="S23" s="94">
        <f>SUBTOTAL(109,T_SLA[(V)
Total Cost Excluding VAT])</f>
        <v>0</v>
      </c>
    </row>
    <row r="28" spans="1:19" ht="14.4" x14ac:dyDescent="0.3"/>
    <row r="29" spans="1:19" ht="14.4" x14ac:dyDescent="0.3"/>
    <row r="30" spans="1:19" ht="14.4" x14ac:dyDescent="0.3"/>
    <row r="31" spans="1:19" ht="14.4" x14ac:dyDescent="0.3"/>
    <row r="32" spans="1:19" ht="14.4" x14ac:dyDescent="0.3"/>
    <row r="33" ht="14.4" x14ac:dyDescent="0.3"/>
    <row r="34" ht="14.4" x14ac:dyDescent="0.3"/>
    <row r="35" ht="14.4" x14ac:dyDescent="0.3"/>
    <row r="36" ht="14.4" x14ac:dyDescent="0.3"/>
  </sheetData>
  <mergeCells count="8">
    <mergeCell ref="A12:N12"/>
    <mergeCell ref="A9:S9"/>
    <mergeCell ref="A10:S10"/>
    <mergeCell ref="A1:S3"/>
    <mergeCell ref="A5:S5"/>
    <mergeCell ref="A6:S6"/>
    <mergeCell ref="A7:S7"/>
    <mergeCell ref="A8:S8"/>
  </mergeCells>
  <phoneticPr fontId="41" type="noConversion"/>
  <pageMargins left="0.7" right="0.7" top="0.75" bottom="0.75" header="0.3" footer="0.3"/>
  <pageSetup paperSize="8" scale="25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W23"/>
  <sheetViews>
    <sheetView zoomScale="110" zoomScaleNormal="110" workbookViewId="0">
      <selection activeCell="J14" sqref="J14"/>
    </sheetView>
  </sheetViews>
  <sheetFormatPr defaultColWidth="67.88671875" defaultRowHeight="14.4" x14ac:dyDescent="0.3"/>
  <cols>
    <col min="1" max="1" width="19" customWidth="1"/>
    <col min="2" max="2" width="32.6640625" customWidth="1"/>
    <col min="3" max="3" width="38.5546875" customWidth="1"/>
    <col min="4" max="4" width="74.6640625" customWidth="1"/>
    <col min="5" max="9" width="7.33203125" customWidth="1"/>
    <col min="10" max="14" width="11" customWidth="1"/>
    <col min="15" max="15" width="12.5546875" customWidth="1"/>
    <col min="16" max="16" width="15.44140625" customWidth="1"/>
    <col min="17" max="17" width="16.5546875" customWidth="1"/>
    <col min="18" max="18" width="16" customWidth="1"/>
    <col min="19" max="19" width="16.33203125" customWidth="1"/>
    <col min="20" max="20" width="17" customWidth="1"/>
    <col min="21" max="21" width="16.33203125" customWidth="1"/>
    <col min="23" max="23" width="3.88671875" customWidth="1"/>
  </cols>
  <sheetData>
    <row r="1" spans="1:23" s="12" customFormat="1" ht="15" customHeight="1" x14ac:dyDescent="0.3">
      <c r="A1" s="190" t="s">
        <v>118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</row>
    <row r="2" spans="1:23" s="12" customFormat="1" x14ac:dyDescent="0.3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</row>
    <row r="3" spans="1:23" s="12" customFormat="1" ht="33" customHeight="1" x14ac:dyDescent="0.3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</row>
    <row r="4" spans="1:23" s="12" customFormat="1" x14ac:dyDescent="0.3">
      <c r="A4" s="13"/>
      <c r="D4" s="13"/>
      <c r="E4" s="14"/>
      <c r="F4" s="14"/>
      <c r="G4" s="14"/>
      <c r="H4" s="14"/>
      <c r="I4" s="14"/>
      <c r="O4" s="15"/>
      <c r="P4" s="15"/>
      <c r="Q4" s="15"/>
      <c r="R4" s="15"/>
      <c r="S4" s="15"/>
      <c r="T4" s="15"/>
      <c r="U4" s="15"/>
      <c r="V4" s="42"/>
      <c r="W4" s="15"/>
    </row>
    <row r="5" spans="1:23" s="12" customFormat="1" ht="15.6" x14ac:dyDescent="0.3">
      <c r="A5" s="204" t="s">
        <v>29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73"/>
      <c r="Q5" s="73"/>
      <c r="R5" s="73"/>
      <c r="S5" s="73"/>
      <c r="T5" s="73"/>
      <c r="U5" s="73"/>
      <c r="V5" s="42"/>
      <c r="W5" s="15"/>
    </row>
    <row r="6" spans="1:23" s="12" customFormat="1" ht="15.6" x14ac:dyDescent="0.3">
      <c r="A6" s="200" t="s">
        <v>119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72"/>
      <c r="Q6" s="72"/>
      <c r="R6" s="72"/>
      <c r="S6" s="72"/>
      <c r="T6" s="72"/>
      <c r="U6" s="72"/>
      <c r="V6" s="42"/>
      <c r="W6" s="15"/>
    </row>
    <row r="7" spans="1:23" s="12" customFormat="1" ht="15.6" x14ac:dyDescent="0.3">
      <c r="A7" s="200" t="s">
        <v>5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72"/>
      <c r="Q7" s="72"/>
      <c r="R7" s="72"/>
      <c r="S7" s="72"/>
      <c r="T7" s="72"/>
      <c r="U7" s="72"/>
      <c r="V7" s="42"/>
      <c r="W7" s="15"/>
    </row>
    <row r="8" spans="1:23" s="12" customFormat="1" ht="15.6" x14ac:dyDescent="0.3">
      <c r="A8" s="200" t="s">
        <v>120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</row>
    <row r="12" spans="1:23" ht="81" customHeight="1" x14ac:dyDescent="0.3">
      <c r="A12" s="28" t="s">
        <v>121</v>
      </c>
      <c r="B12" s="28" t="s">
        <v>122</v>
      </c>
      <c r="C12" s="29" t="s">
        <v>123</v>
      </c>
      <c r="D12" s="29" t="s">
        <v>124</v>
      </c>
      <c r="E12" s="102" t="s">
        <v>125</v>
      </c>
      <c r="F12" s="102" t="s">
        <v>126</v>
      </c>
      <c r="G12" s="102" t="s">
        <v>127</v>
      </c>
      <c r="H12" s="102" t="s">
        <v>128</v>
      </c>
      <c r="I12" s="102" t="s">
        <v>129</v>
      </c>
      <c r="J12" s="30" t="s">
        <v>130</v>
      </c>
      <c r="K12" s="30" t="s">
        <v>131</v>
      </c>
      <c r="L12" s="30" t="s">
        <v>132</v>
      </c>
      <c r="M12" s="30" t="s">
        <v>133</v>
      </c>
      <c r="N12" s="30" t="s">
        <v>134</v>
      </c>
      <c r="O12" s="31" t="s">
        <v>135</v>
      </c>
      <c r="P12" s="33" t="s">
        <v>136</v>
      </c>
      <c r="Q12" s="33" t="s">
        <v>137</v>
      </c>
      <c r="R12" s="33" t="s">
        <v>138</v>
      </c>
      <c r="S12" s="33" t="s">
        <v>139</v>
      </c>
      <c r="T12" s="33" t="s">
        <v>140</v>
      </c>
      <c r="U12" s="33" t="s">
        <v>141</v>
      </c>
      <c r="V12" s="17" t="s">
        <v>142</v>
      </c>
    </row>
    <row r="13" spans="1:23" x14ac:dyDescent="0.3">
      <c r="A13" s="95" t="s">
        <v>143</v>
      </c>
      <c r="B13" s="95" t="s">
        <v>144</v>
      </c>
      <c r="C13" s="95" t="s">
        <v>145</v>
      </c>
      <c r="D13" s="95" t="s">
        <v>146</v>
      </c>
      <c r="E13" s="95">
        <v>1</v>
      </c>
      <c r="F13" s="95">
        <v>1</v>
      </c>
      <c r="G13" s="95">
        <v>1</v>
      </c>
      <c r="H13" s="95">
        <v>1</v>
      </c>
      <c r="I13" s="95">
        <v>1</v>
      </c>
      <c r="J13" s="18"/>
      <c r="K13" s="18"/>
      <c r="L13" s="18"/>
      <c r="M13" s="18"/>
      <c r="N13" s="18"/>
      <c r="O13" s="32">
        <f t="shared" ref="O13" si="0">Exchange_Rate</f>
        <v>17.71</v>
      </c>
      <c r="P13" s="27">
        <f>T_MAIN_SW[[#This Row],[(A) 
Qty of licences - Y1]]*T_MAIN_SW[[#This Row],[(H)
License fees Annual in USD (TOTAL) - Y1]]*T_MAIN_SW[[#This Row],[(O)
Exchange Rate]]</f>
        <v>0</v>
      </c>
      <c r="Q13" s="27">
        <f>T_MAIN_SW[[#This Row],[(B) 
Qty of licences - Y2]]*T_MAIN_SW[[#This Row],[(I)
License fees Annual in USD (TOTAL) - Y2]]*T_MAIN_SW[[#This Row],[(O)
Exchange Rate]]</f>
        <v>0</v>
      </c>
      <c r="R13" s="27">
        <f>T_MAIN_SW[[#This Row],[(C) 
Qty of licences - Y3]]*T_MAIN_SW[[#This Row],[(J)
License fees Annual in USD (TOTAL) - Y3]]*T_MAIN_SW[[#This Row],[(O)
Exchange Rate]]</f>
        <v>0</v>
      </c>
      <c r="S13" s="27">
        <f>T_MAIN_SW[[#This Row],[(D) 
Qty of licences - Y4]]*T_MAIN_SW[[#This Row],[(K)
License fees Annual in USD (TOTAL) - Y4]]*T_MAIN_SW[[#This Row],[(O)
Exchange Rate]]</f>
        <v>0</v>
      </c>
      <c r="T13" s="27">
        <f>T_MAIN_SW[[#This Row],[(E) 
Qty of licences - Y5]]*T_MAIN_SW[[#This Row],[(L)
License fees Annual in USD (TOTAL) - Y5]]*T_MAIN_SW[[#This Row],[(O)
Exchange Rate]]</f>
        <v>0</v>
      </c>
      <c r="U13" s="27">
        <f>SUM(T_MAIN_SW[[#This Row],[(P)
TOTAL Excluding VAT
(A*H*O) - Y1]:[(T)
TOTAL Excluding VAT
(E*L*O) - Y5]])</f>
        <v>0</v>
      </c>
      <c r="V13" s="19"/>
    </row>
    <row r="14" spans="1:23" x14ac:dyDescent="0.3">
      <c r="A14" s="95" t="s">
        <v>143</v>
      </c>
      <c r="B14" s="95" t="s">
        <v>144</v>
      </c>
      <c r="C14" s="95" t="s">
        <v>147</v>
      </c>
      <c r="D14" s="95" t="s">
        <v>148</v>
      </c>
      <c r="E14" s="95">
        <v>1</v>
      </c>
      <c r="F14" s="95">
        <v>1</v>
      </c>
      <c r="G14" s="95">
        <v>1</v>
      </c>
      <c r="H14" s="95">
        <v>1</v>
      </c>
      <c r="I14" s="95">
        <v>1</v>
      </c>
      <c r="J14" s="18"/>
      <c r="K14" s="18"/>
      <c r="L14" s="18"/>
      <c r="M14" s="18"/>
      <c r="N14" s="18"/>
      <c r="O14" s="32">
        <f t="shared" ref="O14:O22" si="1">Exchange_Rate</f>
        <v>17.71</v>
      </c>
      <c r="P14" s="27">
        <f>T_MAIN_SW[[#This Row],[(A) 
Qty of licences - Y1]]*T_MAIN_SW[[#This Row],[(H)
License fees Annual in USD (TOTAL) - Y1]]*T_MAIN_SW[[#This Row],[(O)
Exchange Rate]]</f>
        <v>0</v>
      </c>
      <c r="Q14" s="27">
        <f>T_MAIN_SW[[#This Row],[(B) 
Qty of licences - Y2]]*T_MAIN_SW[[#This Row],[(I)
License fees Annual in USD (TOTAL) - Y2]]*T_MAIN_SW[[#This Row],[(O)
Exchange Rate]]</f>
        <v>0</v>
      </c>
      <c r="R14" s="27">
        <f>T_MAIN_SW[[#This Row],[(C) 
Qty of licences - Y3]]*T_MAIN_SW[[#This Row],[(J)
License fees Annual in USD (TOTAL) - Y3]]*T_MAIN_SW[[#This Row],[(O)
Exchange Rate]]</f>
        <v>0</v>
      </c>
      <c r="S14" s="27">
        <f>T_MAIN_SW[[#This Row],[(D) 
Qty of licences - Y4]]*T_MAIN_SW[[#This Row],[(K)
License fees Annual in USD (TOTAL) - Y4]]*T_MAIN_SW[[#This Row],[(O)
Exchange Rate]]</f>
        <v>0</v>
      </c>
      <c r="T14" s="27">
        <f>T_MAIN_SW[[#This Row],[(E) 
Qty of licences - Y5]]*T_MAIN_SW[[#This Row],[(L)
License fees Annual in USD (TOTAL) - Y5]]*T_MAIN_SW[[#This Row],[(O)
Exchange Rate]]</f>
        <v>0</v>
      </c>
      <c r="U14" s="27">
        <f>SUM(T_MAIN_SW[[#This Row],[(P)
TOTAL Excluding VAT
(A*H*O) - Y1]:[(T)
TOTAL Excluding VAT
(E*L*O) - Y5]])</f>
        <v>0</v>
      </c>
      <c r="V14" s="19"/>
    </row>
    <row r="15" spans="1:23" x14ac:dyDescent="0.3">
      <c r="A15" s="95" t="s">
        <v>143</v>
      </c>
      <c r="B15" s="95" t="s">
        <v>144</v>
      </c>
      <c r="C15" s="95" t="s">
        <v>149</v>
      </c>
      <c r="D15" s="95" t="s">
        <v>150</v>
      </c>
      <c r="E15" s="95">
        <v>1</v>
      </c>
      <c r="F15" s="95">
        <v>1</v>
      </c>
      <c r="G15" s="95">
        <v>1</v>
      </c>
      <c r="H15" s="95">
        <v>1</v>
      </c>
      <c r="I15" s="95">
        <v>1</v>
      </c>
      <c r="J15" s="18"/>
      <c r="K15" s="18"/>
      <c r="L15" s="18"/>
      <c r="M15" s="18"/>
      <c r="N15" s="18"/>
      <c r="O15" s="32">
        <f t="shared" si="1"/>
        <v>17.71</v>
      </c>
      <c r="P15" s="27">
        <f>T_MAIN_SW[[#This Row],[(A) 
Qty of licences - Y1]]*T_MAIN_SW[[#This Row],[(H)
License fees Annual in USD (TOTAL) - Y1]]*T_MAIN_SW[[#This Row],[(O)
Exchange Rate]]</f>
        <v>0</v>
      </c>
      <c r="Q15" s="27">
        <f>T_MAIN_SW[[#This Row],[(B) 
Qty of licences - Y2]]*T_MAIN_SW[[#This Row],[(I)
License fees Annual in USD (TOTAL) - Y2]]*T_MAIN_SW[[#This Row],[(O)
Exchange Rate]]</f>
        <v>0</v>
      </c>
      <c r="R15" s="27">
        <f>T_MAIN_SW[[#This Row],[(C) 
Qty of licences - Y3]]*T_MAIN_SW[[#This Row],[(J)
License fees Annual in USD (TOTAL) - Y3]]*T_MAIN_SW[[#This Row],[(O)
Exchange Rate]]</f>
        <v>0</v>
      </c>
      <c r="S15" s="27">
        <f>T_MAIN_SW[[#This Row],[(D) 
Qty of licences - Y4]]*T_MAIN_SW[[#This Row],[(K)
License fees Annual in USD (TOTAL) - Y4]]*T_MAIN_SW[[#This Row],[(O)
Exchange Rate]]</f>
        <v>0</v>
      </c>
      <c r="T15" s="27">
        <f>T_MAIN_SW[[#This Row],[(E) 
Qty of licences - Y5]]*T_MAIN_SW[[#This Row],[(L)
License fees Annual in USD (TOTAL) - Y5]]*T_MAIN_SW[[#This Row],[(O)
Exchange Rate]]</f>
        <v>0</v>
      </c>
      <c r="U15" s="27">
        <f>SUM(T_MAIN_SW[[#This Row],[(P)
TOTAL Excluding VAT
(A*H*O) - Y1]:[(T)
TOTAL Excluding VAT
(E*L*O) - Y5]])</f>
        <v>0</v>
      </c>
      <c r="V15" s="19"/>
    </row>
    <row r="16" spans="1:23" x14ac:dyDescent="0.3">
      <c r="A16" s="95" t="s">
        <v>143</v>
      </c>
      <c r="B16" s="95" t="s">
        <v>144</v>
      </c>
      <c r="C16" s="95" t="s">
        <v>151</v>
      </c>
      <c r="D16" s="95" t="s">
        <v>152</v>
      </c>
      <c r="E16" s="95">
        <v>1</v>
      </c>
      <c r="F16" s="95">
        <v>1</v>
      </c>
      <c r="G16" s="95">
        <v>1</v>
      </c>
      <c r="H16" s="95">
        <v>1</v>
      </c>
      <c r="I16" s="95">
        <v>1</v>
      </c>
      <c r="J16" s="18"/>
      <c r="K16" s="18"/>
      <c r="L16" s="18"/>
      <c r="M16" s="18"/>
      <c r="N16" s="18"/>
      <c r="O16" s="32">
        <f t="shared" si="1"/>
        <v>17.71</v>
      </c>
      <c r="P16" s="27">
        <f>T_MAIN_SW[[#This Row],[(A) 
Qty of licences - Y1]]*T_MAIN_SW[[#This Row],[(H)
License fees Annual in USD (TOTAL) - Y1]]*T_MAIN_SW[[#This Row],[(O)
Exchange Rate]]</f>
        <v>0</v>
      </c>
      <c r="Q16" s="27">
        <f>T_MAIN_SW[[#This Row],[(B) 
Qty of licences - Y2]]*T_MAIN_SW[[#This Row],[(I)
License fees Annual in USD (TOTAL) - Y2]]*T_MAIN_SW[[#This Row],[(O)
Exchange Rate]]</f>
        <v>0</v>
      </c>
      <c r="R16" s="27">
        <f>T_MAIN_SW[[#This Row],[(C) 
Qty of licences - Y3]]*T_MAIN_SW[[#This Row],[(J)
License fees Annual in USD (TOTAL) - Y3]]*T_MAIN_SW[[#This Row],[(O)
Exchange Rate]]</f>
        <v>0</v>
      </c>
      <c r="S16" s="27">
        <f>T_MAIN_SW[[#This Row],[(D) 
Qty of licences - Y4]]*T_MAIN_SW[[#This Row],[(K)
License fees Annual in USD (TOTAL) - Y4]]*T_MAIN_SW[[#This Row],[(O)
Exchange Rate]]</f>
        <v>0</v>
      </c>
      <c r="T16" s="27">
        <f>T_MAIN_SW[[#This Row],[(E) 
Qty of licences - Y5]]*T_MAIN_SW[[#This Row],[(L)
License fees Annual in USD (TOTAL) - Y5]]*T_MAIN_SW[[#This Row],[(O)
Exchange Rate]]</f>
        <v>0</v>
      </c>
      <c r="U16" s="27">
        <f>SUM(T_MAIN_SW[[#This Row],[(P)
TOTAL Excluding VAT
(A*H*O) - Y1]:[(T)
TOTAL Excluding VAT
(E*L*O) - Y5]])</f>
        <v>0</v>
      </c>
      <c r="V16" s="19"/>
    </row>
    <row r="17" spans="1:22" x14ac:dyDescent="0.3">
      <c r="A17" s="95" t="s">
        <v>143</v>
      </c>
      <c r="B17" s="95" t="s">
        <v>144</v>
      </c>
      <c r="C17" s="95" t="s">
        <v>153</v>
      </c>
      <c r="D17" s="95" t="s">
        <v>154</v>
      </c>
      <c r="E17" s="95">
        <v>1</v>
      </c>
      <c r="F17" s="95">
        <v>1</v>
      </c>
      <c r="G17" s="95">
        <v>1</v>
      </c>
      <c r="H17" s="95">
        <v>1</v>
      </c>
      <c r="I17" s="95">
        <v>1</v>
      </c>
      <c r="J17" s="18"/>
      <c r="K17" s="18"/>
      <c r="L17" s="18"/>
      <c r="M17" s="18"/>
      <c r="N17" s="18"/>
      <c r="O17" s="32">
        <f>Exchange_Rate</f>
        <v>17.71</v>
      </c>
      <c r="P17" s="27">
        <f>T_MAIN_SW[[#This Row],[(A) 
Qty of licences - Y1]]*T_MAIN_SW[[#This Row],[(H)
License fees Annual in USD (TOTAL) - Y1]]*T_MAIN_SW[[#This Row],[(O)
Exchange Rate]]</f>
        <v>0</v>
      </c>
      <c r="Q17" s="27">
        <f>T_MAIN_SW[[#This Row],[(B) 
Qty of licences - Y2]]*T_MAIN_SW[[#This Row],[(I)
License fees Annual in USD (TOTAL) - Y2]]*T_MAIN_SW[[#This Row],[(O)
Exchange Rate]]</f>
        <v>0</v>
      </c>
      <c r="R17" s="27">
        <f>T_MAIN_SW[[#This Row],[(C) 
Qty of licences - Y3]]*T_MAIN_SW[[#This Row],[(J)
License fees Annual in USD (TOTAL) - Y3]]*T_MAIN_SW[[#This Row],[(O)
Exchange Rate]]</f>
        <v>0</v>
      </c>
      <c r="S17" s="27">
        <f>T_MAIN_SW[[#This Row],[(D) 
Qty of licences - Y4]]*T_MAIN_SW[[#This Row],[(K)
License fees Annual in USD (TOTAL) - Y4]]*T_MAIN_SW[[#This Row],[(O)
Exchange Rate]]</f>
        <v>0</v>
      </c>
      <c r="T17" s="27">
        <f>T_MAIN_SW[[#This Row],[(E) 
Qty of licences - Y5]]*T_MAIN_SW[[#This Row],[(L)
License fees Annual in USD (TOTAL) - Y5]]*T_MAIN_SW[[#This Row],[(O)
Exchange Rate]]</f>
        <v>0</v>
      </c>
      <c r="U17" s="27">
        <f>SUM(T_MAIN_SW[[#This Row],[(P)
TOTAL Excluding VAT
(A*H*O) - Y1]:[(T)
TOTAL Excluding VAT
(E*L*O) - Y5]])</f>
        <v>0</v>
      </c>
      <c r="V17" s="19"/>
    </row>
    <row r="18" spans="1:22" x14ac:dyDescent="0.3">
      <c r="A18" s="95" t="s">
        <v>143</v>
      </c>
      <c r="B18" s="95" t="s">
        <v>144</v>
      </c>
      <c r="C18" s="95" t="s">
        <v>155</v>
      </c>
      <c r="D18" s="95" t="s">
        <v>156</v>
      </c>
      <c r="E18" s="95">
        <v>1</v>
      </c>
      <c r="F18" s="95">
        <v>1</v>
      </c>
      <c r="G18" s="95">
        <v>1</v>
      </c>
      <c r="H18" s="95">
        <v>1</v>
      </c>
      <c r="I18" s="95">
        <v>1</v>
      </c>
      <c r="J18" s="18"/>
      <c r="K18" s="18"/>
      <c r="L18" s="18"/>
      <c r="M18" s="18"/>
      <c r="N18" s="18"/>
      <c r="O18" s="32">
        <f>Exchange_Rate</f>
        <v>17.71</v>
      </c>
      <c r="P18" s="27">
        <f>T_MAIN_SW[[#This Row],[(A) 
Qty of licences - Y1]]*T_MAIN_SW[[#This Row],[(H)
License fees Annual in USD (TOTAL) - Y1]]*T_MAIN_SW[[#This Row],[(O)
Exchange Rate]]</f>
        <v>0</v>
      </c>
      <c r="Q18" s="27">
        <f>T_MAIN_SW[[#This Row],[(B) 
Qty of licences - Y2]]*T_MAIN_SW[[#This Row],[(I)
License fees Annual in USD (TOTAL) - Y2]]*T_MAIN_SW[[#This Row],[(O)
Exchange Rate]]</f>
        <v>0</v>
      </c>
      <c r="R18" s="27">
        <f>T_MAIN_SW[[#This Row],[(C) 
Qty of licences - Y3]]*T_MAIN_SW[[#This Row],[(J)
License fees Annual in USD (TOTAL) - Y3]]*T_MAIN_SW[[#This Row],[(O)
Exchange Rate]]</f>
        <v>0</v>
      </c>
      <c r="S18" s="27">
        <f>T_MAIN_SW[[#This Row],[(D) 
Qty of licences - Y4]]*T_MAIN_SW[[#This Row],[(K)
License fees Annual in USD (TOTAL) - Y4]]*T_MAIN_SW[[#This Row],[(O)
Exchange Rate]]</f>
        <v>0</v>
      </c>
      <c r="T18" s="27">
        <f>T_MAIN_SW[[#This Row],[(E) 
Qty of licences - Y5]]*T_MAIN_SW[[#This Row],[(L)
License fees Annual in USD (TOTAL) - Y5]]*T_MAIN_SW[[#This Row],[(O)
Exchange Rate]]</f>
        <v>0</v>
      </c>
      <c r="U18" s="27">
        <f>SUM(T_MAIN_SW[[#This Row],[(P)
TOTAL Excluding VAT
(A*H*O) - Y1]:[(T)
TOTAL Excluding VAT
(E*L*O) - Y5]])</f>
        <v>0</v>
      </c>
      <c r="V18" s="19"/>
    </row>
    <row r="19" spans="1:22" x14ac:dyDescent="0.3">
      <c r="A19" s="95" t="s">
        <v>143</v>
      </c>
      <c r="B19" s="95" t="s">
        <v>144</v>
      </c>
      <c r="C19" s="95" t="s">
        <v>157</v>
      </c>
      <c r="D19" s="95" t="s">
        <v>158</v>
      </c>
      <c r="E19" s="95">
        <v>1</v>
      </c>
      <c r="F19" s="95">
        <v>1</v>
      </c>
      <c r="G19" s="95">
        <v>1</v>
      </c>
      <c r="H19" s="95">
        <v>1</v>
      </c>
      <c r="I19" s="95">
        <v>1</v>
      </c>
      <c r="J19" s="18"/>
      <c r="K19" s="18"/>
      <c r="L19" s="18"/>
      <c r="M19" s="18"/>
      <c r="N19" s="18"/>
      <c r="O19" s="32">
        <f>Exchange_Rate</f>
        <v>17.71</v>
      </c>
      <c r="P19" s="27">
        <f>T_MAIN_SW[[#This Row],[(A) 
Qty of licences - Y1]]*T_MAIN_SW[[#This Row],[(H)
License fees Annual in USD (TOTAL) - Y1]]*T_MAIN_SW[[#This Row],[(O)
Exchange Rate]]</f>
        <v>0</v>
      </c>
      <c r="Q19" s="27">
        <f>T_MAIN_SW[[#This Row],[(B) 
Qty of licences - Y2]]*T_MAIN_SW[[#This Row],[(I)
License fees Annual in USD (TOTAL) - Y2]]*T_MAIN_SW[[#This Row],[(O)
Exchange Rate]]</f>
        <v>0</v>
      </c>
      <c r="R19" s="27">
        <f>T_MAIN_SW[[#This Row],[(C) 
Qty of licences - Y3]]*T_MAIN_SW[[#This Row],[(J)
License fees Annual in USD (TOTAL) - Y3]]*T_MAIN_SW[[#This Row],[(O)
Exchange Rate]]</f>
        <v>0</v>
      </c>
      <c r="S19" s="27">
        <f>T_MAIN_SW[[#This Row],[(D) 
Qty of licences - Y4]]*T_MAIN_SW[[#This Row],[(K)
License fees Annual in USD (TOTAL) - Y4]]*T_MAIN_SW[[#This Row],[(O)
Exchange Rate]]</f>
        <v>0</v>
      </c>
      <c r="T19" s="27">
        <f>T_MAIN_SW[[#This Row],[(E) 
Qty of licences - Y5]]*T_MAIN_SW[[#This Row],[(L)
License fees Annual in USD (TOTAL) - Y5]]*T_MAIN_SW[[#This Row],[(O)
Exchange Rate]]</f>
        <v>0</v>
      </c>
      <c r="U19" s="27">
        <f>SUM(T_MAIN_SW[[#This Row],[(P)
TOTAL Excluding VAT
(A*H*O) - Y1]:[(T)
TOTAL Excluding VAT
(E*L*O) - Y5]])</f>
        <v>0</v>
      </c>
      <c r="V19" s="19"/>
    </row>
    <row r="20" spans="1:22" x14ac:dyDescent="0.3">
      <c r="A20" s="95" t="s">
        <v>143</v>
      </c>
      <c r="B20" s="95" t="s">
        <v>144</v>
      </c>
      <c r="C20" s="95" t="s">
        <v>159</v>
      </c>
      <c r="D20" s="95" t="s">
        <v>160</v>
      </c>
      <c r="E20" s="95">
        <v>1</v>
      </c>
      <c r="F20" s="95">
        <v>1</v>
      </c>
      <c r="G20" s="95">
        <v>1</v>
      </c>
      <c r="H20" s="95">
        <v>1</v>
      </c>
      <c r="I20" s="95">
        <v>1</v>
      </c>
      <c r="J20" s="18"/>
      <c r="K20" s="18"/>
      <c r="L20" s="18"/>
      <c r="M20" s="18"/>
      <c r="N20" s="18"/>
      <c r="O20" s="32">
        <f t="shared" si="1"/>
        <v>17.71</v>
      </c>
      <c r="P20" s="27">
        <f>T_MAIN_SW[[#This Row],[(A) 
Qty of licences - Y1]]*T_MAIN_SW[[#This Row],[(H)
License fees Annual in USD (TOTAL) - Y1]]*T_MAIN_SW[[#This Row],[(O)
Exchange Rate]]</f>
        <v>0</v>
      </c>
      <c r="Q20" s="27">
        <f>T_MAIN_SW[[#This Row],[(B) 
Qty of licences - Y2]]*T_MAIN_SW[[#This Row],[(I)
License fees Annual in USD (TOTAL) - Y2]]*T_MAIN_SW[[#This Row],[(O)
Exchange Rate]]</f>
        <v>0</v>
      </c>
      <c r="R20" s="27">
        <f>T_MAIN_SW[[#This Row],[(C) 
Qty of licences - Y3]]*T_MAIN_SW[[#This Row],[(J)
License fees Annual in USD (TOTAL) - Y3]]*T_MAIN_SW[[#This Row],[(O)
Exchange Rate]]</f>
        <v>0</v>
      </c>
      <c r="S20" s="27">
        <f>T_MAIN_SW[[#This Row],[(D) 
Qty of licences - Y4]]*T_MAIN_SW[[#This Row],[(K)
License fees Annual in USD (TOTAL) - Y4]]*T_MAIN_SW[[#This Row],[(O)
Exchange Rate]]</f>
        <v>0</v>
      </c>
      <c r="T20" s="27">
        <f>T_MAIN_SW[[#This Row],[(E) 
Qty of licences - Y5]]*T_MAIN_SW[[#This Row],[(L)
License fees Annual in USD (TOTAL) - Y5]]*T_MAIN_SW[[#This Row],[(O)
Exchange Rate]]</f>
        <v>0</v>
      </c>
      <c r="U20" s="27">
        <f>SUM(T_MAIN_SW[[#This Row],[(P)
TOTAL Excluding VAT
(A*H*O) - Y1]:[(T)
TOTAL Excluding VAT
(E*L*O) - Y5]])</f>
        <v>0</v>
      </c>
      <c r="V20" s="19"/>
    </row>
    <row r="21" spans="1:22" x14ac:dyDescent="0.3">
      <c r="A21" s="95" t="s">
        <v>143</v>
      </c>
      <c r="B21" s="95" t="s">
        <v>144</v>
      </c>
      <c r="C21" s="95" t="s">
        <v>161</v>
      </c>
      <c r="D21" s="95" t="s">
        <v>162</v>
      </c>
      <c r="E21" s="95">
        <v>1</v>
      </c>
      <c r="F21" s="95">
        <v>1</v>
      </c>
      <c r="G21" s="95">
        <v>1</v>
      </c>
      <c r="H21" s="95">
        <v>1</v>
      </c>
      <c r="I21" s="95">
        <v>1</v>
      </c>
      <c r="J21" s="18"/>
      <c r="K21" s="18"/>
      <c r="L21" s="18"/>
      <c r="M21" s="18"/>
      <c r="N21" s="18"/>
      <c r="O21" s="32">
        <f t="shared" si="1"/>
        <v>17.71</v>
      </c>
      <c r="P21" s="27">
        <f>T_MAIN_SW[[#This Row],[(A) 
Qty of licences - Y1]]*T_MAIN_SW[[#This Row],[(H)
License fees Annual in USD (TOTAL) - Y1]]*T_MAIN_SW[[#This Row],[(O)
Exchange Rate]]</f>
        <v>0</v>
      </c>
      <c r="Q21" s="27">
        <f>T_MAIN_SW[[#This Row],[(B) 
Qty of licences - Y2]]*T_MAIN_SW[[#This Row],[(I)
License fees Annual in USD (TOTAL) - Y2]]*T_MAIN_SW[[#This Row],[(O)
Exchange Rate]]</f>
        <v>0</v>
      </c>
      <c r="R21" s="27">
        <f>T_MAIN_SW[[#This Row],[(C) 
Qty of licences - Y3]]*T_MAIN_SW[[#This Row],[(J)
License fees Annual in USD (TOTAL) - Y3]]*T_MAIN_SW[[#This Row],[(O)
Exchange Rate]]</f>
        <v>0</v>
      </c>
      <c r="S21" s="27">
        <f>T_MAIN_SW[[#This Row],[(D) 
Qty of licences - Y4]]*T_MAIN_SW[[#This Row],[(K)
License fees Annual in USD (TOTAL) - Y4]]*T_MAIN_SW[[#This Row],[(O)
Exchange Rate]]</f>
        <v>0</v>
      </c>
      <c r="T21" s="27">
        <f>T_MAIN_SW[[#This Row],[(E) 
Qty of licences - Y5]]*T_MAIN_SW[[#This Row],[(L)
License fees Annual in USD (TOTAL) - Y5]]*T_MAIN_SW[[#This Row],[(O)
Exchange Rate]]</f>
        <v>0</v>
      </c>
      <c r="U21" s="27">
        <f>SUM(T_MAIN_SW[[#This Row],[(P)
TOTAL Excluding VAT
(A*H*O) - Y1]:[(T)
TOTAL Excluding VAT
(E*L*O) - Y5]])</f>
        <v>0</v>
      </c>
      <c r="V21" s="19"/>
    </row>
    <row r="22" spans="1:22" x14ac:dyDescent="0.3">
      <c r="A22" s="95" t="s">
        <v>143</v>
      </c>
      <c r="B22" s="95" t="s">
        <v>144</v>
      </c>
      <c r="C22" s="95" t="s">
        <v>163</v>
      </c>
      <c r="D22" s="95" t="s">
        <v>164</v>
      </c>
      <c r="E22" s="95">
        <v>1</v>
      </c>
      <c r="F22" s="95">
        <v>1</v>
      </c>
      <c r="G22" s="95">
        <v>1</v>
      </c>
      <c r="H22" s="95">
        <v>1</v>
      </c>
      <c r="I22" s="95">
        <v>1</v>
      </c>
      <c r="J22" s="18"/>
      <c r="K22" s="18"/>
      <c r="L22" s="18"/>
      <c r="M22" s="18"/>
      <c r="N22" s="18"/>
      <c r="O22" s="32">
        <f t="shared" si="1"/>
        <v>17.71</v>
      </c>
      <c r="P22" s="27">
        <f>T_MAIN_SW[[#This Row],[(A) 
Qty of licences - Y1]]*T_MAIN_SW[[#This Row],[(H)
License fees Annual in USD (TOTAL) - Y1]]*T_MAIN_SW[[#This Row],[(O)
Exchange Rate]]</f>
        <v>0</v>
      </c>
      <c r="Q22" s="27">
        <f>T_MAIN_SW[[#This Row],[(B) 
Qty of licences - Y2]]*T_MAIN_SW[[#This Row],[(I)
License fees Annual in USD (TOTAL) - Y2]]*T_MAIN_SW[[#This Row],[(O)
Exchange Rate]]</f>
        <v>0</v>
      </c>
      <c r="R22" s="27">
        <f>T_MAIN_SW[[#This Row],[(C) 
Qty of licences - Y3]]*T_MAIN_SW[[#This Row],[(J)
License fees Annual in USD (TOTAL) - Y3]]*T_MAIN_SW[[#This Row],[(O)
Exchange Rate]]</f>
        <v>0</v>
      </c>
      <c r="S22" s="27">
        <f>T_MAIN_SW[[#This Row],[(D) 
Qty of licences - Y4]]*T_MAIN_SW[[#This Row],[(K)
License fees Annual in USD (TOTAL) - Y4]]*T_MAIN_SW[[#This Row],[(O)
Exchange Rate]]</f>
        <v>0</v>
      </c>
      <c r="T22" s="27">
        <f>T_MAIN_SW[[#This Row],[(E) 
Qty of licences - Y5]]*T_MAIN_SW[[#This Row],[(L)
License fees Annual in USD (TOTAL) - Y5]]*T_MAIN_SW[[#This Row],[(O)
Exchange Rate]]</f>
        <v>0</v>
      </c>
      <c r="U22" s="27">
        <f>SUM(T_MAIN_SW[[#This Row],[(P)
TOTAL Excluding VAT
(A*H*O) - Y1]:[(T)
TOTAL Excluding VAT
(E*L*O) - Y5]])</f>
        <v>0</v>
      </c>
      <c r="V22" s="19"/>
    </row>
    <row r="23" spans="1:22" x14ac:dyDescent="0.3">
      <c r="A23" t="s">
        <v>25</v>
      </c>
      <c r="D23" s="1"/>
      <c r="O23" s="26"/>
      <c r="P23" s="103">
        <f>SUBTOTAL(109,T_MAIN_SW[(P)
TOTAL Excluding VAT
(A*H*O) - Y1])</f>
        <v>0</v>
      </c>
      <c r="Q23" s="103">
        <f>SUBTOTAL(109,T_MAIN_SW[(Q)
TOTAL Excluding VAT
(B*I*O) - Y2])</f>
        <v>0</v>
      </c>
      <c r="R23" s="103">
        <f>SUBTOTAL(109,T_MAIN_SW[(R)
TOTAL Excluding VAT
(C*J*O) - Y3])</f>
        <v>0</v>
      </c>
      <c r="S23" s="103">
        <f>SUBTOTAL(109,T_MAIN_SW[(S)
TOTAL Excluding VAT
(D*K*O) - Y4])</f>
        <v>0</v>
      </c>
      <c r="T23" s="103">
        <f>SUBTOTAL(109,T_MAIN_SW[(T)
TOTAL Excluding VAT
(E*L*O) - Y5])</f>
        <v>0</v>
      </c>
      <c r="U23" s="103">
        <f>SUBTOTAL(109,T_MAIN_SW[(W)
TOTAL Excluding VAT])</f>
        <v>0</v>
      </c>
      <c r="V23" s="19">
        <f>SUBTOTAL(103,T_MAIN_SW[Comments])</f>
        <v>0</v>
      </c>
    </row>
  </sheetData>
  <mergeCells count="5">
    <mergeCell ref="A8:W8"/>
    <mergeCell ref="A1:W3"/>
    <mergeCell ref="A5:O5"/>
    <mergeCell ref="A6:O6"/>
    <mergeCell ref="A7:O7"/>
  </mergeCells>
  <phoneticPr fontId="41" type="noConversion"/>
  <pageMargins left="0.70866141732283472" right="0.70866141732283472" top="0.74803149606299213" bottom="0.74803149606299213" header="0.31496062992125984" footer="0.31496062992125984"/>
  <pageSetup paperSize="8" scale="31" fitToHeight="0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T149"/>
  <sheetViews>
    <sheetView topLeftCell="F124" zoomScale="130" zoomScaleNormal="130" zoomScaleSheetLayoutView="40" workbookViewId="0">
      <selection activeCell="I14" sqref="I14"/>
    </sheetView>
  </sheetViews>
  <sheetFormatPr defaultColWidth="70.88671875" defaultRowHeight="14.4" x14ac:dyDescent="0.3"/>
  <cols>
    <col min="1" max="1" width="10.88671875" bestFit="1" customWidth="1"/>
    <col min="2" max="2" width="35.6640625" bestFit="1" customWidth="1"/>
    <col min="3" max="3" width="73.5546875" customWidth="1"/>
    <col min="4" max="6" width="8.33203125" style="16" bestFit="1" customWidth="1"/>
    <col min="7" max="8" width="8.33203125" bestFit="1" customWidth="1"/>
    <col min="9" max="13" width="17.109375" style="16" customWidth="1"/>
    <col min="14" max="14" width="18.109375" customWidth="1"/>
    <col min="15" max="15" width="16.6640625" customWidth="1"/>
    <col min="16" max="16" width="16.33203125" customWidth="1"/>
    <col min="17" max="17" width="15.44140625" customWidth="1"/>
    <col min="18" max="19" width="15.33203125" customWidth="1"/>
    <col min="20" max="20" width="55.88671875" customWidth="1"/>
  </cols>
  <sheetData>
    <row r="1" spans="1:20" s="12" customFormat="1" ht="14.4" customHeight="1" x14ac:dyDescent="0.3">
      <c r="A1" s="187" t="s">
        <v>301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201"/>
    </row>
    <row r="2" spans="1:20" s="12" customFormat="1" ht="14.4" customHeight="1" x14ac:dyDescent="0.3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202"/>
    </row>
    <row r="3" spans="1:20" s="12" customFormat="1" ht="44.4" customHeight="1" x14ac:dyDescent="0.3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202"/>
    </row>
    <row r="4" spans="1:20" s="12" customFormat="1" ht="15" thickBot="1" x14ac:dyDescent="0.35">
      <c r="A4" s="191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203"/>
    </row>
    <row r="5" spans="1:20" s="12" customFormat="1" ht="15.6" x14ac:dyDescent="0.3">
      <c r="A5" s="204" t="s">
        <v>29</v>
      </c>
      <c r="B5" s="204"/>
      <c r="C5" s="204"/>
      <c r="D5" s="73"/>
      <c r="E5" s="73"/>
      <c r="F5" s="42"/>
      <c r="G5" s="15"/>
      <c r="I5" s="138"/>
      <c r="J5" s="138"/>
      <c r="K5" s="138"/>
      <c r="L5" s="138"/>
      <c r="M5" s="138"/>
    </row>
    <row r="6" spans="1:20" s="12" customFormat="1" ht="15.6" x14ac:dyDescent="0.3">
      <c r="A6" s="200" t="s">
        <v>165</v>
      </c>
      <c r="B6" s="200"/>
      <c r="C6" s="200"/>
      <c r="D6" s="200"/>
      <c r="E6" s="200"/>
      <c r="F6" s="200"/>
      <c r="G6" s="200"/>
      <c r="I6" s="138"/>
      <c r="J6" s="138"/>
      <c r="K6" s="138"/>
      <c r="L6" s="138"/>
      <c r="M6" s="138"/>
    </row>
    <row r="7" spans="1:20" s="12" customFormat="1" ht="15.6" x14ac:dyDescent="0.3">
      <c r="A7" s="200" t="s">
        <v>119</v>
      </c>
      <c r="B7" s="200"/>
      <c r="C7" s="200"/>
      <c r="D7" s="200"/>
      <c r="E7" s="200"/>
      <c r="F7" s="200"/>
      <c r="G7" s="200"/>
      <c r="I7" s="138"/>
      <c r="J7" s="138"/>
      <c r="K7" s="138"/>
      <c r="L7" s="138"/>
      <c r="M7" s="138"/>
    </row>
    <row r="8" spans="1:20" s="12" customFormat="1" ht="15.6" x14ac:dyDescent="0.3">
      <c r="A8" s="200" t="s">
        <v>120</v>
      </c>
      <c r="B8" s="200"/>
      <c r="C8" s="200"/>
      <c r="D8" s="200"/>
      <c r="E8" s="200"/>
      <c r="F8" s="200"/>
      <c r="G8" s="200"/>
      <c r="I8" s="138"/>
      <c r="J8" s="138"/>
      <c r="K8" s="138"/>
      <c r="L8" s="138"/>
      <c r="M8" s="138"/>
    </row>
    <row r="9" spans="1:20" s="12" customFormat="1" ht="15.6" x14ac:dyDescent="0.3">
      <c r="A9" s="200" t="s">
        <v>166</v>
      </c>
      <c r="B9" s="200"/>
      <c r="C9" s="200"/>
      <c r="D9" s="200"/>
      <c r="E9" s="200"/>
      <c r="F9" s="200"/>
      <c r="G9" s="200"/>
      <c r="I9" s="138"/>
      <c r="J9" s="138"/>
      <c r="K9" s="138"/>
      <c r="L9" s="138"/>
      <c r="M9" s="138"/>
    </row>
    <row r="12" spans="1:20" ht="141.6" customHeight="1" x14ac:dyDescent="0.3">
      <c r="A12" s="20" t="s">
        <v>167</v>
      </c>
      <c r="B12" s="20" t="s">
        <v>434</v>
      </c>
      <c r="C12" s="21" t="s">
        <v>433</v>
      </c>
      <c r="D12" s="21" t="s">
        <v>168</v>
      </c>
      <c r="E12" s="21" t="s">
        <v>169</v>
      </c>
      <c r="F12" s="21" t="s">
        <v>170</v>
      </c>
      <c r="G12" s="21" t="s">
        <v>171</v>
      </c>
      <c r="H12" s="21" t="s">
        <v>172</v>
      </c>
      <c r="I12" s="23" t="s">
        <v>173</v>
      </c>
      <c r="J12" s="23" t="s">
        <v>174</v>
      </c>
      <c r="K12" s="23" t="s">
        <v>175</v>
      </c>
      <c r="L12" s="23" t="s">
        <v>176</v>
      </c>
      <c r="M12" s="23" t="s">
        <v>177</v>
      </c>
      <c r="N12" s="23" t="s">
        <v>178</v>
      </c>
      <c r="O12" s="23" t="s">
        <v>179</v>
      </c>
      <c r="P12" s="23" t="s">
        <v>180</v>
      </c>
      <c r="Q12" s="23" t="s">
        <v>181</v>
      </c>
      <c r="R12" s="23" t="s">
        <v>182</v>
      </c>
      <c r="S12" s="23" t="s">
        <v>183</v>
      </c>
      <c r="T12" s="21" t="s">
        <v>142</v>
      </c>
    </row>
    <row r="13" spans="1:20" x14ac:dyDescent="0.3">
      <c r="A13" t="s">
        <v>93</v>
      </c>
      <c r="B13" t="s">
        <v>438</v>
      </c>
      <c r="C13" t="s">
        <v>435</v>
      </c>
      <c r="D13" s="24">
        <v>1</v>
      </c>
      <c r="E13" s="24">
        <v>1</v>
      </c>
      <c r="F13" s="24">
        <v>1</v>
      </c>
      <c r="G13" s="24">
        <v>1</v>
      </c>
      <c r="H13" s="24">
        <v>1</v>
      </c>
      <c r="I13" s="139"/>
      <c r="J13" s="139"/>
      <c r="K13" s="139"/>
      <c r="L13" s="139"/>
      <c r="M13" s="139"/>
      <c r="N13" s="16">
        <f>T_MAIN_ACCESSSW[[#This Row],[(H)
Price Per Item
Y1]]*T_MAIN_ACCESSSW[[#This Row],[(A)
Qty  - Y1]]</f>
        <v>0</v>
      </c>
      <c r="O13" s="16">
        <f>T_MAIN_ACCESSSW[[#This Row],[(I)
Price Per Item
Y2]]*T_MAIN_ACCESSSW[[#This Row],[(B)
Qty  - Y2]]</f>
        <v>0</v>
      </c>
      <c r="P13" s="16">
        <f>T_MAIN_ACCESSSW[[#This Row],[(J)
Price Per Item
Y3]]*T_MAIN_ACCESSSW[[#This Row],[(C)
Qty  - Y3]]</f>
        <v>0</v>
      </c>
      <c r="Q13" s="16">
        <f>T_MAIN_ACCESSSW[[#This Row],[(K)
Price Per Item
Y4]]*T_MAIN_ACCESSSW[[#This Row],[(D)
Qty  - Y4]]</f>
        <v>0</v>
      </c>
      <c r="R13" s="16">
        <f>T_MAIN_ACCESSSW[[#This Row],[(L)
Price Per Item
Y5]]*T_MAIN_ACCESSSW[[#This Row],[(E)
Qty  - Y5]]</f>
        <v>0</v>
      </c>
      <c r="S13" s="16">
        <f>SUM(T_MAIN_ACCESSSW[[#This Row],[(O)
TOTAL Excluding VAT - Y1
(H*A)]:[(S)
TOTAL Excluding VAT - Y5
(L*E)]])</f>
        <v>0</v>
      </c>
      <c r="T13" s="19"/>
    </row>
    <row r="14" spans="1:20" x14ac:dyDescent="0.3">
      <c r="A14" t="s">
        <v>93</v>
      </c>
      <c r="B14" t="s">
        <v>438</v>
      </c>
      <c r="C14" t="s">
        <v>436</v>
      </c>
      <c r="D14" s="24">
        <v>1</v>
      </c>
      <c r="E14" s="24">
        <v>1</v>
      </c>
      <c r="F14" s="24">
        <v>1</v>
      </c>
      <c r="G14" s="24">
        <v>1</v>
      </c>
      <c r="H14" s="24">
        <v>1</v>
      </c>
      <c r="I14" s="139"/>
      <c r="J14" s="139"/>
      <c r="K14" s="139"/>
      <c r="L14" s="139"/>
      <c r="M14" s="139"/>
      <c r="N14" s="16">
        <f>T_MAIN_ACCESSSW[[#This Row],[(H)
Price Per Item
Y1]]*T_MAIN_ACCESSSW[[#This Row],[(A)
Qty  - Y1]]</f>
        <v>0</v>
      </c>
      <c r="O14" s="16">
        <f>T_MAIN_ACCESSSW[[#This Row],[(I)
Price Per Item
Y2]]*T_MAIN_ACCESSSW[[#This Row],[(B)
Qty  - Y2]]</f>
        <v>0</v>
      </c>
      <c r="P14" s="16">
        <f>T_MAIN_ACCESSSW[[#This Row],[(J)
Price Per Item
Y3]]*T_MAIN_ACCESSSW[[#This Row],[(C)
Qty  - Y3]]</f>
        <v>0</v>
      </c>
      <c r="Q14" s="16">
        <f>T_MAIN_ACCESSSW[[#This Row],[(K)
Price Per Item
Y4]]*T_MAIN_ACCESSSW[[#This Row],[(D)
Qty  - Y4]]</f>
        <v>0</v>
      </c>
      <c r="R14" s="16">
        <f>T_MAIN_ACCESSSW[[#This Row],[(L)
Price Per Item
Y5]]*T_MAIN_ACCESSSW[[#This Row],[(E)
Qty  - Y5]]</f>
        <v>0</v>
      </c>
      <c r="S14" s="16">
        <f>SUM(T_MAIN_ACCESSSW[[#This Row],[(O)
TOTAL Excluding VAT - Y1
(H*A)]:[(S)
TOTAL Excluding VAT - Y5
(L*E)]])</f>
        <v>0</v>
      </c>
      <c r="T14" s="19"/>
    </row>
    <row r="15" spans="1:20" x14ac:dyDescent="0.3">
      <c r="A15" t="s">
        <v>93</v>
      </c>
      <c r="B15" t="s">
        <v>438</v>
      </c>
      <c r="C15" t="s">
        <v>439</v>
      </c>
      <c r="D15" s="24">
        <v>1</v>
      </c>
      <c r="E15" s="24">
        <v>1</v>
      </c>
      <c r="F15" s="24">
        <v>1</v>
      </c>
      <c r="G15" s="24">
        <v>1</v>
      </c>
      <c r="H15" s="24">
        <v>1</v>
      </c>
      <c r="I15" s="139"/>
      <c r="J15" s="139"/>
      <c r="K15" s="139"/>
      <c r="L15" s="139"/>
      <c r="M15" s="139"/>
      <c r="N15" s="16">
        <f>T_MAIN_ACCESSSW[[#This Row],[(H)
Price Per Item
Y1]]*T_MAIN_ACCESSSW[[#This Row],[(A)
Qty  - Y1]]</f>
        <v>0</v>
      </c>
      <c r="O15" s="16">
        <f>T_MAIN_ACCESSSW[[#This Row],[(I)
Price Per Item
Y2]]*T_MAIN_ACCESSSW[[#This Row],[(B)
Qty  - Y2]]</f>
        <v>0</v>
      </c>
      <c r="P15" s="16">
        <f>T_MAIN_ACCESSSW[[#This Row],[(J)
Price Per Item
Y3]]*T_MAIN_ACCESSSW[[#This Row],[(C)
Qty  - Y3]]</f>
        <v>0</v>
      </c>
      <c r="Q15" s="16">
        <f>T_MAIN_ACCESSSW[[#This Row],[(K)
Price Per Item
Y4]]*T_MAIN_ACCESSSW[[#This Row],[(D)
Qty  - Y4]]</f>
        <v>0</v>
      </c>
      <c r="R15" s="16">
        <f>T_MAIN_ACCESSSW[[#This Row],[(L)
Price Per Item
Y5]]*T_MAIN_ACCESSSW[[#This Row],[(E)
Qty  - Y5]]</f>
        <v>0</v>
      </c>
      <c r="S15" s="16">
        <f>SUM(T_MAIN_ACCESSSW[[#This Row],[(O)
TOTAL Excluding VAT - Y1
(H*A)]:[(S)
TOTAL Excluding VAT - Y5
(L*E)]])</f>
        <v>0</v>
      </c>
      <c r="T15" s="19"/>
    </row>
    <row r="16" spans="1:20" x14ac:dyDescent="0.3">
      <c r="A16" t="s">
        <v>93</v>
      </c>
      <c r="B16" t="s">
        <v>438</v>
      </c>
      <c r="C16" t="s">
        <v>437</v>
      </c>
      <c r="D16" s="114">
        <v>1</v>
      </c>
      <c r="E16" s="114">
        <v>1</v>
      </c>
      <c r="F16" s="114">
        <v>1</v>
      </c>
      <c r="G16" s="114">
        <v>1</v>
      </c>
      <c r="H16" s="114">
        <v>1</v>
      </c>
      <c r="I16" s="139"/>
      <c r="J16" s="139"/>
      <c r="K16" s="139"/>
      <c r="L16" s="139"/>
      <c r="M16" s="139"/>
      <c r="N16" s="16">
        <f>T_MAIN_ACCESSSW[[#This Row],[(H)
Price Per Item
Y1]]*T_MAIN_ACCESSSW[[#This Row],[(A)
Qty  - Y1]]</f>
        <v>0</v>
      </c>
      <c r="O16" s="16">
        <f>T_MAIN_ACCESSSW[[#This Row],[(I)
Price Per Item
Y2]]*T_MAIN_ACCESSSW[[#This Row],[(B)
Qty  - Y2]]</f>
        <v>0</v>
      </c>
      <c r="P16" s="16">
        <f>T_MAIN_ACCESSSW[[#This Row],[(J)
Price Per Item
Y3]]*T_MAIN_ACCESSSW[[#This Row],[(C)
Qty  - Y3]]</f>
        <v>0</v>
      </c>
      <c r="Q16" s="16">
        <f>T_MAIN_ACCESSSW[[#This Row],[(K)
Price Per Item
Y4]]*T_MAIN_ACCESSSW[[#This Row],[(D)
Qty  - Y4]]</f>
        <v>0</v>
      </c>
      <c r="R16" s="16">
        <f>T_MAIN_ACCESSSW[[#This Row],[(L)
Price Per Item
Y5]]*T_MAIN_ACCESSSW[[#This Row],[(E)
Qty  - Y5]]</f>
        <v>0</v>
      </c>
      <c r="S16" s="16">
        <f>SUM(T_MAIN_ACCESSSW[[#This Row],[(O)
TOTAL Excluding VAT - Y1
(H*A)]:[(S)
TOTAL Excluding VAT - Y5
(L*E)]])</f>
        <v>0</v>
      </c>
      <c r="T16" s="68"/>
    </row>
    <row r="17" spans="1:20" x14ac:dyDescent="0.3">
      <c r="A17" t="s">
        <v>93</v>
      </c>
      <c r="B17" t="s">
        <v>440</v>
      </c>
      <c r="C17" t="s">
        <v>435</v>
      </c>
      <c r="D17" s="24">
        <v>1</v>
      </c>
      <c r="E17" s="24">
        <v>1</v>
      </c>
      <c r="F17" s="24">
        <v>1</v>
      </c>
      <c r="G17" s="24">
        <v>1</v>
      </c>
      <c r="H17" s="24">
        <v>1</v>
      </c>
      <c r="I17" s="139"/>
      <c r="J17" s="139"/>
      <c r="K17" s="139"/>
      <c r="L17" s="139"/>
      <c r="M17" s="139"/>
      <c r="N17" s="16">
        <f>T_MAIN_ACCESSSW[[#This Row],[(H)
Price Per Item
Y1]]*T_MAIN_ACCESSSW[[#This Row],[(A)
Qty  - Y1]]</f>
        <v>0</v>
      </c>
      <c r="O17" s="16">
        <f>T_MAIN_ACCESSSW[[#This Row],[(I)
Price Per Item
Y2]]*T_MAIN_ACCESSSW[[#This Row],[(B)
Qty  - Y2]]</f>
        <v>0</v>
      </c>
      <c r="P17" s="16">
        <f>T_MAIN_ACCESSSW[[#This Row],[(J)
Price Per Item
Y3]]*T_MAIN_ACCESSSW[[#This Row],[(C)
Qty  - Y3]]</f>
        <v>0</v>
      </c>
      <c r="Q17" s="16">
        <f>T_MAIN_ACCESSSW[[#This Row],[(K)
Price Per Item
Y4]]*T_MAIN_ACCESSSW[[#This Row],[(D)
Qty  - Y4]]</f>
        <v>0</v>
      </c>
      <c r="R17" s="16">
        <f>T_MAIN_ACCESSSW[[#This Row],[(L)
Price Per Item
Y5]]*T_MAIN_ACCESSSW[[#This Row],[(E)
Qty  - Y5]]</f>
        <v>0</v>
      </c>
      <c r="S17" s="16">
        <f>SUM(T_MAIN_ACCESSSW[[#This Row],[(O)
TOTAL Excluding VAT - Y1
(H*A)]:[(S)
TOTAL Excluding VAT - Y5
(L*E)]])</f>
        <v>0</v>
      </c>
      <c r="T17" s="19"/>
    </row>
    <row r="18" spans="1:20" x14ac:dyDescent="0.3">
      <c r="A18" t="s">
        <v>93</v>
      </c>
      <c r="B18" t="s">
        <v>440</v>
      </c>
      <c r="C18" t="s">
        <v>436</v>
      </c>
      <c r="D18" s="24">
        <v>1</v>
      </c>
      <c r="E18" s="24">
        <v>1</v>
      </c>
      <c r="F18" s="24">
        <v>1</v>
      </c>
      <c r="G18" s="24">
        <v>1</v>
      </c>
      <c r="H18" s="24">
        <v>1</v>
      </c>
      <c r="I18" s="139"/>
      <c r="J18" s="139"/>
      <c r="K18" s="139"/>
      <c r="L18" s="139"/>
      <c r="M18" s="139"/>
      <c r="N18" s="16">
        <f>T_MAIN_ACCESSSW[[#This Row],[(H)
Price Per Item
Y1]]*T_MAIN_ACCESSSW[[#This Row],[(A)
Qty  - Y1]]</f>
        <v>0</v>
      </c>
      <c r="O18" s="16">
        <f>T_MAIN_ACCESSSW[[#This Row],[(I)
Price Per Item
Y2]]*T_MAIN_ACCESSSW[[#This Row],[(B)
Qty  - Y2]]</f>
        <v>0</v>
      </c>
      <c r="P18" s="16">
        <f>T_MAIN_ACCESSSW[[#This Row],[(J)
Price Per Item
Y3]]*T_MAIN_ACCESSSW[[#This Row],[(C)
Qty  - Y3]]</f>
        <v>0</v>
      </c>
      <c r="Q18" s="16">
        <f>T_MAIN_ACCESSSW[[#This Row],[(K)
Price Per Item
Y4]]*T_MAIN_ACCESSSW[[#This Row],[(D)
Qty  - Y4]]</f>
        <v>0</v>
      </c>
      <c r="R18" s="16">
        <f>T_MAIN_ACCESSSW[[#This Row],[(L)
Price Per Item
Y5]]*T_MAIN_ACCESSSW[[#This Row],[(E)
Qty  - Y5]]</f>
        <v>0</v>
      </c>
      <c r="S18" s="16">
        <f>SUM(T_MAIN_ACCESSSW[[#This Row],[(O)
TOTAL Excluding VAT - Y1
(H*A)]:[(S)
TOTAL Excluding VAT - Y5
(L*E)]])</f>
        <v>0</v>
      </c>
      <c r="T18" s="19"/>
    </row>
    <row r="19" spans="1:20" x14ac:dyDescent="0.3">
      <c r="A19" t="s">
        <v>93</v>
      </c>
      <c r="B19" t="s">
        <v>440</v>
      </c>
      <c r="C19" t="s">
        <v>439</v>
      </c>
      <c r="D19" s="24">
        <v>1</v>
      </c>
      <c r="E19" s="24">
        <v>1</v>
      </c>
      <c r="F19" s="24">
        <v>1</v>
      </c>
      <c r="G19" s="24">
        <v>1</v>
      </c>
      <c r="H19" s="24">
        <v>1</v>
      </c>
      <c r="I19" s="139"/>
      <c r="J19" s="139"/>
      <c r="K19" s="139"/>
      <c r="L19" s="139"/>
      <c r="M19" s="139"/>
      <c r="N19" s="16">
        <f>T_MAIN_ACCESSSW[[#This Row],[(H)
Price Per Item
Y1]]*T_MAIN_ACCESSSW[[#This Row],[(A)
Qty  - Y1]]</f>
        <v>0</v>
      </c>
      <c r="O19" s="16">
        <f>T_MAIN_ACCESSSW[[#This Row],[(I)
Price Per Item
Y2]]*T_MAIN_ACCESSSW[[#This Row],[(B)
Qty  - Y2]]</f>
        <v>0</v>
      </c>
      <c r="P19" s="16">
        <f>T_MAIN_ACCESSSW[[#This Row],[(J)
Price Per Item
Y3]]*T_MAIN_ACCESSSW[[#This Row],[(C)
Qty  - Y3]]</f>
        <v>0</v>
      </c>
      <c r="Q19" s="16">
        <f>T_MAIN_ACCESSSW[[#This Row],[(K)
Price Per Item
Y4]]*T_MAIN_ACCESSSW[[#This Row],[(D)
Qty  - Y4]]</f>
        <v>0</v>
      </c>
      <c r="R19" s="16">
        <f>T_MAIN_ACCESSSW[[#This Row],[(L)
Price Per Item
Y5]]*T_MAIN_ACCESSSW[[#This Row],[(E)
Qty  - Y5]]</f>
        <v>0</v>
      </c>
      <c r="S19" s="16">
        <f>SUM(T_MAIN_ACCESSSW[[#This Row],[(O)
TOTAL Excluding VAT - Y1
(H*A)]:[(S)
TOTAL Excluding VAT - Y5
(L*E)]])</f>
        <v>0</v>
      </c>
      <c r="T19" s="19"/>
    </row>
    <row r="20" spans="1:20" x14ac:dyDescent="0.3">
      <c r="A20" t="s">
        <v>93</v>
      </c>
      <c r="B20" t="s">
        <v>440</v>
      </c>
      <c r="C20" t="s">
        <v>437</v>
      </c>
      <c r="D20" s="114">
        <v>1</v>
      </c>
      <c r="E20" s="114">
        <v>1</v>
      </c>
      <c r="F20" s="114">
        <v>1</v>
      </c>
      <c r="G20" s="114">
        <v>1</v>
      </c>
      <c r="H20" s="114">
        <v>1</v>
      </c>
      <c r="I20" s="139"/>
      <c r="J20" s="139"/>
      <c r="K20" s="139"/>
      <c r="L20" s="139"/>
      <c r="M20" s="139"/>
      <c r="N20" s="16">
        <f>T_MAIN_ACCESSSW[[#This Row],[(H)
Price Per Item
Y1]]*T_MAIN_ACCESSSW[[#This Row],[(A)
Qty  - Y1]]</f>
        <v>0</v>
      </c>
      <c r="O20" s="16">
        <f>T_MAIN_ACCESSSW[[#This Row],[(I)
Price Per Item
Y2]]*T_MAIN_ACCESSSW[[#This Row],[(B)
Qty  - Y2]]</f>
        <v>0</v>
      </c>
      <c r="P20" s="16">
        <f>T_MAIN_ACCESSSW[[#This Row],[(J)
Price Per Item
Y3]]*T_MAIN_ACCESSSW[[#This Row],[(C)
Qty  - Y3]]</f>
        <v>0</v>
      </c>
      <c r="Q20" s="16">
        <f>T_MAIN_ACCESSSW[[#This Row],[(K)
Price Per Item
Y4]]*T_MAIN_ACCESSSW[[#This Row],[(D)
Qty  - Y4]]</f>
        <v>0</v>
      </c>
      <c r="R20" s="16">
        <f>T_MAIN_ACCESSSW[[#This Row],[(L)
Price Per Item
Y5]]*T_MAIN_ACCESSSW[[#This Row],[(E)
Qty  - Y5]]</f>
        <v>0</v>
      </c>
      <c r="S20" s="16">
        <f>SUM(T_MAIN_ACCESSSW[[#This Row],[(O)
TOTAL Excluding VAT - Y1
(H*A)]:[(S)
TOTAL Excluding VAT - Y5
(L*E)]])</f>
        <v>0</v>
      </c>
      <c r="T20" s="68"/>
    </row>
    <row r="21" spans="1:20" x14ac:dyDescent="0.3">
      <c r="A21" t="s">
        <v>93</v>
      </c>
      <c r="B21" t="s">
        <v>416</v>
      </c>
      <c r="C21" t="s">
        <v>199</v>
      </c>
      <c r="D21" s="24">
        <v>1</v>
      </c>
      <c r="E21" s="24">
        <v>1</v>
      </c>
      <c r="F21" s="24">
        <v>1</v>
      </c>
      <c r="G21" s="24">
        <v>1</v>
      </c>
      <c r="H21" s="24">
        <v>1</v>
      </c>
      <c r="I21" s="139"/>
      <c r="J21" s="139"/>
      <c r="K21" s="139"/>
      <c r="L21" s="139"/>
      <c r="M21" s="139"/>
      <c r="N21" s="16">
        <f>T_MAIN_ACCESSSW[[#This Row],[(H)
Price Per Item
Y1]]*T_MAIN_ACCESSSW[[#This Row],[(A)
Qty  - Y1]]</f>
        <v>0</v>
      </c>
      <c r="O21" s="16">
        <f>T_MAIN_ACCESSSW[[#This Row],[(I)
Price Per Item
Y2]]*T_MAIN_ACCESSSW[[#This Row],[(B)
Qty  - Y2]]</f>
        <v>0</v>
      </c>
      <c r="P21" s="16">
        <f>T_MAIN_ACCESSSW[[#This Row],[(J)
Price Per Item
Y3]]*T_MAIN_ACCESSSW[[#This Row],[(C)
Qty  - Y3]]</f>
        <v>0</v>
      </c>
      <c r="Q21" s="16">
        <f>T_MAIN_ACCESSSW[[#This Row],[(K)
Price Per Item
Y4]]*T_MAIN_ACCESSSW[[#This Row],[(D)
Qty  - Y4]]</f>
        <v>0</v>
      </c>
      <c r="R21" s="16">
        <f>T_MAIN_ACCESSSW[[#This Row],[(L)
Price Per Item
Y5]]*T_MAIN_ACCESSSW[[#This Row],[(E)
Qty  - Y5]]</f>
        <v>0</v>
      </c>
      <c r="S21" s="16">
        <f>SUM(T_MAIN_ACCESSSW[[#This Row],[(O)
TOTAL Excluding VAT - Y1
(H*A)]:[(S)
TOTAL Excluding VAT - Y5
(L*E)]])</f>
        <v>0</v>
      </c>
      <c r="T21" s="68"/>
    </row>
    <row r="22" spans="1:20" x14ac:dyDescent="0.3">
      <c r="A22" t="s">
        <v>93</v>
      </c>
      <c r="B22" t="s">
        <v>416</v>
      </c>
      <c r="C22" t="s">
        <v>325</v>
      </c>
      <c r="D22" s="24">
        <v>1</v>
      </c>
      <c r="E22" s="24">
        <v>1</v>
      </c>
      <c r="F22" s="24">
        <v>1</v>
      </c>
      <c r="G22" s="24">
        <v>1</v>
      </c>
      <c r="H22" s="24">
        <v>1</v>
      </c>
      <c r="I22" s="139"/>
      <c r="J22" s="139"/>
      <c r="K22" s="139"/>
      <c r="L22" s="139"/>
      <c r="M22" s="139"/>
      <c r="N22" s="16">
        <f>T_MAIN_ACCESSSW[[#This Row],[(H)
Price Per Item
Y1]]*T_MAIN_ACCESSSW[[#This Row],[(A)
Qty  - Y1]]</f>
        <v>0</v>
      </c>
      <c r="O22" s="16">
        <f>T_MAIN_ACCESSSW[[#This Row],[(I)
Price Per Item
Y2]]*T_MAIN_ACCESSSW[[#This Row],[(B)
Qty  - Y2]]</f>
        <v>0</v>
      </c>
      <c r="P22" s="16">
        <f>T_MAIN_ACCESSSW[[#This Row],[(J)
Price Per Item
Y3]]*T_MAIN_ACCESSSW[[#This Row],[(C)
Qty  - Y3]]</f>
        <v>0</v>
      </c>
      <c r="Q22" s="16">
        <f>T_MAIN_ACCESSSW[[#This Row],[(K)
Price Per Item
Y4]]*T_MAIN_ACCESSSW[[#This Row],[(D)
Qty  - Y4]]</f>
        <v>0</v>
      </c>
      <c r="R22" s="16">
        <f>T_MAIN_ACCESSSW[[#This Row],[(L)
Price Per Item
Y5]]*T_MAIN_ACCESSSW[[#This Row],[(E)
Qty  - Y5]]</f>
        <v>0</v>
      </c>
      <c r="S22" s="16">
        <f>SUM(T_MAIN_ACCESSSW[[#This Row],[(O)
TOTAL Excluding VAT - Y1
(H*A)]:[(S)
TOTAL Excluding VAT - Y5
(L*E)]])</f>
        <v>0</v>
      </c>
      <c r="T22" s="68"/>
    </row>
    <row r="23" spans="1:20" x14ac:dyDescent="0.3">
      <c r="A23" t="s">
        <v>93</v>
      </c>
      <c r="B23" t="s">
        <v>416</v>
      </c>
      <c r="C23" t="s">
        <v>326</v>
      </c>
      <c r="D23" s="24">
        <v>1</v>
      </c>
      <c r="E23" s="24">
        <v>1</v>
      </c>
      <c r="F23" s="24">
        <v>1</v>
      </c>
      <c r="G23" s="24">
        <v>1</v>
      </c>
      <c r="H23" s="24">
        <v>1</v>
      </c>
      <c r="I23" s="139"/>
      <c r="J23" s="139"/>
      <c r="K23" s="139"/>
      <c r="L23" s="139"/>
      <c r="M23" s="139"/>
      <c r="N23" s="16">
        <f>T_MAIN_ACCESSSW[[#This Row],[(H)
Price Per Item
Y1]]*T_MAIN_ACCESSSW[[#This Row],[(A)
Qty  - Y1]]</f>
        <v>0</v>
      </c>
      <c r="O23" s="16">
        <f>T_MAIN_ACCESSSW[[#This Row],[(I)
Price Per Item
Y2]]*T_MAIN_ACCESSSW[[#This Row],[(B)
Qty  - Y2]]</f>
        <v>0</v>
      </c>
      <c r="P23" s="16">
        <f>T_MAIN_ACCESSSW[[#This Row],[(J)
Price Per Item
Y3]]*T_MAIN_ACCESSSW[[#This Row],[(C)
Qty  - Y3]]</f>
        <v>0</v>
      </c>
      <c r="Q23" s="16">
        <f>T_MAIN_ACCESSSW[[#This Row],[(K)
Price Per Item
Y4]]*T_MAIN_ACCESSSW[[#This Row],[(D)
Qty  - Y4]]</f>
        <v>0</v>
      </c>
      <c r="R23" s="16">
        <f>T_MAIN_ACCESSSW[[#This Row],[(L)
Price Per Item
Y5]]*T_MAIN_ACCESSSW[[#This Row],[(E)
Qty  - Y5]]</f>
        <v>0</v>
      </c>
      <c r="S23" s="16">
        <f>SUM(T_MAIN_ACCESSSW[[#This Row],[(O)
TOTAL Excluding VAT - Y1
(H*A)]:[(S)
TOTAL Excluding VAT - Y5
(L*E)]])</f>
        <v>0</v>
      </c>
      <c r="T23" s="68"/>
    </row>
    <row r="24" spans="1:20" x14ac:dyDescent="0.3">
      <c r="A24" t="s">
        <v>93</v>
      </c>
      <c r="B24" t="s">
        <v>417</v>
      </c>
      <c r="C24" t="s">
        <v>327</v>
      </c>
      <c r="D24" s="24">
        <v>1</v>
      </c>
      <c r="E24" s="24">
        <v>1</v>
      </c>
      <c r="F24" s="24">
        <v>1</v>
      </c>
      <c r="G24" s="24">
        <v>1</v>
      </c>
      <c r="H24" s="24">
        <v>1</v>
      </c>
      <c r="I24" s="139"/>
      <c r="J24" s="139"/>
      <c r="K24" s="139"/>
      <c r="L24" s="139"/>
      <c r="M24" s="139"/>
      <c r="N24" s="16">
        <f>T_MAIN_ACCESSSW[[#This Row],[(H)
Price Per Item
Y1]]*T_MAIN_ACCESSSW[[#This Row],[(A)
Qty  - Y1]]</f>
        <v>0</v>
      </c>
      <c r="O24" s="16">
        <f>T_MAIN_ACCESSSW[[#This Row],[(I)
Price Per Item
Y2]]*T_MAIN_ACCESSSW[[#This Row],[(B)
Qty  - Y2]]</f>
        <v>0</v>
      </c>
      <c r="P24" s="16">
        <f>T_MAIN_ACCESSSW[[#This Row],[(J)
Price Per Item
Y3]]*T_MAIN_ACCESSSW[[#This Row],[(C)
Qty  - Y3]]</f>
        <v>0</v>
      </c>
      <c r="Q24" s="16">
        <f>T_MAIN_ACCESSSW[[#This Row],[(K)
Price Per Item
Y4]]*T_MAIN_ACCESSSW[[#This Row],[(D)
Qty  - Y4]]</f>
        <v>0</v>
      </c>
      <c r="R24" s="16">
        <f>T_MAIN_ACCESSSW[[#This Row],[(L)
Price Per Item
Y5]]*T_MAIN_ACCESSSW[[#This Row],[(E)
Qty  - Y5]]</f>
        <v>0</v>
      </c>
      <c r="S24" s="16">
        <f>SUM(T_MAIN_ACCESSSW[[#This Row],[(O)
TOTAL Excluding VAT - Y1
(H*A)]:[(S)
TOTAL Excluding VAT - Y5
(L*E)]])</f>
        <v>0</v>
      </c>
      <c r="T24" s="68"/>
    </row>
    <row r="25" spans="1:20" x14ac:dyDescent="0.3">
      <c r="A25" t="s">
        <v>93</v>
      </c>
      <c r="B25" t="s">
        <v>417</v>
      </c>
      <c r="C25" t="s">
        <v>193</v>
      </c>
      <c r="D25" s="24">
        <v>1</v>
      </c>
      <c r="E25" s="24">
        <v>1</v>
      </c>
      <c r="F25" s="24">
        <v>1</v>
      </c>
      <c r="G25" s="24">
        <v>1</v>
      </c>
      <c r="H25" s="24">
        <v>1</v>
      </c>
      <c r="I25" s="139"/>
      <c r="J25" s="139"/>
      <c r="K25" s="139"/>
      <c r="L25" s="139"/>
      <c r="M25" s="139"/>
      <c r="N25" s="16">
        <f>T_MAIN_ACCESSSW[[#This Row],[(H)
Price Per Item
Y1]]*T_MAIN_ACCESSSW[[#This Row],[(A)
Qty  - Y1]]</f>
        <v>0</v>
      </c>
      <c r="O25" s="16">
        <f>T_MAIN_ACCESSSW[[#This Row],[(I)
Price Per Item
Y2]]*T_MAIN_ACCESSSW[[#This Row],[(B)
Qty  - Y2]]</f>
        <v>0</v>
      </c>
      <c r="P25" s="16">
        <f>T_MAIN_ACCESSSW[[#This Row],[(J)
Price Per Item
Y3]]*T_MAIN_ACCESSSW[[#This Row],[(C)
Qty  - Y3]]</f>
        <v>0</v>
      </c>
      <c r="Q25" s="16">
        <f>T_MAIN_ACCESSSW[[#This Row],[(K)
Price Per Item
Y4]]*T_MAIN_ACCESSSW[[#This Row],[(D)
Qty  - Y4]]</f>
        <v>0</v>
      </c>
      <c r="R25" s="16">
        <f>T_MAIN_ACCESSSW[[#This Row],[(L)
Price Per Item
Y5]]*T_MAIN_ACCESSSW[[#This Row],[(E)
Qty  - Y5]]</f>
        <v>0</v>
      </c>
      <c r="S25" s="16">
        <f>SUM(T_MAIN_ACCESSSW[[#This Row],[(O)
TOTAL Excluding VAT - Y1
(H*A)]:[(S)
TOTAL Excluding VAT - Y5
(L*E)]])</f>
        <v>0</v>
      </c>
      <c r="T25" s="68"/>
    </row>
    <row r="26" spans="1:20" x14ac:dyDescent="0.3">
      <c r="A26" t="s">
        <v>93</v>
      </c>
      <c r="B26" t="s">
        <v>418</v>
      </c>
      <c r="C26" t="s">
        <v>328</v>
      </c>
      <c r="D26" s="24">
        <v>1</v>
      </c>
      <c r="E26" s="24">
        <v>1</v>
      </c>
      <c r="F26" s="24">
        <v>1</v>
      </c>
      <c r="G26" s="24">
        <v>1</v>
      </c>
      <c r="H26" s="24">
        <v>1</v>
      </c>
      <c r="I26" s="139"/>
      <c r="J26" s="139"/>
      <c r="K26" s="139"/>
      <c r="L26" s="139"/>
      <c r="M26" s="139"/>
      <c r="N26" s="16">
        <f>T_MAIN_ACCESSSW[[#This Row],[(H)
Price Per Item
Y1]]*T_MAIN_ACCESSSW[[#This Row],[(A)
Qty  - Y1]]</f>
        <v>0</v>
      </c>
      <c r="O26" s="16">
        <f>T_MAIN_ACCESSSW[[#This Row],[(I)
Price Per Item
Y2]]*T_MAIN_ACCESSSW[[#This Row],[(B)
Qty  - Y2]]</f>
        <v>0</v>
      </c>
      <c r="P26" s="16">
        <f>T_MAIN_ACCESSSW[[#This Row],[(J)
Price Per Item
Y3]]*T_MAIN_ACCESSSW[[#This Row],[(C)
Qty  - Y3]]</f>
        <v>0</v>
      </c>
      <c r="Q26" s="16">
        <f>T_MAIN_ACCESSSW[[#This Row],[(K)
Price Per Item
Y4]]*T_MAIN_ACCESSSW[[#This Row],[(D)
Qty  - Y4]]</f>
        <v>0</v>
      </c>
      <c r="R26" s="16">
        <f>T_MAIN_ACCESSSW[[#This Row],[(L)
Price Per Item
Y5]]*T_MAIN_ACCESSSW[[#This Row],[(E)
Qty  - Y5]]</f>
        <v>0</v>
      </c>
      <c r="S26" s="16">
        <f>SUM(T_MAIN_ACCESSSW[[#This Row],[(O)
TOTAL Excluding VAT - Y1
(H*A)]:[(S)
TOTAL Excluding VAT - Y5
(L*E)]])</f>
        <v>0</v>
      </c>
      <c r="T26" s="68"/>
    </row>
    <row r="27" spans="1:20" x14ac:dyDescent="0.3">
      <c r="A27" t="s">
        <v>93</v>
      </c>
      <c r="B27" t="s">
        <v>418</v>
      </c>
      <c r="C27" t="s">
        <v>329</v>
      </c>
      <c r="D27" s="24">
        <v>1</v>
      </c>
      <c r="E27" s="24">
        <v>1</v>
      </c>
      <c r="F27" s="24">
        <v>1</v>
      </c>
      <c r="G27" s="24">
        <v>1</v>
      </c>
      <c r="H27" s="24">
        <v>1</v>
      </c>
      <c r="I27" s="139"/>
      <c r="J27" s="139"/>
      <c r="K27" s="139"/>
      <c r="L27" s="139"/>
      <c r="M27" s="139"/>
      <c r="N27" s="16">
        <f>T_MAIN_ACCESSSW[[#This Row],[(H)
Price Per Item
Y1]]*T_MAIN_ACCESSSW[[#This Row],[(A)
Qty  - Y1]]</f>
        <v>0</v>
      </c>
      <c r="O27" s="16">
        <f>T_MAIN_ACCESSSW[[#This Row],[(I)
Price Per Item
Y2]]*T_MAIN_ACCESSSW[[#This Row],[(B)
Qty  - Y2]]</f>
        <v>0</v>
      </c>
      <c r="P27" s="16">
        <f>T_MAIN_ACCESSSW[[#This Row],[(J)
Price Per Item
Y3]]*T_MAIN_ACCESSSW[[#This Row],[(C)
Qty  - Y3]]</f>
        <v>0</v>
      </c>
      <c r="Q27" s="16">
        <f>T_MAIN_ACCESSSW[[#This Row],[(K)
Price Per Item
Y4]]*T_MAIN_ACCESSSW[[#This Row],[(D)
Qty  - Y4]]</f>
        <v>0</v>
      </c>
      <c r="R27" s="16">
        <f>T_MAIN_ACCESSSW[[#This Row],[(L)
Price Per Item
Y5]]*T_MAIN_ACCESSSW[[#This Row],[(E)
Qty  - Y5]]</f>
        <v>0</v>
      </c>
      <c r="S27" s="16">
        <f>SUM(T_MAIN_ACCESSSW[[#This Row],[(O)
TOTAL Excluding VAT - Y1
(H*A)]:[(S)
TOTAL Excluding VAT - Y5
(L*E)]])</f>
        <v>0</v>
      </c>
      <c r="T27" s="68"/>
    </row>
    <row r="28" spans="1:20" x14ac:dyDescent="0.3">
      <c r="A28" t="s">
        <v>93</v>
      </c>
      <c r="B28" t="s">
        <v>418</v>
      </c>
      <c r="C28" t="s">
        <v>330</v>
      </c>
      <c r="D28" s="24">
        <v>1</v>
      </c>
      <c r="E28" s="24">
        <v>1</v>
      </c>
      <c r="F28" s="24">
        <v>1</v>
      </c>
      <c r="G28" s="24">
        <v>1</v>
      </c>
      <c r="H28" s="24">
        <v>1</v>
      </c>
      <c r="I28" s="139"/>
      <c r="J28" s="139"/>
      <c r="K28" s="139"/>
      <c r="L28" s="139"/>
      <c r="M28" s="139"/>
      <c r="N28" s="16">
        <f>T_MAIN_ACCESSSW[[#This Row],[(H)
Price Per Item
Y1]]*T_MAIN_ACCESSSW[[#This Row],[(A)
Qty  - Y1]]</f>
        <v>0</v>
      </c>
      <c r="O28" s="16">
        <f>T_MAIN_ACCESSSW[[#This Row],[(I)
Price Per Item
Y2]]*T_MAIN_ACCESSSW[[#This Row],[(B)
Qty  - Y2]]</f>
        <v>0</v>
      </c>
      <c r="P28" s="16">
        <f>T_MAIN_ACCESSSW[[#This Row],[(J)
Price Per Item
Y3]]*T_MAIN_ACCESSSW[[#This Row],[(C)
Qty  - Y3]]</f>
        <v>0</v>
      </c>
      <c r="Q28" s="16">
        <f>T_MAIN_ACCESSSW[[#This Row],[(K)
Price Per Item
Y4]]*T_MAIN_ACCESSSW[[#This Row],[(D)
Qty  - Y4]]</f>
        <v>0</v>
      </c>
      <c r="R28" s="16">
        <f>T_MAIN_ACCESSSW[[#This Row],[(L)
Price Per Item
Y5]]*T_MAIN_ACCESSSW[[#This Row],[(E)
Qty  - Y5]]</f>
        <v>0</v>
      </c>
      <c r="S28" s="16">
        <f>SUM(T_MAIN_ACCESSSW[[#This Row],[(O)
TOTAL Excluding VAT - Y1
(H*A)]:[(S)
TOTAL Excluding VAT - Y5
(L*E)]])</f>
        <v>0</v>
      </c>
      <c r="T28" s="68"/>
    </row>
    <row r="29" spans="1:20" x14ac:dyDescent="0.3">
      <c r="A29" t="s">
        <v>93</v>
      </c>
      <c r="B29" t="s">
        <v>418</v>
      </c>
      <c r="C29" t="s">
        <v>331</v>
      </c>
      <c r="D29" s="24">
        <v>1</v>
      </c>
      <c r="E29" s="24">
        <v>1</v>
      </c>
      <c r="F29" s="24">
        <v>1</v>
      </c>
      <c r="G29" s="24">
        <v>1</v>
      </c>
      <c r="H29" s="24">
        <v>1</v>
      </c>
      <c r="I29" s="139"/>
      <c r="J29" s="139"/>
      <c r="K29" s="139"/>
      <c r="L29" s="139"/>
      <c r="M29" s="139"/>
      <c r="N29" s="16">
        <f>T_MAIN_ACCESSSW[[#This Row],[(H)
Price Per Item
Y1]]*T_MAIN_ACCESSSW[[#This Row],[(A)
Qty  - Y1]]</f>
        <v>0</v>
      </c>
      <c r="O29" s="16">
        <f>T_MAIN_ACCESSSW[[#This Row],[(I)
Price Per Item
Y2]]*T_MAIN_ACCESSSW[[#This Row],[(B)
Qty  - Y2]]</f>
        <v>0</v>
      </c>
      <c r="P29" s="16">
        <f>T_MAIN_ACCESSSW[[#This Row],[(J)
Price Per Item
Y3]]*T_MAIN_ACCESSSW[[#This Row],[(C)
Qty  - Y3]]</f>
        <v>0</v>
      </c>
      <c r="Q29" s="16">
        <f>T_MAIN_ACCESSSW[[#This Row],[(K)
Price Per Item
Y4]]*T_MAIN_ACCESSSW[[#This Row],[(D)
Qty  - Y4]]</f>
        <v>0</v>
      </c>
      <c r="R29" s="16">
        <f>T_MAIN_ACCESSSW[[#This Row],[(L)
Price Per Item
Y5]]*T_MAIN_ACCESSSW[[#This Row],[(E)
Qty  - Y5]]</f>
        <v>0</v>
      </c>
      <c r="S29" s="16">
        <f>SUM(T_MAIN_ACCESSSW[[#This Row],[(O)
TOTAL Excluding VAT - Y1
(H*A)]:[(S)
TOTAL Excluding VAT - Y5
(L*E)]])</f>
        <v>0</v>
      </c>
      <c r="T29" s="68"/>
    </row>
    <row r="30" spans="1:20" x14ac:dyDescent="0.3">
      <c r="A30" t="s">
        <v>93</v>
      </c>
      <c r="B30" t="s">
        <v>418</v>
      </c>
      <c r="C30" t="s">
        <v>332</v>
      </c>
      <c r="D30" s="24">
        <v>1</v>
      </c>
      <c r="E30" s="24">
        <v>1</v>
      </c>
      <c r="F30" s="24">
        <v>1</v>
      </c>
      <c r="G30" s="24">
        <v>1</v>
      </c>
      <c r="H30" s="24">
        <v>1</v>
      </c>
      <c r="I30" s="139"/>
      <c r="J30" s="139"/>
      <c r="K30" s="139"/>
      <c r="L30" s="139"/>
      <c r="M30" s="139"/>
      <c r="N30" s="16">
        <f>T_MAIN_ACCESSSW[[#This Row],[(H)
Price Per Item
Y1]]*T_MAIN_ACCESSSW[[#This Row],[(A)
Qty  - Y1]]</f>
        <v>0</v>
      </c>
      <c r="O30" s="16">
        <f>T_MAIN_ACCESSSW[[#This Row],[(I)
Price Per Item
Y2]]*T_MAIN_ACCESSSW[[#This Row],[(B)
Qty  - Y2]]</f>
        <v>0</v>
      </c>
      <c r="P30" s="16">
        <f>T_MAIN_ACCESSSW[[#This Row],[(J)
Price Per Item
Y3]]*T_MAIN_ACCESSSW[[#This Row],[(C)
Qty  - Y3]]</f>
        <v>0</v>
      </c>
      <c r="Q30" s="16">
        <f>T_MAIN_ACCESSSW[[#This Row],[(K)
Price Per Item
Y4]]*T_MAIN_ACCESSSW[[#This Row],[(D)
Qty  - Y4]]</f>
        <v>0</v>
      </c>
      <c r="R30" s="16">
        <f>T_MAIN_ACCESSSW[[#This Row],[(L)
Price Per Item
Y5]]*T_MAIN_ACCESSSW[[#This Row],[(E)
Qty  - Y5]]</f>
        <v>0</v>
      </c>
      <c r="S30" s="16">
        <f>SUM(T_MAIN_ACCESSSW[[#This Row],[(O)
TOTAL Excluding VAT - Y1
(H*A)]:[(S)
TOTAL Excluding VAT - Y5
(L*E)]])</f>
        <v>0</v>
      </c>
      <c r="T30" s="68"/>
    </row>
    <row r="31" spans="1:20" x14ac:dyDescent="0.3">
      <c r="A31" t="s">
        <v>93</v>
      </c>
      <c r="B31" t="s">
        <v>418</v>
      </c>
      <c r="C31" t="s">
        <v>333</v>
      </c>
      <c r="D31" s="24">
        <v>1</v>
      </c>
      <c r="E31" s="24">
        <v>1</v>
      </c>
      <c r="F31" s="24">
        <v>1</v>
      </c>
      <c r="G31" s="24">
        <v>1</v>
      </c>
      <c r="H31" s="24">
        <v>1</v>
      </c>
      <c r="I31" s="139"/>
      <c r="J31" s="139"/>
      <c r="K31" s="139"/>
      <c r="L31" s="139"/>
      <c r="M31" s="139"/>
      <c r="N31" s="16">
        <f>T_MAIN_ACCESSSW[[#This Row],[(H)
Price Per Item
Y1]]*T_MAIN_ACCESSSW[[#This Row],[(A)
Qty  - Y1]]</f>
        <v>0</v>
      </c>
      <c r="O31" s="16">
        <f>T_MAIN_ACCESSSW[[#This Row],[(I)
Price Per Item
Y2]]*T_MAIN_ACCESSSW[[#This Row],[(B)
Qty  - Y2]]</f>
        <v>0</v>
      </c>
      <c r="P31" s="16">
        <f>T_MAIN_ACCESSSW[[#This Row],[(J)
Price Per Item
Y3]]*T_MAIN_ACCESSSW[[#This Row],[(C)
Qty  - Y3]]</f>
        <v>0</v>
      </c>
      <c r="Q31" s="16">
        <f>T_MAIN_ACCESSSW[[#This Row],[(K)
Price Per Item
Y4]]*T_MAIN_ACCESSSW[[#This Row],[(D)
Qty  - Y4]]</f>
        <v>0</v>
      </c>
      <c r="R31" s="16">
        <f>T_MAIN_ACCESSSW[[#This Row],[(L)
Price Per Item
Y5]]*T_MAIN_ACCESSSW[[#This Row],[(E)
Qty  - Y5]]</f>
        <v>0</v>
      </c>
      <c r="S31" s="16">
        <f>SUM(T_MAIN_ACCESSSW[[#This Row],[(O)
TOTAL Excluding VAT - Y1
(H*A)]:[(S)
TOTAL Excluding VAT - Y5
(L*E)]])</f>
        <v>0</v>
      </c>
      <c r="T31" s="68"/>
    </row>
    <row r="32" spans="1:20" x14ac:dyDescent="0.3">
      <c r="A32" t="s">
        <v>93</v>
      </c>
      <c r="B32" t="s">
        <v>418</v>
      </c>
      <c r="C32" t="s">
        <v>334</v>
      </c>
      <c r="D32" s="24">
        <v>1</v>
      </c>
      <c r="E32" s="24">
        <v>1</v>
      </c>
      <c r="F32" s="24">
        <v>1</v>
      </c>
      <c r="G32" s="24">
        <v>1</v>
      </c>
      <c r="H32" s="24">
        <v>1</v>
      </c>
      <c r="I32" s="139"/>
      <c r="J32" s="139"/>
      <c r="K32" s="139"/>
      <c r="L32" s="139"/>
      <c r="M32" s="139"/>
      <c r="N32" s="16">
        <f>T_MAIN_ACCESSSW[[#This Row],[(H)
Price Per Item
Y1]]*T_MAIN_ACCESSSW[[#This Row],[(A)
Qty  - Y1]]</f>
        <v>0</v>
      </c>
      <c r="O32" s="16">
        <f>T_MAIN_ACCESSSW[[#This Row],[(I)
Price Per Item
Y2]]*T_MAIN_ACCESSSW[[#This Row],[(B)
Qty  - Y2]]</f>
        <v>0</v>
      </c>
      <c r="P32" s="16">
        <f>T_MAIN_ACCESSSW[[#This Row],[(J)
Price Per Item
Y3]]*T_MAIN_ACCESSSW[[#This Row],[(C)
Qty  - Y3]]</f>
        <v>0</v>
      </c>
      <c r="Q32" s="16">
        <f>T_MAIN_ACCESSSW[[#This Row],[(K)
Price Per Item
Y4]]*T_MAIN_ACCESSSW[[#This Row],[(D)
Qty  - Y4]]</f>
        <v>0</v>
      </c>
      <c r="R32" s="16">
        <f>T_MAIN_ACCESSSW[[#This Row],[(L)
Price Per Item
Y5]]*T_MAIN_ACCESSSW[[#This Row],[(E)
Qty  - Y5]]</f>
        <v>0</v>
      </c>
      <c r="S32" s="16">
        <f>SUM(T_MAIN_ACCESSSW[[#This Row],[(O)
TOTAL Excluding VAT - Y1
(H*A)]:[(S)
TOTAL Excluding VAT - Y5
(L*E)]])</f>
        <v>0</v>
      </c>
      <c r="T32" s="68"/>
    </row>
    <row r="33" spans="1:20" x14ac:dyDescent="0.3">
      <c r="A33" t="s">
        <v>93</v>
      </c>
      <c r="B33" t="s">
        <v>418</v>
      </c>
      <c r="C33" t="s">
        <v>335</v>
      </c>
      <c r="D33" s="24">
        <v>1</v>
      </c>
      <c r="E33" s="24">
        <v>1</v>
      </c>
      <c r="F33" s="24">
        <v>1</v>
      </c>
      <c r="G33" s="24">
        <v>1</v>
      </c>
      <c r="H33" s="24">
        <v>1</v>
      </c>
      <c r="I33" s="139"/>
      <c r="J33" s="139"/>
      <c r="K33" s="139"/>
      <c r="L33" s="139"/>
      <c r="M33" s="139"/>
      <c r="N33" s="16">
        <f>T_MAIN_ACCESSSW[[#This Row],[(H)
Price Per Item
Y1]]*T_MAIN_ACCESSSW[[#This Row],[(A)
Qty  - Y1]]</f>
        <v>0</v>
      </c>
      <c r="O33" s="16">
        <f>T_MAIN_ACCESSSW[[#This Row],[(I)
Price Per Item
Y2]]*T_MAIN_ACCESSSW[[#This Row],[(B)
Qty  - Y2]]</f>
        <v>0</v>
      </c>
      <c r="P33" s="16">
        <f>T_MAIN_ACCESSSW[[#This Row],[(J)
Price Per Item
Y3]]*T_MAIN_ACCESSSW[[#This Row],[(C)
Qty  - Y3]]</f>
        <v>0</v>
      </c>
      <c r="Q33" s="16">
        <f>T_MAIN_ACCESSSW[[#This Row],[(K)
Price Per Item
Y4]]*T_MAIN_ACCESSSW[[#This Row],[(D)
Qty  - Y4]]</f>
        <v>0</v>
      </c>
      <c r="R33" s="16">
        <f>T_MAIN_ACCESSSW[[#This Row],[(L)
Price Per Item
Y5]]*T_MAIN_ACCESSSW[[#This Row],[(E)
Qty  - Y5]]</f>
        <v>0</v>
      </c>
      <c r="S33" s="16">
        <f>SUM(T_MAIN_ACCESSSW[[#This Row],[(O)
TOTAL Excluding VAT - Y1
(H*A)]:[(S)
TOTAL Excluding VAT - Y5
(L*E)]])</f>
        <v>0</v>
      </c>
      <c r="T33" s="68"/>
    </row>
    <row r="34" spans="1:20" x14ac:dyDescent="0.3">
      <c r="A34" t="s">
        <v>93</v>
      </c>
      <c r="B34" t="s">
        <v>418</v>
      </c>
      <c r="C34" t="s">
        <v>336</v>
      </c>
      <c r="D34" s="24">
        <v>1</v>
      </c>
      <c r="E34" s="24">
        <v>1</v>
      </c>
      <c r="F34" s="24">
        <v>1</v>
      </c>
      <c r="G34" s="24">
        <v>1</v>
      </c>
      <c r="H34" s="24">
        <v>1</v>
      </c>
      <c r="I34" s="139"/>
      <c r="J34" s="139"/>
      <c r="K34" s="139"/>
      <c r="L34" s="139"/>
      <c r="M34" s="139"/>
      <c r="N34" s="16">
        <f>T_MAIN_ACCESSSW[[#This Row],[(H)
Price Per Item
Y1]]*T_MAIN_ACCESSSW[[#This Row],[(A)
Qty  - Y1]]</f>
        <v>0</v>
      </c>
      <c r="O34" s="16">
        <f>T_MAIN_ACCESSSW[[#This Row],[(I)
Price Per Item
Y2]]*T_MAIN_ACCESSSW[[#This Row],[(B)
Qty  - Y2]]</f>
        <v>0</v>
      </c>
      <c r="P34" s="16">
        <f>T_MAIN_ACCESSSW[[#This Row],[(J)
Price Per Item
Y3]]*T_MAIN_ACCESSSW[[#This Row],[(C)
Qty  - Y3]]</f>
        <v>0</v>
      </c>
      <c r="Q34" s="16">
        <f>T_MAIN_ACCESSSW[[#This Row],[(K)
Price Per Item
Y4]]*T_MAIN_ACCESSSW[[#This Row],[(D)
Qty  - Y4]]</f>
        <v>0</v>
      </c>
      <c r="R34" s="16">
        <f>T_MAIN_ACCESSSW[[#This Row],[(L)
Price Per Item
Y5]]*T_MAIN_ACCESSSW[[#This Row],[(E)
Qty  - Y5]]</f>
        <v>0</v>
      </c>
      <c r="S34" s="16">
        <f>SUM(T_MAIN_ACCESSSW[[#This Row],[(O)
TOTAL Excluding VAT - Y1
(H*A)]:[(S)
TOTAL Excluding VAT - Y5
(L*E)]])</f>
        <v>0</v>
      </c>
      <c r="T34" s="68"/>
    </row>
    <row r="35" spans="1:20" x14ac:dyDescent="0.3">
      <c r="A35" t="s">
        <v>93</v>
      </c>
      <c r="B35" t="s">
        <v>418</v>
      </c>
      <c r="C35" t="s">
        <v>337</v>
      </c>
      <c r="D35" s="24">
        <v>1</v>
      </c>
      <c r="E35" s="24">
        <v>1</v>
      </c>
      <c r="F35" s="24">
        <v>1</v>
      </c>
      <c r="G35" s="24">
        <v>1</v>
      </c>
      <c r="H35" s="24">
        <v>1</v>
      </c>
      <c r="I35" s="139"/>
      <c r="J35" s="139"/>
      <c r="K35" s="139"/>
      <c r="L35" s="139"/>
      <c r="M35" s="139"/>
      <c r="N35" s="16">
        <f>T_MAIN_ACCESSSW[[#This Row],[(H)
Price Per Item
Y1]]*T_MAIN_ACCESSSW[[#This Row],[(A)
Qty  - Y1]]</f>
        <v>0</v>
      </c>
      <c r="O35" s="16">
        <f>T_MAIN_ACCESSSW[[#This Row],[(I)
Price Per Item
Y2]]*T_MAIN_ACCESSSW[[#This Row],[(B)
Qty  - Y2]]</f>
        <v>0</v>
      </c>
      <c r="P35" s="16">
        <f>T_MAIN_ACCESSSW[[#This Row],[(J)
Price Per Item
Y3]]*T_MAIN_ACCESSSW[[#This Row],[(C)
Qty  - Y3]]</f>
        <v>0</v>
      </c>
      <c r="Q35" s="16">
        <f>T_MAIN_ACCESSSW[[#This Row],[(K)
Price Per Item
Y4]]*T_MAIN_ACCESSSW[[#This Row],[(D)
Qty  - Y4]]</f>
        <v>0</v>
      </c>
      <c r="R35" s="16">
        <f>T_MAIN_ACCESSSW[[#This Row],[(L)
Price Per Item
Y5]]*T_MAIN_ACCESSSW[[#This Row],[(E)
Qty  - Y5]]</f>
        <v>0</v>
      </c>
      <c r="S35" s="16">
        <f>SUM(T_MAIN_ACCESSSW[[#This Row],[(O)
TOTAL Excluding VAT - Y1
(H*A)]:[(S)
TOTAL Excluding VAT - Y5
(L*E)]])</f>
        <v>0</v>
      </c>
      <c r="T35" s="68"/>
    </row>
    <row r="36" spans="1:20" x14ac:dyDescent="0.3">
      <c r="A36" t="s">
        <v>93</v>
      </c>
      <c r="B36" t="s">
        <v>418</v>
      </c>
      <c r="C36" t="s">
        <v>338</v>
      </c>
      <c r="D36" s="24">
        <v>1</v>
      </c>
      <c r="E36" s="24">
        <v>1</v>
      </c>
      <c r="F36" s="24">
        <v>1</v>
      </c>
      <c r="G36" s="24">
        <v>1</v>
      </c>
      <c r="H36" s="24">
        <v>1</v>
      </c>
      <c r="I36" s="139"/>
      <c r="J36" s="139"/>
      <c r="K36" s="139"/>
      <c r="L36" s="139"/>
      <c r="M36" s="139"/>
      <c r="N36" s="16">
        <f>T_MAIN_ACCESSSW[[#This Row],[(H)
Price Per Item
Y1]]*T_MAIN_ACCESSSW[[#This Row],[(A)
Qty  - Y1]]</f>
        <v>0</v>
      </c>
      <c r="O36" s="16">
        <f>T_MAIN_ACCESSSW[[#This Row],[(I)
Price Per Item
Y2]]*T_MAIN_ACCESSSW[[#This Row],[(B)
Qty  - Y2]]</f>
        <v>0</v>
      </c>
      <c r="P36" s="16">
        <f>T_MAIN_ACCESSSW[[#This Row],[(J)
Price Per Item
Y3]]*T_MAIN_ACCESSSW[[#This Row],[(C)
Qty  - Y3]]</f>
        <v>0</v>
      </c>
      <c r="Q36" s="16">
        <f>T_MAIN_ACCESSSW[[#This Row],[(K)
Price Per Item
Y4]]*T_MAIN_ACCESSSW[[#This Row],[(D)
Qty  - Y4]]</f>
        <v>0</v>
      </c>
      <c r="R36" s="16">
        <f>T_MAIN_ACCESSSW[[#This Row],[(L)
Price Per Item
Y5]]*T_MAIN_ACCESSSW[[#This Row],[(E)
Qty  - Y5]]</f>
        <v>0</v>
      </c>
      <c r="S36" s="16">
        <f>SUM(T_MAIN_ACCESSSW[[#This Row],[(O)
TOTAL Excluding VAT - Y1
(H*A)]:[(S)
TOTAL Excluding VAT - Y5
(L*E)]])</f>
        <v>0</v>
      </c>
      <c r="T36" s="68"/>
    </row>
    <row r="37" spans="1:20" x14ac:dyDescent="0.3">
      <c r="A37" t="s">
        <v>93</v>
      </c>
      <c r="B37" t="s">
        <v>418</v>
      </c>
      <c r="C37" t="s">
        <v>339</v>
      </c>
      <c r="D37" s="24">
        <v>1</v>
      </c>
      <c r="E37" s="24">
        <v>1</v>
      </c>
      <c r="F37" s="24">
        <v>1</v>
      </c>
      <c r="G37" s="24">
        <v>1</v>
      </c>
      <c r="H37" s="24">
        <v>1</v>
      </c>
      <c r="I37" s="139"/>
      <c r="J37" s="139"/>
      <c r="K37" s="139"/>
      <c r="L37" s="139"/>
      <c r="M37" s="139"/>
      <c r="N37" s="16">
        <f>T_MAIN_ACCESSSW[[#This Row],[(H)
Price Per Item
Y1]]*T_MAIN_ACCESSSW[[#This Row],[(A)
Qty  - Y1]]</f>
        <v>0</v>
      </c>
      <c r="O37" s="16">
        <f>T_MAIN_ACCESSSW[[#This Row],[(I)
Price Per Item
Y2]]*T_MAIN_ACCESSSW[[#This Row],[(B)
Qty  - Y2]]</f>
        <v>0</v>
      </c>
      <c r="P37" s="16">
        <f>T_MAIN_ACCESSSW[[#This Row],[(J)
Price Per Item
Y3]]*T_MAIN_ACCESSSW[[#This Row],[(C)
Qty  - Y3]]</f>
        <v>0</v>
      </c>
      <c r="Q37" s="16">
        <f>T_MAIN_ACCESSSW[[#This Row],[(K)
Price Per Item
Y4]]*T_MAIN_ACCESSSW[[#This Row],[(D)
Qty  - Y4]]</f>
        <v>0</v>
      </c>
      <c r="R37" s="16">
        <f>T_MAIN_ACCESSSW[[#This Row],[(L)
Price Per Item
Y5]]*T_MAIN_ACCESSSW[[#This Row],[(E)
Qty  - Y5]]</f>
        <v>0</v>
      </c>
      <c r="S37" s="16">
        <f>SUM(T_MAIN_ACCESSSW[[#This Row],[(O)
TOTAL Excluding VAT - Y1
(H*A)]:[(S)
TOTAL Excluding VAT - Y5
(L*E)]])</f>
        <v>0</v>
      </c>
      <c r="T37" s="68"/>
    </row>
    <row r="38" spans="1:20" x14ac:dyDescent="0.3">
      <c r="A38" t="s">
        <v>93</v>
      </c>
      <c r="B38" t="s">
        <v>418</v>
      </c>
      <c r="C38" t="s">
        <v>340</v>
      </c>
      <c r="D38" s="24">
        <v>1</v>
      </c>
      <c r="E38" s="24">
        <v>1</v>
      </c>
      <c r="F38" s="24">
        <v>1</v>
      </c>
      <c r="G38" s="24">
        <v>1</v>
      </c>
      <c r="H38" s="24">
        <v>1</v>
      </c>
      <c r="I38" s="139"/>
      <c r="J38" s="139"/>
      <c r="K38" s="139"/>
      <c r="L38" s="139"/>
      <c r="M38" s="139"/>
      <c r="N38" s="16">
        <f>T_MAIN_ACCESSSW[[#This Row],[(H)
Price Per Item
Y1]]*T_MAIN_ACCESSSW[[#This Row],[(A)
Qty  - Y1]]</f>
        <v>0</v>
      </c>
      <c r="O38" s="16">
        <f>T_MAIN_ACCESSSW[[#This Row],[(I)
Price Per Item
Y2]]*T_MAIN_ACCESSSW[[#This Row],[(B)
Qty  - Y2]]</f>
        <v>0</v>
      </c>
      <c r="P38" s="16">
        <f>T_MAIN_ACCESSSW[[#This Row],[(J)
Price Per Item
Y3]]*T_MAIN_ACCESSSW[[#This Row],[(C)
Qty  - Y3]]</f>
        <v>0</v>
      </c>
      <c r="Q38" s="16">
        <f>T_MAIN_ACCESSSW[[#This Row],[(K)
Price Per Item
Y4]]*T_MAIN_ACCESSSW[[#This Row],[(D)
Qty  - Y4]]</f>
        <v>0</v>
      </c>
      <c r="R38" s="16">
        <f>T_MAIN_ACCESSSW[[#This Row],[(L)
Price Per Item
Y5]]*T_MAIN_ACCESSSW[[#This Row],[(E)
Qty  - Y5]]</f>
        <v>0</v>
      </c>
      <c r="S38" s="16">
        <f>SUM(T_MAIN_ACCESSSW[[#This Row],[(O)
TOTAL Excluding VAT - Y1
(H*A)]:[(S)
TOTAL Excluding VAT - Y5
(L*E)]])</f>
        <v>0</v>
      </c>
      <c r="T38" s="68"/>
    </row>
    <row r="39" spans="1:20" x14ac:dyDescent="0.3">
      <c r="A39" t="s">
        <v>93</v>
      </c>
      <c r="B39" t="s">
        <v>418</v>
      </c>
      <c r="C39" t="s">
        <v>341</v>
      </c>
      <c r="D39" s="24">
        <v>1</v>
      </c>
      <c r="E39" s="24">
        <v>1</v>
      </c>
      <c r="F39" s="24">
        <v>1</v>
      </c>
      <c r="G39" s="24">
        <v>1</v>
      </c>
      <c r="H39" s="24">
        <v>1</v>
      </c>
      <c r="I39" s="139"/>
      <c r="J39" s="139"/>
      <c r="K39" s="139"/>
      <c r="L39" s="139"/>
      <c r="M39" s="139"/>
      <c r="N39" s="16">
        <f>T_MAIN_ACCESSSW[[#This Row],[(H)
Price Per Item
Y1]]*T_MAIN_ACCESSSW[[#This Row],[(A)
Qty  - Y1]]</f>
        <v>0</v>
      </c>
      <c r="O39" s="16">
        <f>T_MAIN_ACCESSSW[[#This Row],[(I)
Price Per Item
Y2]]*T_MAIN_ACCESSSW[[#This Row],[(B)
Qty  - Y2]]</f>
        <v>0</v>
      </c>
      <c r="P39" s="16">
        <f>T_MAIN_ACCESSSW[[#This Row],[(J)
Price Per Item
Y3]]*T_MAIN_ACCESSSW[[#This Row],[(C)
Qty  - Y3]]</f>
        <v>0</v>
      </c>
      <c r="Q39" s="16">
        <f>T_MAIN_ACCESSSW[[#This Row],[(K)
Price Per Item
Y4]]*T_MAIN_ACCESSSW[[#This Row],[(D)
Qty  - Y4]]</f>
        <v>0</v>
      </c>
      <c r="R39" s="16">
        <f>T_MAIN_ACCESSSW[[#This Row],[(L)
Price Per Item
Y5]]*T_MAIN_ACCESSSW[[#This Row],[(E)
Qty  - Y5]]</f>
        <v>0</v>
      </c>
      <c r="S39" s="16">
        <f>SUM(T_MAIN_ACCESSSW[[#This Row],[(O)
TOTAL Excluding VAT - Y1
(H*A)]:[(S)
TOTAL Excluding VAT - Y5
(L*E)]])</f>
        <v>0</v>
      </c>
      <c r="T39" s="68"/>
    </row>
    <row r="40" spans="1:20" x14ac:dyDescent="0.3">
      <c r="A40" t="s">
        <v>93</v>
      </c>
      <c r="B40" t="s">
        <v>418</v>
      </c>
      <c r="C40" t="s">
        <v>342</v>
      </c>
      <c r="D40" s="24">
        <v>1</v>
      </c>
      <c r="E40" s="24">
        <v>1</v>
      </c>
      <c r="F40" s="24">
        <v>1</v>
      </c>
      <c r="G40" s="24">
        <v>1</v>
      </c>
      <c r="H40" s="24">
        <v>1</v>
      </c>
      <c r="I40" s="139"/>
      <c r="J40" s="139"/>
      <c r="K40" s="139"/>
      <c r="L40" s="139"/>
      <c r="M40" s="139"/>
      <c r="N40" s="16">
        <f>T_MAIN_ACCESSSW[[#This Row],[(H)
Price Per Item
Y1]]*T_MAIN_ACCESSSW[[#This Row],[(A)
Qty  - Y1]]</f>
        <v>0</v>
      </c>
      <c r="O40" s="16">
        <f>T_MAIN_ACCESSSW[[#This Row],[(I)
Price Per Item
Y2]]*T_MAIN_ACCESSSW[[#This Row],[(B)
Qty  - Y2]]</f>
        <v>0</v>
      </c>
      <c r="P40" s="16">
        <f>T_MAIN_ACCESSSW[[#This Row],[(J)
Price Per Item
Y3]]*T_MAIN_ACCESSSW[[#This Row],[(C)
Qty  - Y3]]</f>
        <v>0</v>
      </c>
      <c r="Q40" s="16">
        <f>T_MAIN_ACCESSSW[[#This Row],[(K)
Price Per Item
Y4]]*T_MAIN_ACCESSSW[[#This Row],[(D)
Qty  - Y4]]</f>
        <v>0</v>
      </c>
      <c r="R40" s="16">
        <f>T_MAIN_ACCESSSW[[#This Row],[(L)
Price Per Item
Y5]]*T_MAIN_ACCESSSW[[#This Row],[(E)
Qty  - Y5]]</f>
        <v>0</v>
      </c>
      <c r="S40" s="16">
        <f>SUM(T_MAIN_ACCESSSW[[#This Row],[(O)
TOTAL Excluding VAT - Y1
(H*A)]:[(S)
TOTAL Excluding VAT - Y5
(L*E)]])</f>
        <v>0</v>
      </c>
      <c r="T40" s="68"/>
    </row>
    <row r="41" spans="1:20" x14ac:dyDescent="0.3">
      <c r="A41" t="s">
        <v>93</v>
      </c>
      <c r="B41" t="s">
        <v>418</v>
      </c>
      <c r="C41" t="s">
        <v>343</v>
      </c>
      <c r="D41" s="24">
        <v>1</v>
      </c>
      <c r="E41" s="24">
        <v>1</v>
      </c>
      <c r="F41" s="24">
        <v>1</v>
      </c>
      <c r="G41" s="24">
        <v>1</v>
      </c>
      <c r="H41" s="24">
        <v>1</v>
      </c>
      <c r="I41" s="139"/>
      <c r="J41" s="139"/>
      <c r="K41" s="139"/>
      <c r="L41" s="139"/>
      <c r="M41" s="139"/>
      <c r="N41" s="16">
        <f>T_MAIN_ACCESSSW[[#This Row],[(H)
Price Per Item
Y1]]*T_MAIN_ACCESSSW[[#This Row],[(A)
Qty  - Y1]]</f>
        <v>0</v>
      </c>
      <c r="O41" s="16">
        <f>T_MAIN_ACCESSSW[[#This Row],[(I)
Price Per Item
Y2]]*T_MAIN_ACCESSSW[[#This Row],[(B)
Qty  - Y2]]</f>
        <v>0</v>
      </c>
      <c r="P41" s="16">
        <f>T_MAIN_ACCESSSW[[#This Row],[(J)
Price Per Item
Y3]]*T_MAIN_ACCESSSW[[#This Row],[(C)
Qty  - Y3]]</f>
        <v>0</v>
      </c>
      <c r="Q41" s="16">
        <f>T_MAIN_ACCESSSW[[#This Row],[(K)
Price Per Item
Y4]]*T_MAIN_ACCESSSW[[#This Row],[(D)
Qty  - Y4]]</f>
        <v>0</v>
      </c>
      <c r="R41" s="16">
        <f>T_MAIN_ACCESSSW[[#This Row],[(L)
Price Per Item
Y5]]*T_MAIN_ACCESSSW[[#This Row],[(E)
Qty  - Y5]]</f>
        <v>0</v>
      </c>
      <c r="S41" s="16">
        <f>SUM(T_MAIN_ACCESSSW[[#This Row],[(O)
TOTAL Excluding VAT - Y1
(H*A)]:[(S)
TOTAL Excluding VAT - Y5
(L*E)]])</f>
        <v>0</v>
      </c>
      <c r="T41" s="68"/>
    </row>
    <row r="42" spans="1:20" x14ac:dyDescent="0.3">
      <c r="A42" t="s">
        <v>93</v>
      </c>
      <c r="B42" t="s">
        <v>418</v>
      </c>
      <c r="C42" t="s">
        <v>344</v>
      </c>
      <c r="D42" s="24">
        <v>1</v>
      </c>
      <c r="E42" s="24">
        <v>1</v>
      </c>
      <c r="F42" s="24">
        <v>1</v>
      </c>
      <c r="G42" s="24">
        <v>1</v>
      </c>
      <c r="H42" s="24">
        <v>1</v>
      </c>
      <c r="I42" s="139"/>
      <c r="J42" s="139"/>
      <c r="K42" s="139"/>
      <c r="L42" s="139"/>
      <c r="M42" s="139"/>
      <c r="N42" s="16">
        <f>T_MAIN_ACCESSSW[[#This Row],[(H)
Price Per Item
Y1]]*T_MAIN_ACCESSSW[[#This Row],[(A)
Qty  - Y1]]</f>
        <v>0</v>
      </c>
      <c r="O42" s="16">
        <f>T_MAIN_ACCESSSW[[#This Row],[(I)
Price Per Item
Y2]]*T_MAIN_ACCESSSW[[#This Row],[(B)
Qty  - Y2]]</f>
        <v>0</v>
      </c>
      <c r="P42" s="16">
        <f>T_MAIN_ACCESSSW[[#This Row],[(J)
Price Per Item
Y3]]*T_MAIN_ACCESSSW[[#This Row],[(C)
Qty  - Y3]]</f>
        <v>0</v>
      </c>
      <c r="Q42" s="16">
        <f>T_MAIN_ACCESSSW[[#This Row],[(K)
Price Per Item
Y4]]*T_MAIN_ACCESSSW[[#This Row],[(D)
Qty  - Y4]]</f>
        <v>0</v>
      </c>
      <c r="R42" s="16">
        <f>T_MAIN_ACCESSSW[[#This Row],[(L)
Price Per Item
Y5]]*T_MAIN_ACCESSSW[[#This Row],[(E)
Qty  - Y5]]</f>
        <v>0</v>
      </c>
      <c r="S42" s="16">
        <f>SUM(T_MAIN_ACCESSSW[[#This Row],[(O)
TOTAL Excluding VAT - Y1
(H*A)]:[(S)
TOTAL Excluding VAT - Y5
(L*E)]])</f>
        <v>0</v>
      </c>
      <c r="T42" s="68"/>
    </row>
    <row r="43" spans="1:20" x14ac:dyDescent="0.3">
      <c r="A43" t="s">
        <v>93</v>
      </c>
      <c r="B43" t="s">
        <v>418</v>
      </c>
      <c r="C43" t="s">
        <v>345</v>
      </c>
      <c r="D43" s="24">
        <v>1</v>
      </c>
      <c r="E43" s="24">
        <v>1</v>
      </c>
      <c r="F43" s="24">
        <v>1</v>
      </c>
      <c r="G43" s="24">
        <v>1</v>
      </c>
      <c r="H43" s="24">
        <v>1</v>
      </c>
      <c r="I43" s="139"/>
      <c r="J43" s="139"/>
      <c r="K43" s="139"/>
      <c r="L43" s="139"/>
      <c r="M43" s="139"/>
      <c r="N43" s="16">
        <f>T_MAIN_ACCESSSW[[#This Row],[(H)
Price Per Item
Y1]]*T_MAIN_ACCESSSW[[#This Row],[(A)
Qty  - Y1]]</f>
        <v>0</v>
      </c>
      <c r="O43" s="16">
        <f>T_MAIN_ACCESSSW[[#This Row],[(I)
Price Per Item
Y2]]*T_MAIN_ACCESSSW[[#This Row],[(B)
Qty  - Y2]]</f>
        <v>0</v>
      </c>
      <c r="P43" s="16">
        <f>T_MAIN_ACCESSSW[[#This Row],[(J)
Price Per Item
Y3]]*T_MAIN_ACCESSSW[[#This Row],[(C)
Qty  - Y3]]</f>
        <v>0</v>
      </c>
      <c r="Q43" s="16">
        <f>T_MAIN_ACCESSSW[[#This Row],[(K)
Price Per Item
Y4]]*T_MAIN_ACCESSSW[[#This Row],[(D)
Qty  - Y4]]</f>
        <v>0</v>
      </c>
      <c r="R43" s="16">
        <f>T_MAIN_ACCESSSW[[#This Row],[(L)
Price Per Item
Y5]]*T_MAIN_ACCESSSW[[#This Row],[(E)
Qty  - Y5]]</f>
        <v>0</v>
      </c>
      <c r="S43" s="16">
        <f>SUM(T_MAIN_ACCESSSW[[#This Row],[(O)
TOTAL Excluding VAT - Y1
(H*A)]:[(S)
TOTAL Excluding VAT - Y5
(L*E)]])</f>
        <v>0</v>
      </c>
      <c r="T43" s="68"/>
    </row>
    <row r="44" spans="1:20" x14ac:dyDescent="0.3">
      <c r="A44" t="s">
        <v>93</v>
      </c>
      <c r="B44" t="s">
        <v>418</v>
      </c>
      <c r="C44" t="s">
        <v>346</v>
      </c>
      <c r="D44" s="24">
        <v>1</v>
      </c>
      <c r="E44" s="24">
        <v>1</v>
      </c>
      <c r="F44" s="24">
        <v>1</v>
      </c>
      <c r="G44" s="24">
        <v>1</v>
      </c>
      <c r="H44" s="24">
        <v>1</v>
      </c>
      <c r="I44" s="139"/>
      <c r="J44" s="139"/>
      <c r="K44" s="139"/>
      <c r="L44" s="139"/>
      <c r="M44" s="139"/>
      <c r="N44" s="16">
        <f>T_MAIN_ACCESSSW[[#This Row],[(H)
Price Per Item
Y1]]*T_MAIN_ACCESSSW[[#This Row],[(A)
Qty  - Y1]]</f>
        <v>0</v>
      </c>
      <c r="O44" s="16">
        <f>T_MAIN_ACCESSSW[[#This Row],[(I)
Price Per Item
Y2]]*T_MAIN_ACCESSSW[[#This Row],[(B)
Qty  - Y2]]</f>
        <v>0</v>
      </c>
      <c r="P44" s="16">
        <f>T_MAIN_ACCESSSW[[#This Row],[(J)
Price Per Item
Y3]]*T_MAIN_ACCESSSW[[#This Row],[(C)
Qty  - Y3]]</f>
        <v>0</v>
      </c>
      <c r="Q44" s="16">
        <f>T_MAIN_ACCESSSW[[#This Row],[(K)
Price Per Item
Y4]]*T_MAIN_ACCESSSW[[#This Row],[(D)
Qty  - Y4]]</f>
        <v>0</v>
      </c>
      <c r="R44" s="16">
        <f>T_MAIN_ACCESSSW[[#This Row],[(L)
Price Per Item
Y5]]*T_MAIN_ACCESSSW[[#This Row],[(E)
Qty  - Y5]]</f>
        <v>0</v>
      </c>
      <c r="S44" s="16">
        <f>SUM(T_MAIN_ACCESSSW[[#This Row],[(O)
TOTAL Excluding VAT - Y1
(H*A)]:[(S)
TOTAL Excluding VAT - Y5
(L*E)]])</f>
        <v>0</v>
      </c>
      <c r="T44" s="68"/>
    </row>
    <row r="45" spans="1:20" x14ac:dyDescent="0.3">
      <c r="A45" t="s">
        <v>93</v>
      </c>
      <c r="B45" t="s">
        <v>418</v>
      </c>
      <c r="C45" t="s">
        <v>347</v>
      </c>
      <c r="D45" s="24">
        <v>1</v>
      </c>
      <c r="E45" s="24">
        <v>1</v>
      </c>
      <c r="F45" s="24">
        <v>1</v>
      </c>
      <c r="G45" s="24">
        <v>1</v>
      </c>
      <c r="H45" s="24">
        <v>1</v>
      </c>
      <c r="I45" s="139"/>
      <c r="J45" s="139"/>
      <c r="K45" s="139"/>
      <c r="L45" s="139"/>
      <c r="M45" s="139"/>
      <c r="N45" s="16">
        <f>T_MAIN_ACCESSSW[[#This Row],[(H)
Price Per Item
Y1]]*T_MAIN_ACCESSSW[[#This Row],[(A)
Qty  - Y1]]</f>
        <v>0</v>
      </c>
      <c r="O45" s="16">
        <f>T_MAIN_ACCESSSW[[#This Row],[(I)
Price Per Item
Y2]]*T_MAIN_ACCESSSW[[#This Row],[(B)
Qty  - Y2]]</f>
        <v>0</v>
      </c>
      <c r="P45" s="16">
        <f>T_MAIN_ACCESSSW[[#This Row],[(J)
Price Per Item
Y3]]*T_MAIN_ACCESSSW[[#This Row],[(C)
Qty  - Y3]]</f>
        <v>0</v>
      </c>
      <c r="Q45" s="16">
        <f>T_MAIN_ACCESSSW[[#This Row],[(K)
Price Per Item
Y4]]*T_MAIN_ACCESSSW[[#This Row],[(D)
Qty  - Y4]]</f>
        <v>0</v>
      </c>
      <c r="R45" s="16">
        <f>T_MAIN_ACCESSSW[[#This Row],[(L)
Price Per Item
Y5]]*T_MAIN_ACCESSSW[[#This Row],[(E)
Qty  - Y5]]</f>
        <v>0</v>
      </c>
      <c r="S45" s="16">
        <f>SUM(T_MAIN_ACCESSSW[[#This Row],[(O)
TOTAL Excluding VAT - Y1
(H*A)]:[(S)
TOTAL Excluding VAT - Y5
(L*E)]])</f>
        <v>0</v>
      </c>
      <c r="T45" s="68"/>
    </row>
    <row r="46" spans="1:20" x14ac:dyDescent="0.3">
      <c r="A46" t="s">
        <v>93</v>
      </c>
      <c r="B46" t="s">
        <v>418</v>
      </c>
      <c r="C46" t="s">
        <v>348</v>
      </c>
      <c r="D46" s="24">
        <v>1</v>
      </c>
      <c r="E46" s="24">
        <v>1</v>
      </c>
      <c r="F46" s="24">
        <v>1</v>
      </c>
      <c r="G46" s="24">
        <v>1</v>
      </c>
      <c r="H46" s="24">
        <v>1</v>
      </c>
      <c r="I46" s="139"/>
      <c r="J46" s="139"/>
      <c r="K46" s="139"/>
      <c r="L46" s="139"/>
      <c r="M46" s="139"/>
      <c r="N46" s="16">
        <f>T_MAIN_ACCESSSW[[#This Row],[(H)
Price Per Item
Y1]]*T_MAIN_ACCESSSW[[#This Row],[(A)
Qty  - Y1]]</f>
        <v>0</v>
      </c>
      <c r="O46" s="16">
        <f>T_MAIN_ACCESSSW[[#This Row],[(I)
Price Per Item
Y2]]*T_MAIN_ACCESSSW[[#This Row],[(B)
Qty  - Y2]]</f>
        <v>0</v>
      </c>
      <c r="P46" s="16">
        <f>T_MAIN_ACCESSSW[[#This Row],[(J)
Price Per Item
Y3]]*T_MAIN_ACCESSSW[[#This Row],[(C)
Qty  - Y3]]</f>
        <v>0</v>
      </c>
      <c r="Q46" s="16">
        <f>T_MAIN_ACCESSSW[[#This Row],[(K)
Price Per Item
Y4]]*T_MAIN_ACCESSSW[[#This Row],[(D)
Qty  - Y4]]</f>
        <v>0</v>
      </c>
      <c r="R46" s="16">
        <f>T_MAIN_ACCESSSW[[#This Row],[(L)
Price Per Item
Y5]]*T_MAIN_ACCESSSW[[#This Row],[(E)
Qty  - Y5]]</f>
        <v>0</v>
      </c>
      <c r="S46" s="16">
        <f>SUM(T_MAIN_ACCESSSW[[#This Row],[(O)
TOTAL Excluding VAT - Y1
(H*A)]:[(S)
TOTAL Excluding VAT - Y5
(L*E)]])</f>
        <v>0</v>
      </c>
      <c r="T46" s="68"/>
    </row>
    <row r="47" spans="1:20" x14ac:dyDescent="0.3">
      <c r="A47" t="s">
        <v>93</v>
      </c>
      <c r="B47" t="s">
        <v>418</v>
      </c>
      <c r="C47" t="s">
        <v>349</v>
      </c>
      <c r="D47" s="24">
        <v>1</v>
      </c>
      <c r="E47" s="24">
        <v>1</v>
      </c>
      <c r="F47" s="24">
        <v>1</v>
      </c>
      <c r="G47" s="24">
        <v>1</v>
      </c>
      <c r="H47" s="24">
        <v>1</v>
      </c>
      <c r="I47" s="139"/>
      <c r="J47" s="139"/>
      <c r="K47" s="139"/>
      <c r="L47" s="139"/>
      <c r="M47" s="139"/>
      <c r="N47" s="16">
        <f>T_MAIN_ACCESSSW[[#This Row],[(H)
Price Per Item
Y1]]*T_MAIN_ACCESSSW[[#This Row],[(A)
Qty  - Y1]]</f>
        <v>0</v>
      </c>
      <c r="O47" s="16">
        <f>T_MAIN_ACCESSSW[[#This Row],[(I)
Price Per Item
Y2]]*T_MAIN_ACCESSSW[[#This Row],[(B)
Qty  - Y2]]</f>
        <v>0</v>
      </c>
      <c r="P47" s="16">
        <f>T_MAIN_ACCESSSW[[#This Row],[(J)
Price Per Item
Y3]]*T_MAIN_ACCESSSW[[#This Row],[(C)
Qty  - Y3]]</f>
        <v>0</v>
      </c>
      <c r="Q47" s="16">
        <f>T_MAIN_ACCESSSW[[#This Row],[(K)
Price Per Item
Y4]]*T_MAIN_ACCESSSW[[#This Row],[(D)
Qty  - Y4]]</f>
        <v>0</v>
      </c>
      <c r="R47" s="16">
        <f>T_MAIN_ACCESSSW[[#This Row],[(L)
Price Per Item
Y5]]*T_MAIN_ACCESSSW[[#This Row],[(E)
Qty  - Y5]]</f>
        <v>0</v>
      </c>
      <c r="S47" s="16">
        <f>SUM(T_MAIN_ACCESSSW[[#This Row],[(O)
TOTAL Excluding VAT - Y1
(H*A)]:[(S)
TOTAL Excluding VAT - Y5
(L*E)]])</f>
        <v>0</v>
      </c>
      <c r="T47" s="68"/>
    </row>
    <row r="48" spans="1:20" x14ac:dyDescent="0.3">
      <c r="A48" t="s">
        <v>93</v>
      </c>
      <c r="B48" t="s">
        <v>418</v>
      </c>
      <c r="C48" t="s">
        <v>350</v>
      </c>
      <c r="D48" s="24">
        <v>1</v>
      </c>
      <c r="E48" s="24">
        <v>1</v>
      </c>
      <c r="F48" s="24">
        <v>1</v>
      </c>
      <c r="G48" s="24">
        <v>1</v>
      </c>
      <c r="H48" s="24">
        <v>1</v>
      </c>
      <c r="I48" s="139"/>
      <c r="J48" s="139"/>
      <c r="K48" s="139"/>
      <c r="L48" s="139"/>
      <c r="M48" s="139"/>
      <c r="N48" s="16">
        <f>T_MAIN_ACCESSSW[[#This Row],[(H)
Price Per Item
Y1]]*T_MAIN_ACCESSSW[[#This Row],[(A)
Qty  - Y1]]</f>
        <v>0</v>
      </c>
      <c r="O48" s="16">
        <f>T_MAIN_ACCESSSW[[#This Row],[(I)
Price Per Item
Y2]]*T_MAIN_ACCESSSW[[#This Row],[(B)
Qty  - Y2]]</f>
        <v>0</v>
      </c>
      <c r="P48" s="16">
        <f>T_MAIN_ACCESSSW[[#This Row],[(J)
Price Per Item
Y3]]*T_MAIN_ACCESSSW[[#This Row],[(C)
Qty  - Y3]]</f>
        <v>0</v>
      </c>
      <c r="Q48" s="16">
        <f>T_MAIN_ACCESSSW[[#This Row],[(K)
Price Per Item
Y4]]*T_MAIN_ACCESSSW[[#This Row],[(D)
Qty  - Y4]]</f>
        <v>0</v>
      </c>
      <c r="R48" s="16">
        <f>T_MAIN_ACCESSSW[[#This Row],[(L)
Price Per Item
Y5]]*T_MAIN_ACCESSSW[[#This Row],[(E)
Qty  - Y5]]</f>
        <v>0</v>
      </c>
      <c r="S48" s="16">
        <f>SUM(T_MAIN_ACCESSSW[[#This Row],[(O)
TOTAL Excluding VAT - Y1
(H*A)]:[(S)
TOTAL Excluding VAT - Y5
(L*E)]])</f>
        <v>0</v>
      </c>
      <c r="T48" s="68"/>
    </row>
    <row r="49" spans="1:20" x14ac:dyDescent="0.3">
      <c r="A49" t="s">
        <v>93</v>
      </c>
      <c r="B49" t="s">
        <v>418</v>
      </c>
      <c r="C49" t="s">
        <v>351</v>
      </c>
      <c r="D49" s="24">
        <v>1</v>
      </c>
      <c r="E49" s="24">
        <v>1</v>
      </c>
      <c r="F49" s="24">
        <v>1</v>
      </c>
      <c r="G49" s="24">
        <v>1</v>
      </c>
      <c r="H49" s="24">
        <v>1</v>
      </c>
      <c r="I49" s="139"/>
      <c r="J49" s="139"/>
      <c r="K49" s="139"/>
      <c r="L49" s="139"/>
      <c r="M49" s="139"/>
      <c r="N49" s="16">
        <f>T_MAIN_ACCESSSW[[#This Row],[(H)
Price Per Item
Y1]]*T_MAIN_ACCESSSW[[#This Row],[(A)
Qty  - Y1]]</f>
        <v>0</v>
      </c>
      <c r="O49" s="16">
        <f>T_MAIN_ACCESSSW[[#This Row],[(I)
Price Per Item
Y2]]*T_MAIN_ACCESSSW[[#This Row],[(B)
Qty  - Y2]]</f>
        <v>0</v>
      </c>
      <c r="P49" s="16">
        <f>T_MAIN_ACCESSSW[[#This Row],[(J)
Price Per Item
Y3]]*T_MAIN_ACCESSSW[[#This Row],[(C)
Qty  - Y3]]</f>
        <v>0</v>
      </c>
      <c r="Q49" s="16">
        <f>T_MAIN_ACCESSSW[[#This Row],[(K)
Price Per Item
Y4]]*T_MAIN_ACCESSSW[[#This Row],[(D)
Qty  - Y4]]</f>
        <v>0</v>
      </c>
      <c r="R49" s="16">
        <f>T_MAIN_ACCESSSW[[#This Row],[(L)
Price Per Item
Y5]]*T_MAIN_ACCESSSW[[#This Row],[(E)
Qty  - Y5]]</f>
        <v>0</v>
      </c>
      <c r="S49" s="16">
        <f>SUM(T_MAIN_ACCESSSW[[#This Row],[(O)
TOTAL Excluding VAT - Y1
(H*A)]:[(S)
TOTAL Excluding VAT - Y5
(L*E)]])</f>
        <v>0</v>
      </c>
      <c r="T49" s="68"/>
    </row>
    <row r="50" spans="1:20" x14ac:dyDescent="0.3">
      <c r="A50" t="s">
        <v>93</v>
      </c>
      <c r="B50" t="s">
        <v>418</v>
      </c>
      <c r="C50" t="s">
        <v>352</v>
      </c>
      <c r="D50" s="24">
        <v>1</v>
      </c>
      <c r="E50" s="24">
        <v>1</v>
      </c>
      <c r="F50" s="24">
        <v>1</v>
      </c>
      <c r="G50" s="24">
        <v>1</v>
      </c>
      <c r="H50" s="24">
        <v>1</v>
      </c>
      <c r="I50" s="139"/>
      <c r="J50" s="139"/>
      <c r="K50" s="139"/>
      <c r="L50" s="139"/>
      <c r="M50" s="139"/>
      <c r="N50" s="16">
        <f>T_MAIN_ACCESSSW[[#This Row],[(H)
Price Per Item
Y1]]*T_MAIN_ACCESSSW[[#This Row],[(A)
Qty  - Y1]]</f>
        <v>0</v>
      </c>
      <c r="O50" s="16">
        <f>T_MAIN_ACCESSSW[[#This Row],[(I)
Price Per Item
Y2]]*T_MAIN_ACCESSSW[[#This Row],[(B)
Qty  - Y2]]</f>
        <v>0</v>
      </c>
      <c r="P50" s="16">
        <f>T_MAIN_ACCESSSW[[#This Row],[(J)
Price Per Item
Y3]]*T_MAIN_ACCESSSW[[#This Row],[(C)
Qty  - Y3]]</f>
        <v>0</v>
      </c>
      <c r="Q50" s="16">
        <f>T_MAIN_ACCESSSW[[#This Row],[(K)
Price Per Item
Y4]]*T_MAIN_ACCESSSW[[#This Row],[(D)
Qty  - Y4]]</f>
        <v>0</v>
      </c>
      <c r="R50" s="16">
        <f>T_MAIN_ACCESSSW[[#This Row],[(L)
Price Per Item
Y5]]*T_MAIN_ACCESSSW[[#This Row],[(E)
Qty  - Y5]]</f>
        <v>0</v>
      </c>
      <c r="S50" s="16">
        <f>SUM(T_MAIN_ACCESSSW[[#This Row],[(O)
TOTAL Excluding VAT - Y1
(H*A)]:[(S)
TOTAL Excluding VAT - Y5
(L*E)]])</f>
        <v>0</v>
      </c>
      <c r="T50" s="68"/>
    </row>
    <row r="51" spans="1:20" x14ac:dyDescent="0.3">
      <c r="A51" t="s">
        <v>93</v>
      </c>
      <c r="B51" t="s">
        <v>418</v>
      </c>
      <c r="C51" t="s">
        <v>353</v>
      </c>
      <c r="D51" s="24">
        <v>1</v>
      </c>
      <c r="E51" s="24">
        <v>1</v>
      </c>
      <c r="F51" s="24">
        <v>1</v>
      </c>
      <c r="G51" s="24">
        <v>1</v>
      </c>
      <c r="H51" s="24">
        <v>1</v>
      </c>
      <c r="I51" s="139"/>
      <c r="J51" s="139"/>
      <c r="K51" s="139"/>
      <c r="L51" s="139"/>
      <c r="M51" s="139"/>
      <c r="N51" s="16">
        <f>T_MAIN_ACCESSSW[[#This Row],[(H)
Price Per Item
Y1]]*T_MAIN_ACCESSSW[[#This Row],[(A)
Qty  - Y1]]</f>
        <v>0</v>
      </c>
      <c r="O51" s="16">
        <f>T_MAIN_ACCESSSW[[#This Row],[(I)
Price Per Item
Y2]]*T_MAIN_ACCESSSW[[#This Row],[(B)
Qty  - Y2]]</f>
        <v>0</v>
      </c>
      <c r="P51" s="16">
        <f>T_MAIN_ACCESSSW[[#This Row],[(J)
Price Per Item
Y3]]*T_MAIN_ACCESSSW[[#This Row],[(C)
Qty  - Y3]]</f>
        <v>0</v>
      </c>
      <c r="Q51" s="16">
        <f>T_MAIN_ACCESSSW[[#This Row],[(K)
Price Per Item
Y4]]*T_MAIN_ACCESSSW[[#This Row],[(D)
Qty  - Y4]]</f>
        <v>0</v>
      </c>
      <c r="R51" s="16">
        <f>T_MAIN_ACCESSSW[[#This Row],[(L)
Price Per Item
Y5]]*T_MAIN_ACCESSSW[[#This Row],[(E)
Qty  - Y5]]</f>
        <v>0</v>
      </c>
      <c r="S51" s="16">
        <f>SUM(T_MAIN_ACCESSSW[[#This Row],[(O)
TOTAL Excluding VAT - Y1
(H*A)]:[(S)
TOTAL Excluding VAT - Y5
(L*E)]])</f>
        <v>0</v>
      </c>
      <c r="T51" s="68"/>
    </row>
    <row r="52" spans="1:20" x14ac:dyDescent="0.3">
      <c r="A52" t="s">
        <v>93</v>
      </c>
      <c r="B52" t="s">
        <v>418</v>
      </c>
      <c r="C52" t="s">
        <v>354</v>
      </c>
      <c r="D52" s="24">
        <v>1</v>
      </c>
      <c r="E52" s="24">
        <v>1</v>
      </c>
      <c r="F52" s="24">
        <v>1</v>
      </c>
      <c r="G52" s="24">
        <v>1</v>
      </c>
      <c r="H52" s="24">
        <v>1</v>
      </c>
      <c r="I52" s="139"/>
      <c r="J52" s="139"/>
      <c r="K52" s="139"/>
      <c r="L52" s="139"/>
      <c r="M52" s="139"/>
      <c r="N52" s="16">
        <f>T_MAIN_ACCESSSW[[#This Row],[(H)
Price Per Item
Y1]]*T_MAIN_ACCESSSW[[#This Row],[(A)
Qty  - Y1]]</f>
        <v>0</v>
      </c>
      <c r="O52" s="16">
        <f>T_MAIN_ACCESSSW[[#This Row],[(I)
Price Per Item
Y2]]*T_MAIN_ACCESSSW[[#This Row],[(B)
Qty  - Y2]]</f>
        <v>0</v>
      </c>
      <c r="P52" s="16">
        <f>T_MAIN_ACCESSSW[[#This Row],[(J)
Price Per Item
Y3]]*T_MAIN_ACCESSSW[[#This Row],[(C)
Qty  - Y3]]</f>
        <v>0</v>
      </c>
      <c r="Q52" s="16">
        <f>T_MAIN_ACCESSSW[[#This Row],[(K)
Price Per Item
Y4]]*T_MAIN_ACCESSSW[[#This Row],[(D)
Qty  - Y4]]</f>
        <v>0</v>
      </c>
      <c r="R52" s="16">
        <f>T_MAIN_ACCESSSW[[#This Row],[(L)
Price Per Item
Y5]]*T_MAIN_ACCESSSW[[#This Row],[(E)
Qty  - Y5]]</f>
        <v>0</v>
      </c>
      <c r="S52" s="16">
        <f>SUM(T_MAIN_ACCESSSW[[#This Row],[(O)
TOTAL Excluding VAT - Y1
(H*A)]:[(S)
TOTAL Excluding VAT - Y5
(L*E)]])</f>
        <v>0</v>
      </c>
      <c r="T52" s="68"/>
    </row>
    <row r="53" spans="1:20" x14ac:dyDescent="0.3">
      <c r="A53" t="s">
        <v>93</v>
      </c>
      <c r="B53" t="s">
        <v>418</v>
      </c>
      <c r="C53" t="s">
        <v>355</v>
      </c>
      <c r="D53" s="24">
        <v>1</v>
      </c>
      <c r="E53" s="24">
        <v>1</v>
      </c>
      <c r="F53" s="24">
        <v>1</v>
      </c>
      <c r="G53" s="24">
        <v>1</v>
      </c>
      <c r="H53" s="24">
        <v>1</v>
      </c>
      <c r="I53" s="139"/>
      <c r="J53" s="139"/>
      <c r="K53" s="139"/>
      <c r="L53" s="139"/>
      <c r="M53" s="139"/>
      <c r="N53" s="16">
        <f>T_MAIN_ACCESSSW[[#This Row],[(H)
Price Per Item
Y1]]*T_MAIN_ACCESSSW[[#This Row],[(A)
Qty  - Y1]]</f>
        <v>0</v>
      </c>
      <c r="O53" s="16">
        <f>T_MAIN_ACCESSSW[[#This Row],[(I)
Price Per Item
Y2]]*T_MAIN_ACCESSSW[[#This Row],[(B)
Qty  - Y2]]</f>
        <v>0</v>
      </c>
      <c r="P53" s="16">
        <f>T_MAIN_ACCESSSW[[#This Row],[(J)
Price Per Item
Y3]]*T_MAIN_ACCESSSW[[#This Row],[(C)
Qty  - Y3]]</f>
        <v>0</v>
      </c>
      <c r="Q53" s="16">
        <f>T_MAIN_ACCESSSW[[#This Row],[(K)
Price Per Item
Y4]]*T_MAIN_ACCESSSW[[#This Row],[(D)
Qty  - Y4]]</f>
        <v>0</v>
      </c>
      <c r="R53" s="16">
        <f>T_MAIN_ACCESSSW[[#This Row],[(L)
Price Per Item
Y5]]*T_MAIN_ACCESSSW[[#This Row],[(E)
Qty  - Y5]]</f>
        <v>0</v>
      </c>
      <c r="S53" s="16">
        <f>SUM(T_MAIN_ACCESSSW[[#This Row],[(O)
TOTAL Excluding VAT - Y1
(H*A)]:[(S)
TOTAL Excluding VAT - Y5
(L*E)]])</f>
        <v>0</v>
      </c>
      <c r="T53" s="68"/>
    </row>
    <row r="54" spans="1:20" x14ac:dyDescent="0.3">
      <c r="A54" t="s">
        <v>93</v>
      </c>
      <c r="B54" t="s">
        <v>418</v>
      </c>
      <c r="C54" t="s">
        <v>356</v>
      </c>
      <c r="D54" s="24">
        <v>1</v>
      </c>
      <c r="E54" s="24">
        <v>1</v>
      </c>
      <c r="F54" s="24">
        <v>1</v>
      </c>
      <c r="G54" s="24">
        <v>1</v>
      </c>
      <c r="H54" s="24">
        <v>1</v>
      </c>
      <c r="I54" s="139"/>
      <c r="J54" s="139"/>
      <c r="K54" s="139"/>
      <c r="L54" s="139"/>
      <c r="M54" s="139"/>
      <c r="N54" s="16">
        <f>T_MAIN_ACCESSSW[[#This Row],[(H)
Price Per Item
Y1]]*T_MAIN_ACCESSSW[[#This Row],[(A)
Qty  - Y1]]</f>
        <v>0</v>
      </c>
      <c r="O54" s="16">
        <f>T_MAIN_ACCESSSW[[#This Row],[(I)
Price Per Item
Y2]]*T_MAIN_ACCESSSW[[#This Row],[(B)
Qty  - Y2]]</f>
        <v>0</v>
      </c>
      <c r="P54" s="16">
        <f>T_MAIN_ACCESSSW[[#This Row],[(J)
Price Per Item
Y3]]*T_MAIN_ACCESSSW[[#This Row],[(C)
Qty  - Y3]]</f>
        <v>0</v>
      </c>
      <c r="Q54" s="16">
        <f>T_MAIN_ACCESSSW[[#This Row],[(K)
Price Per Item
Y4]]*T_MAIN_ACCESSSW[[#This Row],[(D)
Qty  - Y4]]</f>
        <v>0</v>
      </c>
      <c r="R54" s="16">
        <f>T_MAIN_ACCESSSW[[#This Row],[(L)
Price Per Item
Y5]]*T_MAIN_ACCESSSW[[#This Row],[(E)
Qty  - Y5]]</f>
        <v>0</v>
      </c>
      <c r="S54" s="16">
        <f>SUM(T_MAIN_ACCESSSW[[#This Row],[(O)
TOTAL Excluding VAT - Y1
(H*A)]:[(S)
TOTAL Excluding VAT - Y5
(L*E)]])</f>
        <v>0</v>
      </c>
      <c r="T54" s="68"/>
    </row>
    <row r="55" spans="1:20" x14ac:dyDescent="0.3">
      <c r="A55" t="s">
        <v>93</v>
      </c>
      <c r="B55" t="s">
        <v>418</v>
      </c>
      <c r="C55" t="s">
        <v>357</v>
      </c>
      <c r="D55" s="24">
        <v>1</v>
      </c>
      <c r="E55" s="24">
        <v>1</v>
      </c>
      <c r="F55" s="24">
        <v>1</v>
      </c>
      <c r="G55" s="24">
        <v>1</v>
      </c>
      <c r="H55" s="24">
        <v>1</v>
      </c>
      <c r="I55" s="139"/>
      <c r="J55" s="139"/>
      <c r="K55" s="139"/>
      <c r="L55" s="139"/>
      <c r="M55" s="139"/>
      <c r="N55" s="16">
        <f>T_MAIN_ACCESSSW[[#This Row],[(H)
Price Per Item
Y1]]*T_MAIN_ACCESSSW[[#This Row],[(A)
Qty  - Y1]]</f>
        <v>0</v>
      </c>
      <c r="O55" s="16">
        <f>T_MAIN_ACCESSSW[[#This Row],[(I)
Price Per Item
Y2]]*T_MAIN_ACCESSSW[[#This Row],[(B)
Qty  - Y2]]</f>
        <v>0</v>
      </c>
      <c r="P55" s="16">
        <f>T_MAIN_ACCESSSW[[#This Row],[(J)
Price Per Item
Y3]]*T_MAIN_ACCESSSW[[#This Row],[(C)
Qty  - Y3]]</f>
        <v>0</v>
      </c>
      <c r="Q55" s="16">
        <f>T_MAIN_ACCESSSW[[#This Row],[(K)
Price Per Item
Y4]]*T_MAIN_ACCESSSW[[#This Row],[(D)
Qty  - Y4]]</f>
        <v>0</v>
      </c>
      <c r="R55" s="16">
        <f>T_MAIN_ACCESSSW[[#This Row],[(L)
Price Per Item
Y5]]*T_MAIN_ACCESSSW[[#This Row],[(E)
Qty  - Y5]]</f>
        <v>0</v>
      </c>
      <c r="S55" s="16">
        <f>SUM(T_MAIN_ACCESSSW[[#This Row],[(O)
TOTAL Excluding VAT - Y1
(H*A)]:[(S)
TOTAL Excluding VAT - Y5
(L*E)]])</f>
        <v>0</v>
      </c>
      <c r="T55" s="68"/>
    </row>
    <row r="56" spans="1:20" x14ac:dyDescent="0.3">
      <c r="A56" t="s">
        <v>93</v>
      </c>
      <c r="B56" t="s">
        <v>418</v>
      </c>
      <c r="C56" t="s">
        <v>358</v>
      </c>
      <c r="D56" s="24">
        <v>1</v>
      </c>
      <c r="E56" s="24">
        <v>1</v>
      </c>
      <c r="F56" s="24">
        <v>1</v>
      </c>
      <c r="G56" s="24">
        <v>1</v>
      </c>
      <c r="H56" s="24">
        <v>1</v>
      </c>
      <c r="I56" s="139"/>
      <c r="J56" s="139"/>
      <c r="K56" s="139"/>
      <c r="L56" s="139"/>
      <c r="M56" s="139"/>
      <c r="N56" s="16">
        <f>T_MAIN_ACCESSSW[[#This Row],[(H)
Price Per Item
Y1]]*T_MAIN_ACCESSSW[[#This Row],[(A)
Qty  - Y1]]</f>
        <v>0</v>
      </c>
      <c r="O56" s="16">
        <f>T_MAIN_ACCESSSW[[#This Row],[(I)
Price Per Item
Y2]]*T_MAIN_ACCESSSW[[#This Row],[(B)
Qty  - Y2]]</f>
        <v>0</v>
      </c>
      <c r="P56" s="16">
        <f>T_MAIN_ACCESSSW[[#This Row],[(J)
Price Per Item
Y3]]*T_MAIN_ACCESSSW[[#This Row],[(C)
Qty  - Y3]]</f>
        <v>0</v>
      </c>
      <c r="Q56" s="16">
        <f>T_MAIN_ACCESSSW[[#This Row],[(K)
Price Per Item
Y4]]*T_MAIN_ACCESSSW[[#This Row],[(D)
Qty  - Y4]]</f>
        <v>0</v>
      </c>
      <c r="R56" s="16">
        <f>T_MAIN_ACCESSSW[[#This Row],[(L)
Price Per Item
Y5]]*T_MAIN_ACCESSSW[[#This Row],[(E)
Qty  - Y5]]</f>
        <v>0</v>
      </c>
      <c r="S56" s="16">
        <f>SUM(T_MAIN_ACCESSSW[[#This Row],[(O)
TOTAL Excluding VAT - Y1
(H*A)]:[(S)
TOTAL Excluding VAT - Y5
(L*E)]])</f>
        <v>0</v>
      </c>
      <c r="T56" s="68"/>
    </row>
    <row r="57" spans="1:20" x14ac:dyDescent="0.3">
      <c r="A57" t="s">
        <v>93</v>
      </c>
      <c r="B57" t="s">
        <v>418</v>
      </c>
      <c r="C57" t="s">
        <v>198</v>
      </c>
      <c r="D57" s="24">
        <v>1</v>
      </c>
      <c r="E57" s="24">
        <v>1</v>
      </c>
      <c r="F57" s="24">
        <v>1</v>
      </c>
      <c r="G57" s="24">
        <v>1</v>
      </c>
      <c r="H57" s="24">
        <v>1</v>
      </c>
      <c r="I57" s="139"/>
      <c r="J57" s="139"/>
      <c r="K57" s="139"/>
      <c r="L57" s="139"/>
      <c r="M57" s="139"/>
      <c r="N57" s="16">
        <f>T_MAIN_ACCESSSW[[#This Row],[(H)
Price Per Item
Y1]]*T_MAIN_ACCESSSW[[#This Row],[(A)
Qty  - Y1]]</f>
        <v>0</v>
      </c>
      <c r="O57" s="16">
        <f>T_MAIN_ACCESSSW[[#This Row],[(I)
Price Per Item
Y2]]*T_MAIN_ACCESSSW[[#This Row],[(B)
Qty  - Y2]]</f>
        <v>0</v>
      </c>
      <c r="P57" s="16">
        <f>T_MAIN_ACCESSSW[[#This Row],[(J)
Price Per Item
Y3]]*T_MAIN_ACCESSSW[[#This Row],[(C)
Qty  - Y3]]</f>
        <v>0</v>
      </c>
      <c r="Q57" s="16">
        <f>T_MAIN_ACCESSSW[[#This Row],[(K)
Price Per Item
Y4]]*T_MAIN_ACCESSSW[[#This Row],[(D)
Qty  - Y4]]</f>
        <v>0</v>
      </c>
      <c r="R57" s="16">
        <f>T_MAIN_ACCESSSW[[#This Row],[(L)
Price Per Item
Y5]]*T_MAIN_ACCESSSW[[#This Row],[(E)
Qty  - Y5]]</f>
        <v>0</v>
      </c>
      <c r="S57" s="16">
        <f>SUM(T_MAIN_ACCESSSW[[#This Row],[(O)
TOTAL Excluding VAT - Y1
(H*A)]:[(S)
TOTAL Excluding VAT - Y5
(L*E)]])</f>
        <v>0</v>
      </c>
      <c r="T57" s="68"/>
    </row>
    <row r="58" spans="1:20" x14ac:dyDescent="0.3">
      <c r="A58" t="s">
        <v>93</v>
      </c>
      <c r="B58" t="s">
        <v>418</v>
      </c>
      <c r="C58" t="s">
        <v>359</v>
      </c>
      <c r="D58" s="24">
        <v>1</v>
      </c>
      <c r="E58" s="24">
        <v>1</v>
      </c>
      <c r="F58" s="24">
        <v>1</v>
      </c>
      <c r="G58" s="24">
        <v>1</v>
      </c>
      <c r="H58" s="24">
        <v>1</v>
      </c>
      <c r="I58" s="139"/>
      <c r="J58" s="139"/>
      <c r="K58" s="139"/>
      <c r="L58" s="139"/>
      <c r="M58" s="139"/>
      <c r="N58" s="16">
        <f>T_MAIN_ACCESSSW[[#This Row],[(H)
Price Per Item
Y1]]*T_MAIN_ACCESSSW[[#This Row],[(A)
Qty  - Y1]]</f>
        <v>0</v>
      </c>
      <c r="O58" s="16">
        <f>T_MAIN_ACCESSSW[[#This Row],[(I)
Price Per Item
Y2]]*T_MAIN_ACCESSSW[[#This Row],[(B)
Qty  - Y2]]</f>
        <v>0</v>
      </c>
      <c r="P58" s="16">
        <f>T_MAIN_ACCESSSW[[#This Row],[(J)
Price Per Item
Y3]]*T_MAIN_ACCESSSW[[#This Row],[(C)
Qty  - Y3]]</f>
        <v>0</v>
      </c>
      <c r="Q58" s="16">
        <f>T_MAIN_ACCESSSW[[#This Row],[(K)
Price Per Item
Y4]]*T_MAIN_ACCESSSW[[#This Row],[(D)
Qty  - Y4]]</f>
        <v>0</v>
      </c>
      <c r="R58" s="16">
        <f>T_MAIN_ACCESSSW[[#This Row],[(L)
Price Per Item
Y5]]*T_MAIN_ACCESSSW[[#This Row],[(E)
Qty  - Y5]]</f>
        <v>0</v>
      </c>
      <c r="S58" s="16">
        <f>SUM(T_MAIN_ACCESSSW[[#This Row],[(O)
TOTAL Excluding VAT - Y1
(H*A)]:[(S)
TOTAL Excluding VAT - Y5
(L*E)]])</f>
        <v>0</v>
      </c>
      <c r="T58" s="68"/>
    </row>
    <row r="59" spans="1:20" x14ac:dyDescent="0.3">
      <c r="A59" t="s">
        <v>93</v>
      </c>
      <c r="B59" t="s">
        <v>418</v>
      </c>
      <c r="C59" t="s">
        <v>360</v>
      </c>
      <c r="D59" s="24">
        <v>1</v>
      </c>
      <c r="E59" s="24">
        <v>1</v>
      </c>
      <c r="F59" s="24">
        <v>1</v>
      </c>
      <c r="G59" s="24">
        <v>1</v>
      </c>
      <c r="H59" s="24">
        <v>1</v>
      </c>
      <c r="I59" s="139"/>
      <c r="J59" s="139"/>
      <c r="K59" s="139"/>
      <c r="L59" s="139"/>
      <c r="M59" s="139"/>
      <c r="N59" s="16">
        <f>T_MAIN_ACCESSSW[[#This Row],[(H)
Price Per Item
Y1]]*T_MAIN_ACCESSSW[[#This Row],[(A)
Qty  - Y1]]</f>
        <v>0</v>
      </c>
      <c r="O59" s="16">
        <f>T_MAIN_ACCESSSW[[#This Row],[(I)
Price Per Item
Y2]]*T_MAIN_ACCESSSW[[#This Row],[(B)
Qty  - Y2]]</f>
        <v>0</v>
      </c>
      <c r="P59" s="16">
        <f>T_MAIN_ACCESSSW[[#This Row],[(J)
Price Per Item
Y3]]*T_MAIN_ACCESSSW[[#This Row],[(C)
Qty  - Y3]]</f>
        <v>0</v>
      </c>
      <c r="Q59" s="16">
        <f>T_MAIN_ACCESSSW[[#This Row],[(K)
Price Per Item
Y4]]*T_MAIN_ACCESSSW[[#This Row],[(D)
Qty  - Y4]]</f>
        <v>0</v>
      </c>
      <c r="R59" s="16">
        <f>T_MAIN_ACCESSSW[[#This Row],[(L)
Price Per Item
Y5]]*T_MAIN_ACCESSSW[[#This Row],[(E)
Qty  - Y5]]</f>
        <v>0</v>
      </c>
      <c r="S59" s="16">
        <f>SUM(T_MAIN_ACCESSSW[[#This Row],[(O)
TOTAL Excluding VAT - Y1
(H*A)]:[(S)
TOTAL Excluding VAT - Y5
(L*E)]])</f>
        <v>0</v>
      </c>
      <c r="T59" s="68"/>
    </row>
    <row r="60" spans="1:20" x14ac:dyDescent="0.3">
      <c r="A60" t="s">
        <v>93</v>
      </c>
      <c r="B60" t="s">
        <v>418</v>
      </c>
      <c r="C60" t="s">
        <v>361</v>
      </c>
      <c r="D60" s="24">
        <v>1</v>
      </c>
      <c r="E60" s="24">
        <v>1</v>
      </c>
      <c r="F60" s="24">
        <v>1</v>
      </c>
      <c r="G60" s="24">
        <v>1</v>
      </c>
      <c r="H60" s="24">
        <v>1</v>
      </c>
      <c r="I60" s="139"/>
      <c r="J60" s="139"/>
      <c r="K60" s="139"/>
      <c r="L60" s="139"/>
      <c r="M60" s="139"/>
      <c r="N60" s="16">
        <f>T_MAIN_ACCESSSW[[#This Row],[(H)
Price Per Item
Y1]]*T_MAIN_ACCESSSW[[#This Row],[(A)
Qty  - Y1]]</f>
        <v>0</v>
      </c>
      <c r="O60" s="16">
        <f>T_MAIN_ACCESSSW[[#This Row],[(I)
Price Per Item
Y2]]*T_MAIN_ACCESSSW[[#This Row],[(B)
Qty  - Y2]]</f>
        <v>0</v>
      </c>
      <c r="P60" s="16">
        <f>T_MAIN_ACCESSSW[[#This Row],[(J)
Price Per Item
Y3]]*T_MAIN_ACCESSSW[[#This Row],[(C)
Qty  - Y3]]</f>
        <v>0</v>
      </c>
      <c r="Q60" s="16">
        <f>T_MAIN_ACCESSSW[[#This Row],[(K)
Price Per Item
Y4]]*T_MAIN_ACCESSSW[[#This Row],[(D)
Qty  - Y4]]</f>
        <v>0</v>
      </c>
      <c r="R60" s="16">
        <f>T_MAIN_ACCESSSW[[#This Row],[(L)
Price Per Item
Y5]]*T_MAIN_ACCESSSW[[#This Row],[(E)
Qty  - Y5]]</f>
        <v>0</v>
      </c>
      <c r="S60" s="16">
        <f>SUM(T_MAIN_ACCESSSW[[#This Row],[(O)
TOTAL Excluding VAT - Y1
(H*A)]:[(S)
TOTAL Excluding VAT - Y5
(L*E)]])</f>
        <v>0</v>
      </c>
      <c r="T60" s="68"/>
    </row>
    <row r="61" spans="1:20" x14ac:dyDescent="0.3">
      <c r="A61" t="s">
        <v>93</v>
      </c>
      <c r="B61" t="s">
        <v>418</v>
      </c>
      <c r="C61" t="s">
        <v>362</v>
      </c>
      <c r="D61" s="24">
        <v>1</v>
      </c>
      <c r="E61" s="24">
        <v>1</v>
      </c>
      <c r="F61" s="24">
        <v>1</v>
      </c>
      <c r="G61" s="24">
        <v>1</v>
      </c>
      <c r="H61" s="24">
        <v>1</v>
      </c>
      <c r="I61" s="139"/>
      <c r="J61" s="139"/>
      <c r="K61" s="139"/>
      <c r="L61" s="139"/>
      <c r="M61" s="139"/>
      <c r="N61" s="16">
        <f>T_MAIN_ACCESSSW[[#This Row],[(H)
Price Per Item
Y1]]*T_MAIN_ACCESSSW[[#This Row],[(A)
Qty  - Y1]]</f>
        <v>0</v>
      </c>
      <c r="O61" s="16">
        <f>T_MAIN_ACCESSSW[[#This Row],[(I)
Price Per Item
Y2]]*T_MAIN_ACCESSSW[[#This Row],[(B)
Qty  - Y2]]</f>
        <v>0</v>
      </c>
      <c r="P61" s="16">
        <f>T_MAIN_ACCESSSW[[#This Row],[(J)
Price Per Item
Y3]]*T_MAIN_ACCESSSW[[#This Row],[(C)
Qty  - Y3]]</f>
        <v>0</v>
      </c>
      <c r="Q61" s="16">
        <f>T_MAIN_ACCESSSW[[#This Row],[(K)
Price Per Item
Y4]]*T_MAIN_ACCESSSW[[#This Row],[(D)
Qty  - Y4]]</f>
        <v>0</v>
      </c>
      <c r="R61" s="16">
        <f>T_MAIN_ACCESSSW[[#This Row],[(L)
Price Per Item
Y5]]*T_MAIN_ACCESSSW[[#This Row],[(E)
Qty  - Y5]]</f>
        <v>0</v>
      </c>
      <c r="S61" s="16">
        <f>SUM(T_MAIN_ACCESSSW[[#This Row],[(O)
TOTAL Excluding VAT - Y1
(H*A)]:[(S)
TOTAL Excluding VAT - Y5
(L*E)]])</f>
        <v>0</v>
      </c>
      <c r="T61" s="68"/>
    </row>
    <row r="62" spans="1:20" x14ac:dyDescent="0.3">
      <c r="A62" t="s">
        <v>93</v>
      </c>
      <c r="B62" t="s">
        <v>418</v>
      </c>
      <c r="C62" t="s">
        <v>363</v>
      </c>
      <c r="D62" s="24">
        <v>1</v>
      </c>
      <c r="E62" s="24">
        <v>1</v>
      </c>
      <c r="F62" s="24">
        <v>1</v>
      </c>
      <c r="G62" s="24">
        <v>1</v>
      </c>
      <c r="H62" s="24">
        <v>1</v>
      </c>
      <c r="I62" s="139"/>
      <c r="J62" s="139"/>
      <c r="K62" s="139"/>
      <c r="L62" s="139"/>
      <c r="M62" s="139"/>
      <c r="N62" s="16">
        <f>T_MAIN_ACCESSSW[[#This Row],[(H)
Price Per Item
Y1]]*T_MAIN_ACCESSSW[[#This Row],[(A)
Qty  - Y1]]</f>
        <v>0</v>
      </c>
      <c r="O62" s="16">
        <f>T_MAIN_ACCESSSW[[#This Row],[(I)
Price Per Item
Y2]]*T_MAIN_ACCESSSW[[#This Row],[(B)
Qty  - Y2]]</f>
        <v>0</v>
      </c>
      <c r="P62" s="16">
        <f>T_MAIN_ACCESSSW[[#This Row],[(J)
Price Per Item
Y3]]*T_MAIN_ACCESSSW[[#This Row],[(C)
Qty  - Y3]]</f>
        <v>0</v>
      </c>
      <c r="Q62" s="16">
        <f>T_MAIN_ACCESSSW[[#This Row],[(K)
Price Per Item
Y4]]*T_MAIN_ACCESSSW[[#This Row],[(D)
Qty  - Y4]]</f>
        <v>0</v>
      </c>
      <c r="R62" s="16">
        <f>T_MAIN_ACCESSSW[[#This Row],[(L)
Price Per Item
Y5]]*T_MAIN_ACCESSSW[[#This Row],[(E)
Qty  - Y5]]</f>
        <v>0</v>
      </c>
      <c r="S62" s="16">
        <f>SUM(T_MAIN_ACCESSSW[[#This Row],[(O)
TOTAL Excluding VAT - Y1
(H*A)]:[(S)
TOTAL Excluding VAT - Y5
(L*E)]])</f>
        <v>0</v>
      </c>
      <c r="T62" s="68"/>
    </row>
    <row r="63" spans="1:20" x14ac:dyDescent="0.3">
      <c r="A63" t="s">
        <v>93</v>
      </c>
      <c r="B63" t="s">
        <v>418</v>
      </c>
      <c r="C63" t="s">
        <v>364</v>
      </c>
      <c r="D63" s="24">
        <v>1</v>
      </c>
      <c r="E63" s="24">
        <v>1</v>
      </c>
      <c r="F63" s="24">
        <v>1</v>
      </c>
      <c r="G63" s="24">
        <v>1</v>
      </c>
      <c r="H63" s="24">
        <v>1</v>
      </c>
      <c r="I63" s="139"/>
      <c r="J63" s="139"/>
      <c r="K63" s="139"/>
      <c r="L63" s="139"/>
      <c r="M63" s="139"/>
      <c r="N63" s="16">
        <f>T_MAIN_ACCESSSW[[#This Row],[(H)
Price Per Item
Y1]]*T_MAIN_ACCESSSW[[#This Row],[(A)
Qty  - Y1]]</f>
        <v>0</v>
      </c>
      <c r="O63" s="16">
        <f>T_MAIN_ACCESSSW[[#This Row],[(I)
Price Per Item
Y2]]*T_MAIN_ACCESSSW[[#This Row],[(B)
Qty  - Y2]]</f>
        <v>0</v>
      </c>
      <c r="P63" s="16">
        <f>T_MAIN_ACCESSSW[[#This Row],[(J)
Price Per Item
Y3]]*T_MAIN_ACCESSSW[[#This Row],[(C)
Qty  - Y3]]</f>
        <v>0</v>
      </c>
      <c r="Q63" s="16">
        <f>T_MAIN_ACCESSSW[[#This Row],[(K)
Price Per Item
Y4]]*T_MAIN_ACCESSSW[[#This Row],[(D)
Qty  - Y4]]</f>
        <v>0</v>
      </c>
      <c r="R63" s="16">
        <f>T_MAIN_ACCESSSW[[#This Row],[(L)
Price Per Item
Y5]]*T_MAIN_ACCESSSW[[#This Row],[(E)
Qty  - Y5]]</f>
        <v>0</v>
      </c>
      <c r="S63" s="16">
        <f>SUM(T_MAIN_ACCESSSW[[#This Row],[(O)
TOTAL Excluding VAT - Y1
(H*A)]:[(S)
TOTAL Excluding VAT - Y5
(L*E)]])</f>
        <v>0</v>
      </c>
      <c r="T63" s="68"/>
    </row>
    <row r="64" spans="1:20" x14ac:dyDescent="0.3">
      <c r="A64" t="s">
        <v>93</v>
      </c>
      <c r="B64" t="s">
        <v>418</v>
      </c>
      <c r="C64" t="s">
        <v>365</v>
      </c>
      <c r="D64" s="24">
        <v>1</v>
      </c>
      <c r="E64" s="24">
        <v>1</v>
      </c>
      <c r="F64" s="24">
        <v>1</v>
      </c>
      <c r="G64" s="24">
        <v>1</v>
      </c>
      <c r="H64" s="24">
        <v>1</v>
      </c>
      <c r="I64" s="139"/>
      <c r="J64" s="139"/>
      <c r="K64" s="139"/>
      <c r="L64" s="139"/>
      <c r="M64" s="139"/>
      <c r="N64" s="16">
        <f>T_MAIN_ACCESSSW[[#This Row],[(H)
Price Per Item
Y1]]*T_MAIN_ACCESSSW[[#This Row],[(A)
Qty  - Y1]]</f>
        <v>0</v>
      </c>
      <c r="O64" s="16">
        <f>T_MAIN_ACCESSSW[[#This Row],[(I)
Price Per Item
Y2]]*T_MAIN_ACCESSSW[[#This Row],[(B)
Qty  - Y2]]</f>
        <v>0</v>
      </c>
      <c r="P64" s="16">
        <f>T_MAIN_ACCESSSW[[#This Row],[(J)
Price Per Item
Y3]]*T_MAIN_ACCESSSW[[#This Row],[(C)
Qty  - Y3]]</f>
        <v>0</v>
      </c>
      <c r="Q64" s="16">
        <f>T_MAIN_ACCESSSW[[#This Row],[(K)
Price Per Item
Y4]]*T_MAIN_ACCESSSW[[#This Row],[(D)
Qty  - Y4]]</f>
        <v>0</v>
      </c>
      <c r="R64" s="16">
        <f>T_MAIN_ACCESSSW[[#This Row],[(L)
Price Per Item
Y5]]*T_MAIN_ACCESSSW[[#This Row],[(E)
Qty  - Y5]]</f>
        <v>0</v>
      </c>
      <c r="S64" s="16">
        <f>SUM(T_MAIN_ACCESSSW[[#This Row],[(O)
TOTAL Excluding VAT - Y1
(H*A)]:[(S)
TOTAL Excluding VAT - Y5
(L*E)]])</f>
        <v>0</v>
      </c>
      <c r="T64" s="68"/>
    </row>
    <row r="65" spans="1:20" x14ac:dyDescent="0.3">
      <c r="A65" t="s">
        <v>93</v>
      </c>
      <c r="B65" t="s">
        <v>418</v>
      </c>
      <c r="C65" t="s">
        <v>366</v>
      </c>
      <c r="D65" s="24">
        <v>1</v>
      </c>
      <c r="E65" s="24">
        <v>1</v>
      </c>
      <c r="F65" s="24">
        <v>1</v>
      </c>
      <c r="G65" s="24">
        <v>1</v>
      </c>
      <c r="H65" s="24">
        <v>1</v>
      </c>
      <c r="I65" s="139"/>
      <c r="J65" s="139"/>
      <c r="K65" s="139"/>
      <c r="L65" s="139"/>
      <c r="M65" s="139"/>
      <c r="N65" s="16">
        <f>T_MAIN_ACCESSSW[[#This Row],[(H)
Price Per Item
Y1]]*T_MAIN_ACCESSSW[[#This Row],[(A)
Qty  - Y1]]</f>
        <v>0</v>
      </c>
      <c r="O65" s="16">
        <f>T_MAIN_ACCESSSW[[#This Row],[(I)
Price Per Item
Y2]]*T_MAIN_ACCESSSW[[#This Row],[(B)
Qty  - Y2]]</f>
        <v>0</v>
      </c>
      <c r="P65" s="16">
        <f>T_MAIN_ACCESSSW[[#This Row],[(J)
Price Per Item
Y3]]*T_MAIN_ACCESSSW[[#This Row],[(C)
Qty  - Y3]]</f>
        <v>0</v>
      </c>
      <c r="Q65" s="16">
        <f>T_MAIN_ACCESSSW[[#This Row],[(K)
Price Per Item
Y4]]*T_MAIN_ACCESSSW[[#This Row],[(D)
Qty  - Y4]]</f>
        <v>0</v>
      </c>
      <c r="R65" s="16">
        <f>T_MAIN_ACCESSSW[[#This Row],[(L)
Price Per Item
Y5]]*T_MAIN_ACCESSSW[[#This Row],[(E)
Qty  - Y5]]</f>
        <v>0</v>
      </c>
      <c r="S65" s="16">
        <f>SUM(T_MAIN_ACCESSSW[[#This Row],[(O)
TOTAL Excluding VAT - Y1
(H*A)]:[(S)
TOTAL Excluding VAT - Y5
(L*E)]])</f>
        <v>0</v>
      </c>
      <c r="T65" s="68"/>
    </row>
    <row r="66" spans="1:20" x14ac:dyDescent="0.3">
      <c r="A66" t="s">
        <v>93</v>
      </c>
      <c r="B66" t="s">
        <v>418</v>
      </c>
      <c r="C66" t="s">
        <v>367</v>
      </c>
      <c r="D66" s="24">
        <v>1</v>
      </c>
      <c r="E66" s="24">
        <v>1</v>
      </c>
      <c r="F66" s="24">
        <v>1</v>
      </c>
      <c r="G66" s="24">
        <v>1</v>
      </c>
      <c r="H66" s="24">
        <v>1</v>
      </c>
      <c r="I66" s="139"/>
      <c r="J66" s="139"/>
      <c r="K66" s="139"/>
      <c r="L66" s="139"/>
      <c r="M66" s="139"/>
      <c r="N66" s="16">
        <f>T_MAIN_ACCESSSW[[#This Row],[(H)
Price Per Item
Y1]]*T_MAIN_ACCESSSW[[#This Row],[(A)
Qty  - Y1]]</f>
        <v>0</v>
      </c>
      <c r="O66" s="16">
        <f>T_MAIN_ACCESSSW[[#This Row],[(I)
Price Per Item
Y2]]*T_MAIN_ACCESSSW[[#This Row],[(B)
Qty  - Y2]]</f>
        <v>0</v>
      </c>
      <c r="P66" s="16">
        <f>T_MAIN_ACCESSSW[[#This Row],[(J)
Price Per Item
Y3]]*T_MAIN_ACCESSSW[[#This Row],[(C)
Qty  - Y3]]</f>
        <v>0</v>
      </c>
      <c r="Q66" s="16">
        <f>T_MAIN_ACCESSSW[[#This Row],[(K)
Price Per Item
Y4]]*T_MAIN_ACCESSSW[[#This Row],[(D)
Qty  - Y4]]</f>
        <v>0</v>
      </c>
      <c r="R66" s="16">
        <f>T_MAIN_ACCESSSW[[#This Row],[(L)
Price Per Item
Y5]]*T_MAIN_ACCESSSW[[#This Row],[(E)
Qty  - Y5]]</f>
        <v>0</v>
      </c>
      <c r="S66" s="16">
        <f>SUM(T_MAIN_ACCESSSW[[#This Row],[(O)
TOTAL Excluding VAT - Y1
(H*A)]:[(S)
TOTAL Excluding VAT - Y5
(L*E)]])</f>
        <v>0</v>
      </c>
      <c r="T66" s="68"/>
    </row>
    <row r="67" spans="1:20" x14ac:dyDescent="0.3">
      <c r="A67" t="s">
        <v>93</v>
      </c>
      <c r="B67" t="s">
        <v>418</v>
      </c>
      <c r="C67" t="s">
        <v>368</v>
      </c>
      <c r="D67" s="24">
        <v>1</v>
      </c>
      <c r="E67" s="24">
        <v>1</v>
      </c>
      <c r="F67" s="24">
        <v>1</v>
      </c>
      <c r="G67" s="24">
        <v>1</v>
      </c>
      <c r="H67" s="24">
        <v>1</v>
      </c>
      <c r="I67" s="139"/>
      <c r="J67" s="139"/>
      <c r="K67" s="139"/>
      <c r="L67" s="139"/>
      <c r="M67" s="139"/>
      <c r="N67" s="16">
        <f>T_MAIN_ACCESSSW[[#This Row],[(H)
Price Per Item
Y1]]*T_MAIN_ACCESSSW[[#This Row],[(A)
Qty  - Y1]]</f>
        <v>0</v>
      </c>
      <c r="O67" s="16">
        <f>T_MAIN_ACCESSSW[[#This Row],[(I)
Price Per Item
Y2]]*T_MAIN_ACCESSSW[[#This Row],[(B)
Qty  - Y2]]</f>
        <v>0</v>
      </c>
      <c r="P67" s="16">
        <f>T_MAIN_ACCESSSW[[#This Row],[(J)
Price Per Item
Y3]]*T_MAIN_ACCESSSW[[#This Row],[(C)
Qty  - Y3]]</f>
        <v>0</v>
      </c>
      <c r="Q67" s="16">
        <f>T_MAIN_ACCESSSW[[#This Row],[(K)
Price Per Item
Y4]]*T_MAIN_ACCESSSW[[#This Row],[(D)
Qty  - Y4]]</f>
        <v>0</v>
      </c>
      <c r="R67" s="16">
        <f>T_MAIN_ACCESSSW[[#This Row],[(L)
Price Per Item
Y5]]*T_MAIN_ACCESSSW[[#This Row],[(E)
Qty  - Y5]]</f>
        <v>0</v>
      </c>
      <c r="S67" s="16">
        <f>SUM(T_MAIN_ACCESSSW[[#This Row],[(O)
TOTAL Excluding VAT - Y1
(H*A)]:[(S)
TOTAL Excluding VAT - Y5
(L*E)]])</f>
        <v>0</v>
      </c>
      <c r="T67" s="68"/>
    </row>
    <row r="68" spans="1:20" x14ac:dyDescent="0.3">
      <c r="A68" t="s">
        <v>93</v>
      </c>
      <c r="B68" t="s">
        <v>369</v>
      </c>
      <c r="C68" t="s">
        <v>370</v>
      </c>
      <c r="D68" s="24">
        <v>1</v>
      </c>
      <c r="E68" s="24">
        <v>1</v>
      </c>
      <c r="F68" s="24">
        <v>1</v>
      </c>
      <c r="G68" s="24">
        <v>1</v>
      </c>
      <c r="H68" s="24">
        <v>1</v>
      </c>
      <c r="I68" s="139"/>
      <c r="J68" s="139"/>
      <c r="K68" s="139"/>
      <c r="L68" s="139"/>
      <c r="M68" s="139"/>
      <c r="N68" s="16">
        <f>T_MAIN_ACCESSSW[[#This Row],[(H)
Price Per Item
Y1]]*T_MAIN_ACCESSSW[[#This Row],[(A)
Qty  - Y1]]</f>
        <v>0</v>
      </c>
      <c r="O68" s="16">
        <f>T_MAIN_ACCESSSW[[#This Row],[(I)
Price Per Item
Y2]]*T_MAIN_ACCESSSW[[#This Row],[(B)
Qty  - Y2]]</f>
        <v>0</v>
      </c>
      <c r="P68" s="16">
        <f>T_MAIN_ACCESSSW[[#This Row],[(J)
Price Per Item
Y3]]*T_MAIN_ACCESSSW[[#This Row],[(C)
Qty  - Y3]]</f>
        <v>0</v>
      </c>
      <c r="Q68" s="16">
        <f>T_MAIN_ACCESSSW[[#This Row],[(K)
Price Per Item
Y4]]*T_MAIN_ACCESSSW[[#This Row],[(D)
Qty  - Y4]]</f>
        <v>0</v>
      </c>
      <c r="R68" s="16">
        <f>T_MAIN_ACCESSSW[[#This Row],[(L)
Price Per Item
Y5]]*T_MAIN_ACCESSSW[[#This Row],[(E)
Qty  - Y5]]</f>
        <v>0</v>
      </c>
      <c r="S68" s="16">
        <f>SUM(T_MAIN_ACCESSSW[[#This Row],[(O)
TOTAL Excluding VAT - Y1
(H*A)]:[(S)
TOTAL Excluding VAT - Y5
(L*E)]])</f>
        <v>0</v>
      </c>
      <c r="T68" s="68"/>
    </row>
    <row r="69" spans="1:20" x14ac:dyDescent="0.3">
      <c r="A69" t="s">
        <v>93</v>
      </c>
      <c r="B69" t="s">
        <v>419</v>
      </c>
      <c r="C69" t="s">
        <v>371</v>
      </c>
      <c r="D69" s="24">
        <v>1</v>
      </c>
      <c r="E69" s="24">
        <v>1</v>
      </c>
      <c r="F69" s="24">
        <v>1</v>
      </c>
      <c r="G69" s="24">
        <v>1</v>
      </c>
      <c r="H69" s="24">
        <v>1</v>
      </c>
      <c r="I69" s="139"/>
      <c r="J69" s="139"/>
      <c r="K69" s="139"/>
      <c r="L69" s="139"/>
      <c r="M69" s="139"/>
      <c r="N69" s="16">
        <f>T_MAIN_ACCESSSW[[#This Row],[(H)
Price Per Item
Y1]]*T_MAIN_ACCESSSW[[#This Row],[(A)
Qty  - Y1]]</f>
        <v>0</v>
      </c>
      <c r="O69" s="16">
        <f>T_MAIN_ACCESSSW[[#This Row],[(I)
Price Per Item
Y2]]*T_MAIN_ACCESSSW[[#This Row],[(B)
Qty  - Y2]]</f>
        <v>0</v>
      </c>
      <c r="P69" s="16">
        <f>T_MAIN_ACCESSSW[[#This Row],[(J)
Price Per Item
Y3]]*T_MAIN_ACCESSSW[[#This Row],[(C)
Qty  - Y3]]</f>
        <v>0</v>
      </c>
      <c r="Q69" s="16">
        <f>T_MAIN_ACCESSSW[[#This Row],[(K)
Price Per Item
Y4]]*T_MAIN_ACCESSSW[[#This Row],[(D)
Qty  - Y4]]</f>
        <v>0</v>
      </c>
      <c r="R69" s="16">
        <f>T_MAIN_ACCESSSW[[#This Row],[(L)
Price Per Item
Y5]]*T_MAIN_ACCESSSW[[#This Row],[(E)
Qty  - Y5]]</f>
        <v>0</v>
      </c>
      <c r="S69" s="16">
        <f>SUM(T_MAIN_ACCESSSW[[#This Row],[(O)
TOTAL Excluding VAT - Y1
(H*A)]:[(S)
TOTAL Excluding VAT - Y5
(L*E)]])</f>
        <v>0</v>
      </c>
      <c r="T69" s="68"/>
    </row>
    <row r="70" spans="1:20" x14ac:dyDescent="0.3">
      <c r="A70" t="s">
        <v>93</v>
      </c>
      <c r="B70" t="s">
        <v>419</v>
      </c>
      <c r="C70" t="s">
        <v>372</v>
      </c>
      <c r="D70" s="24">
        <v>1</v>
      </c>
      <c r="E70" s="24">
        <v>1</v>
      </c>
      <c r="F70" s="24">
        <v>1</v>
      </c>
      <c r="G70" s="24">
        <v>1</v>
      </c>
      <c r="H70" s="24">
        <v>1</v>
      </c>
      <c r="I70" s="139"/>
      <c r="J70" s="139"/>
      <c r="K70" s="139"/>
      <c r="L70" s="139"/>
      <c r="M70" s="139"/>
      <c r="N70" s="16">
        <f>T_MAIN_ACCESSSW[[#This Row],[(H)
Price Per Item
Y1]]*T_MAIN_ACCESSSW[[#This Row],[(A)
Qty  - Y1]]</f>
        <v>0</v>
      </c>
      <c r="O70" s="16">
        <f>T_MAIN_ACCESSSW[[#This Row],[(I)
Price Per Item
Y2]]*T_MAIN_ACCESSSW[[#This Row],[(B)
Qty  - Y2]]</f>
        <v>0</v>
      </c>
      <c r="P70" s="16">
        <f>T_MAIN_ACCESSSW[[#This Row],[(J)
Price Per Item
Y3]]*T_MAIN_ACCESSSW[[#This Row],[(C)
Qty  - Y3]]</f>
        <v>0</v>
      </c>
      <c r="Q70" s="16">
        <f>T_MAIN_ACCESSSW[[#This Row],[(K)
Price Per Item
Y4]]*T_MAIN_ACCESSSW[[#This Row],[(D)
Qty  - Y4]]</f>
        <v>0</v>
      </c>
      <c r="R70" s="16">
        <f>T_MAIN_ACCESSSW[[#This Row],[(L)
Price Per Item
Y5]]*T_MAIN_ACCESSSW[[#This Row],[(E)
Qty  - Y5]]</f>
        <v>0</v>
      </c>
      <c r="S70" s="16">
        <f>SUM(T_MAIN_ACCESSSW[[#This Row],[(O)
TOTAL Excluding VAT - Y1
(H*A)]:[(S)
TOTAL Excluding VAT - Y5
(L*E)]])</f>
        <v>0</v>
      </c>
      <c r="T70" s="68"/>
    </row>
    <row r="71" spans="1:20" x14ac:dyDescent="0.3">
      <c r="A71" t="s">
        <v>93</v>
      </c>
      <c r="B71" t="s">
        <v>419</v>
      </c>
      <c r="C71" t="s">
        <v>373</v>
      </c>
      <c r="D71" s="24">
        <v>1</v>
      </c>
      <c r="E71" s="24">
        <v>1</v>
      </c>
      <c r="F71" s="24">
        <v>1</v>
      </c>
      <c r="G71" s="24">
        <v>1</v>
      </c>
      <c r="H71" s="24">
        <v>1</v>
      </c>
      <c r="I71" s="139"/>
      <c r="J71" s="139"/>
      <c r="K71" s="139"/>
      <c r="L71" s="139"/>
      <c r="M71" s="139"/>
      <c r="N71" s="16">
        <f>T_MAIN_ACCESSSW[[#This Row],[(H)
Price Per Item
Y1]]*T_MAIN_ACCESSSW[[#This Row],[(A)
Qty  - Y1]]</f>
        <v>0</v>
      </c>
      <c r="O71" s="16">
        <f>T_MAIN_ACCESSSW[[#This Row],[(I)
Price Per Item
Y2]]*T_MAIN_ACCESSSW[[#This Row],[(B)
Qty  - Y2]]</f>
        <v>0</v>
      </c>
      <c r="P71" s="16">
        <f>T_MAIN_ACCESSSW[[#This Row],[(J)
Price Per Item
Y3]]*T_MAIN_ACCESSSW[[#This Row],[(C)
Qty  - Y3]]</f>
        <v>0</v>
      </c>
      <c r="Q71" s="16">
        <f>T_MAIN_ACCESSSW[[#This Row],[(K)
Price Per Item
Y4]]*T_MAIN_ACCESSSW[[#This Row],[(D)
Qty  - Y4]]</f>
        <v>0</v>
      </c>
      <c r="R71" s="16">
        <f>T_MAIN_ACCESSSW[[#This Row],[(L)
Price Per Item
Y5]]*T_MAIN_ACCESSSW[[#This Row],[(E)
Qty  - Y5]]</f>
        <v>0</v>
      </c>
      <c r="S71" s="16">
        <f>SUM(T_MAIN_ACCESSSW[[#This Row],[(O)
TOTAL Excluding VAT - Y1
(H*A)]:[(S)
TOTAL Excluding VAT - Y5
(L*E)]])</f>
        <v>0</v>
      </c>
      <c r="T71" s="68"/>
    </row>
    <row r="72" spans="1:20" x14ac:dyDescent="0.3">
      <c r="A72" t="s">
        <v>93</v>
      </c>
      <c r="B72" t="s">
        <v>419</v>
      </c>
      <c r="C72" t="s">
        <v>374</v>
      </c>
      <c r="D72" s="24">
        <v>1</v>
      </c>
      <c r="E72" s="24">
        <v>1</v>
      </c>
      <c r="F72" s="24">
        <v>1</v>
      </c>
      <c r="G72" s="24">
        <v>1</v>
      </c>
      <c r="H72" s="24">
        <v>1</v>
      </c>
      <c r="I72" s="139"/>
      <c r="J72" s="139"/>
      <c r="K72" s="139"/>
      <c r="L72" s="139"/>
      <c r="M72" s="139"/>
      <c r="N72" s="16">
        <f>T_MAIN_ACCESSSW[[#This Row],[(H)
Price Per Item
Y1]]*T_MAIN_ACCESSSW[[#This Row],[(A)
Qty  - Y1]]</f>
        <v>0</v>
      </c>
      <c r="O72" s="16">
        <f>T_MAIN_ACCESSSW[[#This Row],[(I)
Price Per Item
Y2]]*T_MAIN_ACCESSSW[[#This Row],[(B)
Qty  - Y2]]</f>
        <v>0</v>
      </c>
      <c r="P72" s="16">
        <f>T_MAIN_ACCESSSW[[#This Row],[(J)
Price Per Item
Y3]]*T_MAIN_ACCESSSW[[#This Row],[(C)
Qty  - Y3]]</f>
        <v>0</v>
      </c>
      <c r="Q72" s="16">
        <f>T_MAIN_ACCESSSW[[#This Row],[(K)
Price Per Item
Y4]]*T_MAIN_ACCESSSW[[#This Row],[(D)
Qty  - Y4]]</f>
        <v>0</v>
      </c>
      <c r="R72" s="16">
        <f>T_MAIN_ACCESSSW[[#This Row],[(L)
Price Per Item
Y5]]*T_MAIN_ACCESSSW[[#This Row],[(E)
Qty  - Y5]]</f>
        <v>0</v>
      </c>
      <c r="S72" s="16">
        <f>SUM(T_MAIN_ACCESSSW[[#This Row],[(O)
TOTAL Excluding VAT - Y1
(H*A)]:[(S)
TOTAL Excluding VAT - Y5
(L*E)]])</f>
        <v>0</v>
      </c>
      <c r="T72" s="68"/>
    </row>
    <row r="73" spans="1:20" x14ac:dyDescent="0.3">
      <c r="A73" t="s">
        <v>93</v>
      </c>
      <c r="B73" t="s">
        <v>420</v>
      </c>
      <c r="C73" t="s">
        <v>194</v>
      </c>
      <c r="D73" s="24">
        <v>1</v>
      </c>
      <c r="E73" s="24">
        <v>1</v>
      </c>
      <c r="F73" s="24">
        <v>1</v>
      </c>
      <c r="G73" s="24">
        <v>1</v>
      </c>
      <c r="H73" s="24">
        <v>1</v>
      </c>
      <c r="I73" s="139"/>
      <c r="J73" s="139"/>
      <c r="K73" s="139"/>
      <c r="L73" s="139"/>
      <c r="M73" s="139"/>
      <c r="N73" s="16">
        <f>T_MAIN_ACCESSSW[[#This Row],[(H)
Price Per Item
Y1]]*T_MAIN_ACCESSSW[[#This Row],[(A)
Qty  - Y1]]</f>
        <v>0</v>
      </c>
      <c r="O73" s="16">
        <f>T_MAIN_ACCESSSW[[#This Row],[(I)
Price Per Item
Y2]]*T_MAIN_ACCESSSW[[#This Row],[(B)
Qty  - Y2]]</f>
        <v>0</v>
      </c>
      <c r="P73" s="16">
        <f>T_MAIN_ACCESSSW[[#This Row],[(J)
Price Per Item
Y3]]*T_MAIN_ACCESSSW[[#This Row],[(C)
Qty  - Y3]]</f>
        <v>0</v>
      </c>
      <c r="Q73" s="16">
        <f>T_MAIN_ACCESSSW[[#This Row],[(K)
Price Per Item
Y4]]*T_MAIN_ACCESSSW[[#This Row],[(D)
Qty  - Y4]]</f>
        <v>0</v>
      </c>
      <c r="R73" s="16">
        <f>T_MAIN_ACCESSSW[[#This Row],[(L)
Price Per Item
Y5]]*T_MAIN_ACCESSSW[[#This Row],[(E)
Qty  - Y5]]</f>
        <v>0</v>
      </c>
      <c r="S73" s="16">
        <f>SUM(T_MAIN_ACCESSSW[[#This Row],[(O)
TOTAL Excluding VAT - Y1
(H*A)]:[(S)
TOTAL Excluding VAT - Y5
(L*E)]])</f>
        <v>0</v>
      </c>
      <c r="T73" s="68"/>
    </row>
    <row r="74" spans="1:20" x14ac:dyDescent="0.3">
      <c r="A74" t="s">
        <v>93</v>
      </c>
      <c r="B74" t="s">
        <v>420</v>
      </c>
      <c r="C74" t="s">
        <v>196</v>
      </c>
      <c r="D74" s="24">
        <v>1</v>
      </c>
      <c r="E74" s="24">
        <v>1</v>
      </c>
      <c r="F74" s="24">
        <v>1</v>
      </c>
      <c r="G74" s="24">
        <v>1</v>
      </c>
      <c r="H74" s="24">
        <v>1</v>
      </c>
      <c r="I74" s="139"/>
      <c r="J74" s="139"/>
      <c r="K74" s="139"/>
      <c r="L74" s="139"/>
      <c r="M74" s="139"/>
      <c r="N74" s="16">
        <f>T_MAIN_ACCESSSW[[#This Row],[(H)
Price Per Item
Y1]]*T_MAIN_ACCESSSW[[#This Row],[(A)
Qty  - Y1]]</f>
        <v>0</v>
      </c>
      <c r="O74" s="16">
        <f>T_MAIN_ACCESSSW[[#This Row],[(I)
Price Per Item
Y2]]*T_MAIN_ACCESSSW[[#This Row],[(B)
Qty  - Y2]]</f>
        <v>0</v>
      </c>
      <c r="P74" s="16">
        <f>T_MAIN_ACCESSSW[[#This Row],[(J)
Price Per Item
Y3]]*T_MAIN_ACCESSSW[[#This Row],[(C)
Qty  - Y3]]</f>
        <v>0</v>
      </c>
      <c r="Q74" s="16">
        <f>T_MAIN_ACCESSSW[[#This Row],[(K)
Price Per Item
Y4]]*T_MAIN_ACCESSSW[[#This Row],[(D)
Qty  - Y4]]</f>
        <v>0</v>
      </c>
      <c r="R74" s="16">
        <f>T_MAIN_ACCESSSW[[#This Row],[(L)
Price Per Item
Y5]]*T_MAIN_ACCESSSW[[#This Row],[(E)
Qty  - Y5]]</f>
        <v>0</v>
      </c>
      <c r="S74" s="16">
        <f>SUM(T_MAIN_ACCESSSW[[#This Row],[(O)
TOTAL Excluding VAT - Y1
(H*A)]:[(S)
TOTAL Excluding VAT - Y5
(L*E)]])</f>
        <v>0</v>
      </c>
      <c r="T74" s="68"/>
    </row>
    <row r="75" spans="1:20" x14ac:dyDescent="0.3">
      <c r="A75" t="s">
        <v>93</v>
      </c>
      <c r="B75" t="s">
        <v>420</v>
      </c>
      <c r="C75" t="s">
        <v>197</v>
      </c>
      <c r="D75" s="24">
        <v>1</v>
      </c>
      <c r="E75" s="24">
        <v>1</v>
      </c>
      <c r="F75" s="24">
        <v>1</v>
      </c>
      <c r="G75" s="24">
        <v>1</v>
      </c>
      <c r="H75" s="24">
        <v>1</v>
      </c>
      <c r="I75" s="139"/>
      <c r="J75" s="139"/>
      <c r="K75" s="139"/>
      <c r="L75" s="139"/>
      <c r="M75" s="139"/>
      <c r="N75" s="16">
        <f>T_MAIN_ACCESSSW[[#This Row],[(H)
Price Per Item
Y1]]*T_MAIN_ACCESSSW[[#This Row],[(A)
Qty  - Y1]]</f>
        <v>0</v>
      </c>
      <c r="O75" s="16">
        <f>T_MAIN_ACCESSSW[[#This Row],[(I)
Price Per Item
Y2]]*T_MAIN_ACCESSSW[[#This Row],[(B)
Qty  - Y2]]</f>
        <v>0</v>
      </c>
      <c r="P75" s="16">
        <f>T_MAIN_ACCESSSW[[#This Row],[(J)
Price Per Item
Y3]]*T_MAIN_ACCESSSW[[#This Row],[(C)
Qty  - Y3]]</f>
        <v>0</v>
      </c>
      <c r="Q75" s="16">
        <f>T_MAIN_ACCESSSW[[#This Row],[(K)
Price Per Item
Y4]]*T_MAIN_ACCESSSW[[#This Row],[(D)
Qty  - Y4]]</f>
        <v>0</v>
      </c>
      <c r="R75" s="16">
        <f>T_MAIN_ACCESSSW[[#This Row],[(L)
Price Per Item
Y5]]*T_MAIN_ACCESSSW[[#This Row],[(E)
Qty  - Y5]]</f>
        <v>0</v>
      </c>
      <c r="S75" s="16">
        <f>SUM(T_MAIN_ACCESSSW[[#This Row],[(O)
TOTAL Excluding VAT - Y1
(H*A)]:[(S)
TOTAL Excluding VAT - Y5
(L*E)]])</f>
        <v>0</v>
      </c>
      <c r="T75" s="68"/>
    </row>
    <row r="76" spans="1:20" x14ac:dyDescent="0.3">
      <c r="A76" t="s">
        <v>93</v>
      </c>
      <c r="B76" t="s">
        <v>420</v>
      </c>
      <c r="C76" t="s">
        <v>195</v>
      </c>
      <c r="D76" s="24">
        <v>1</v>
      </c>
      <c r="E76" s="24">
        <v>1</v>
      </c>
      <c r="F76" s="24">
        <v>1</v>
      </c>
      <c r="G76" s="24">
        <v>1</v>
      </c>
      <c r="H76" s="24">
        <v>1</v>
      </c>
      <c r="I76" s="139"/>
      <c r="J76" s="139"/>
      <c r="K76" s="139"/>
      <c r="L76" s="139"/>
      <c r="M76" s="139"/>
      <c r="N76" s="16">
        <f>T_MAIN_ACCESSSW[[#This Row],[(H)
Price Per Item
Y1]]*T_MAIN_ACCESSSW[[#This Row],[(A)
Qty  - Y1]]</f>
        <v>0</v>
      </c>
      <c r="O76" s="16">
        <f>T_MAIN_ACCESSSW[[#This Row],[(I)
Price Per Item
Y2]]*T_MAIN_ACCESSSW[[#This Row],[(B)
Qty  - Y2]]</f>
        <v>0</v>
      </c>
      <c r="P76" s="16">
        <f>T_MAIN_ACCESSSW[[#This Row],[(J)
Price Per Item
Y3]]*T_MAIN_ACCESSSW[[#This Row],[(C)
Qty  - Y3]]</f>
        <v>0</v>
      </c>
      <c r="Q76" s="16">
        <f>T_MAIN_ACCESSSW[[#This Row],[(K)
Price Per Item
Y4]]*T_MAIN_ACCESSSW[[#This Row],[(D)
Qty  - Y4]]</f>
        <v>0</v>
      </c>
      <c r="R76" s="16">
        <f>T_MAIN_ACCESSSW[[#This Row],[(L)
Price Per Item
Y5]]*T_MAIN_ACCESSSW[[#This Row],[(E)
Qty  - Y5]]</f>
        <v>0</v>
      </c>
      <c r="S76" s="16">
        <f>SUM(T_MAIN_ACCESSSW[[#This Row],[(O)
TOTAL Excluding VAT - Y1
(H*A)]:[(S)
TOTAL Excluding VAT - Y5
(L*E)]])</f>
        <v>0</v>
      </c>
      <c r="T76" s="68"/>
    </row>
    <row r="77" spans="1:20" x14ac:dyDescent="0.3">
      <c r="A77" t="s">
        <v>93</v>
      </c>
      <c r="B77" t="s">
        <v>421</v>
      </c>
      <c r="C77" t="s">
        <v>375</v>
      </c>
      <c r="D77" s="24">
        <v>1</v>
      </c>
      <c r="E77" s="24">
        <v>1</v>
      </c>
      <c r="F77" s="24">
        <v>1</v>
      </c>
      <c r="G77" s="24">
        <v>1</v>
      </c>
      <c r="H77" s="24">
        <v>1</v>
      </c>
      <c r="I77" s="139"/>
      <c r="J77" s="139"/>
      <c r="K77" s="139"/>
      <c r="L77" s="139"/>
      <c r="M77" s="139"/>
      <c r="N77" s="16">
        <f>T_MAIN_ACCESSSW[[#This Row],[(H)
Price Per Item
Y1]]*T_MAIN_ACCESSSW[[#This Row],[(A)
Qty  - Y1]]</f>
        <v>0</v>
      </c>
      <c r="O77" s="16">
        <f>T_MAIN_ACCESSSW[[#This Row],[(I)
Price Per Item
Y2]]*T_MAIN_ACCESSSW[[#This Row],[(B)
Qty  - Y2]]</f>
        <v>0</v>
      </c>
      <c r="P77" s="16">
        <f>T_MAIN_ACCESSSW[[#This Row],[(J)
Price Per Item
Y3]]*T_MAIN_ACCESSSW[[#This Row],[(C)
Qty  - Y3]]</f>
        <v>0</v>
      </c>
      <c r="Q77" s="16">
        <f>T_MAIN_ACCESSSW[[#This Row],[(K)
Price Per Item
Y4]]*T_MAIN_ACCESSSW[[#This Row],[(D)
Qty  - Y4]]</f>
        <v>0</v>
      </c>
      <c r="R77" s="16">
        <f>T_MAIN_ACCESSSW[[#This Row],[(L)
Price Per Item
Y5]]*T_MAIN_ACCESSSW[[#This Row],[(E)
Qty  - Y5]]</f>
        <v>0</v>
      </c>
      <c r="S77" s="16">
        <f>SUM(T_MAIN_ACCESSSW[[#This Row],[(O)
TOTAL Excluding VAT - Y1
(H*A)]:[(S)
TOTAL Excluding VAT - Y5
(L*E)]])</f>
        <v>0</v>
      </c>
      <c r="T77" s="68"/>
    </row>
    <row r="78" spans="1:20" x14ac:dyDescent="0.3">
      <c r="A78" t="s">
        <v>93</v>
      </c>
      <c r="B78" t="s">
        <v>421</v>
      </c>
      <c r="C78" t="s">
        <v>376</v>
      </c>
      <c r="D78" s="24">
        <v>1</v>
      </c>
      <c r="E78" s="24">
        <v>1</v>
      </c>
      <c r="F78" s="24">
        <v>1</v>
      </c>
      <c r="G78" s="24">
        <v>1</v>
      </c>
      <c r="H78" s="24">
        <v>1</v>
      </c>
      <c r="I78" s="139"/>
      <c r="J78" s="139"/>
      <c r="K78" s="139"/>
      <c r="L78" s="139"/>
      <c r="M78" s="139"/>
      <c r="N78" s="16">
        <f>T_MAIN_ACCESSSW[[#This Row],[(H)
Price Per Item
Y1]]*T_MAIN_ACCESSSW[[#This Row],[(A)
Qty  - Y1]]</f>
        <v>0</v>
      </c>
      <c r="O78" s="16">
        <f>T_MAIN_ACCESSSW[[#This Row],[(I)
Price Per Item
Y2]]*T_MAIN_ACCESSSW[[#This Row],[(B)
Qty  - Y2]]</f>
        <v>0</v>
      </c>
      <c r="P78" s="16">
        <f>T_MAIN_ACCESSSW[[#This Row],[(J)
Price Per Item
Y3]]*T_MAIN_ACCESSSW[[#This Row],[(C)
Qty  - Y3]]</f>
        <v>0</v>
      </c>
      <c r="Q78" s="16">
        <f>T_MAIN_ACCESSSW[[#This Row],[(K)
Price Per Item
Y4]]*T_MAIN_ACCESSSW[[#This Row],[(D)
Qty  - Y4]]</f>
        <v>0</v>
      </c>
      <c r="R78" s="16">
        <f>T_MAIN_ACCESSSW[[#This Row],[(L)
Price Per Item
Y5]]*T_MAIN_ACCESSSW[[#This Row],[(E)
Qty  - Y5]]</f>
        <v>0</v>
      </c>
      <c r="S78" s="16">
        <f>SUM(T_MAIN_ACCESSSW[[#This Row],[(O)
TOTAL Excluding VAT - Y1
(H*A)]:[(S)
TOTAL Excluding VAT - Y5
(L*E)]])</f>
        <v>0</v>
      </c>
      <c r="T78" s="68"/>
    </row>
    <row r="79" spans="1:20" x14ac:dyDescent="0.3">
      <c r="A79" t="s">
        <v>93</v>
      </c>
      <c r="B79" t="s">
        <v>421</v>
      </c>
      <c r="C79" t="s">
        <v>377</v>
      </c>
      <c r="D79" s="24">
        <v>1</v>
      </c>
      <c r="E79" s="24">
        <v>1</v>
      </c>
      <c r="F79" s="24">
        <v>1</v>
      </c>
      <c r="G79" s="24">
        <v>1</v>
      </c>
      <c r="H79" s="24">
        <v>1</v>
      </c>
      <c r="I79" s="139"/>
      <c r="J79" s="139"/>
      <c r="K79" s="139"/>
      <c r="L79" s="139"/>
      <c r="M79" s="139"/>
      <c r="N79" s="16">
        <f>T_MAIN_ACCESSSW[[#This Row],[(H)
Price Per Item
Y1]]*T_MAIN_ACCESSSW[[#This Row],[(A)
Qty  - Y1]]</f>
        <v>0</v>
      </c>
      <c r="O79" s="16">
        <f>T_MAIN_ACCESSSW[[#This Row],[(I)
Price Per Item
Y2]]*T_MAIN_ACCESSSW[[#This Row],[(B)
Qty  - Y2]]</f>
        <v>0</v>
      </c>
      <c r="P79" s="16">
        <f>T_MAIN_ACCESSSW[[#This Row],[(J)
Price Per Item
Y3]]*T_MAIN_ACCESSSW[[#This Row],[(C)
Qty  - Y3]]</f>
        <v>0</v>
      </c>
      <c r="Q79" s="16">
        <f>T_MAIN_ACCESSSW[[#This Row],[(K)
Price Per Item
Y4]]*T_MAIN_ACCESSSW[[#This Row],[(D)
Qty  - Y4]]</f>
        <v>0</v>
      </c>
      <c r="R79" s="16">
        <f>T_MAIN_ACCESSSW[[#This Row],[(L)
Price Per Item
Y5]]*T_MAIN_ACCESSSW[[#This Row],[(E)
Qty  - Y5]]</f>
        <v>0</v>
      </c>
      <c r="S79" s="16">
        <f>SUM(T_MAIN_ACCESSSW[[#This Row],[(O)
TOTAL Excluding VAT - Y1
(H*A)]:[(S)
TOTAL Excluding VAT - Y5
(L*E)]])</f>
        <v>0</v>
      </c>
      <c r="T79" s="68"/>
    </row>
    <row r="80" spans="1:20" x14ac:dyDescent="0.3">
      <c r="A80" t="s">
        <v>93</v>
      </c>
      <c r="B80" t="s">
        <v>421</v>
      </c>
      <c r="C80" t="s">
        <v>378</v>
      </c>
      <c r="D80" s="24">
        <v>1</v>
      </c>
      <c r="E80" s="24">
        <v>1</v>
      </c>
      <c r="F80" s="24">
        <v>1</v>
      </c>
      <c r="G80" s="24">
        <v>1</v>
      </c>
      <c r="H80" s="24">
        <v>1</v>
      </c>
      <c r="I80" s="139"/>
      <c r="J80" s="139"/>
      <c r="K80" s="139"/>
      <c r="L80" s="139"/>
      <c r="M80" s="139"/>
      <c r="N80" s="16">
        <f>T_MAIN_ACCESSSW[[#This Row],[(H)
Price Per Item
Y1]]*T_MAIN_ACCESSSW[[#This Row],[(A)
Qty  - Y1]]</f>
        <v>0</v>
      </c>
      <c r="O80" s="16">
        <f>T_MAIN_ACCESSSW[[#This Row],[(I)
Price Per Item
Y2]]*T_MAIN_ACCESSSW[[#This Row],[(B)
Qty  - Y2]]</f>
        <v>0</v>
      </c>
      <c r="P80" s="16">
        <f>T_MAIN_ACCESSSW[[#This Row],[(J)
Price Per Item
Y3]]*T_MAIN_ACCESSSW[[#This Row],[(C)
Qty  - Y3]]</f>
        <v>0</v>
      </c>
      <c r="Q80" s="16">
        <f>T_MAIN_ACCESSSW[[#This Row],[(K)
Price Per Item
Y4]]*T_MAIN_ACCESSSW[[#This Row],[(D)
Qty  - Y4]]</f>
        <v>0</v>
      </c>
      <c r="R80" s="16">
        <f>T_MAIN_ACCESSSW[[#This Row],[(L)
Price Per Item
Y5]]*T_MAIN_ACCESSSW[[#This Row],[(E)
Qty  - Y5]]</f>
        <v>0</v>
      </c>
      <c r="S80" s="16">
        <f>SUM(T_MAIN_ACCESSSW[[#This Row],[(O)
TOTAL Excluding VAT - Y1
(H*A)]:[(S)
TOTAL Excluding VAT - Y5
(L*E)]])</f>
        <v>0</v>
      </c>
      <c r="T80" s="68"/>
    </row>
    <row r="81" spans="1:20" x14ac:dyDescent="0.3">
      <c r="A81" t="s">
        <v>93</v>
      </c>
      <c r="B81" t="s">
        <v>421</v>
      </c>
      <c r="C81" t="s">
        <v>379</v>
      </c>
      <c r="D81" s="24">
        <v>1</v>
      </c>
      <c r="E81" s="24">
        <v>1</v>
      </c>
      <c r="F81" s="24">
        <v>1</v>
      </c>
      <c r="G81" s="24">
        <v>1</v>
      </c>
      <c r="H81" s="24">
        <v>1</v>
      </c>
      <c r="I81" s="139"/>
      <c r="J81" s="139"/>
      <c r="K81" s="139"/>
      <c r="L81" s="139"/>
      <c r="M81" s="139"/>
      <c r="N81" s="16">
        <f>T_MAIN_ACCESSSW[[#This Row],[(H)
Price Per Item
Y1]]*T_MAIN_ACCESSSW[[#This Row],[(A)
Qty  - Y1]]</f>
        <v>0</v>
      </c>
      <c r="O81" s="16">
        <f>T_MAIN_ACCESSSW[[#This Row],[(I)
Price Per Item
Y2]]*T_MAIN_ACCESSSW[[#This Row],[(B)
Qty  - Y2]]</f>
        <v>0</v>
      </c>
      <c r="P81" s="16">
        <f>T_MAIN_ACCESSSW[[#This Row],[(J)
Price Per Item
Y3]]*T_MAIN_ACCESSSW[[#This Row],[(C)
Qty  - Y3]]</f>
        <v>0</v>
      </c>
      <c r="Q81" s="16">
        <f>T_MAIN_ACCESSSW[[#This Row],[(K)
Price Per Item
Y4]]*T_MAIN_ACCESSSW[[#This Row],[(D)
Qty  - Y4]]</f>
        <v>0</v>
      </c>
      <c r="R81" s="16">
        <f>T_MAIN_ACCESSSW[[#This Row],[(L)
Price Per Item
Y5]]*T_MAIN_ACCESSSW[[#This Row],[(E)
Qty  - Y5]]</f>
        <v>0</v>
      </c>
      <c r="S81" s="16">
        <f>SUM(T_MAIN_ACCESSSW[[#This Row],[(O)
TOTAL Excluding VAT - Y1
(H*A)]:[(S)
TOTAL Excluding VAT - Y5
(L*E)]])</f>
        <v>0</v>
      </c>
      <c r="T81" s="68"/>
    </row>
    <row r="82" spans="1:20" x14ac:dyDescent="0.3">
      <c r="A82" t="s">
        <v>93</v>
      </c>
      <c r="B82" t="s">
        <v>421</v>
      </c>
      <c r="C82" t="s">
        <v>380</v>
      </c>
      <c r="D82" s="24">
        <v>1</v>
      </c>
      <c r="E82" s="24">
        <v>1</v>
      </c>
      <c r="F82" s="24">
        <v>1</v>
      </c>
      <c r="G82" s="24">
        <v>1</v>
      </c>
      <c r="H82" s="24">
        <v>1</v>
      </c>
      <c r="I82" s="139"/>
      <c r="J82" s="139"/>
      <c r="K82" s="139"/>
      <c r="L82" s="139"/>
      <c r="M82" s="139"/>
      <c r="N82" s="16">
        <f>T_MAIN_ACCESSSW[[#This Row],[(H)
Price Per Item
Y1]]*T_MAIN_ACCESSSW[[#This Row],[(A)
Qty  - Y1]]</f>
        <v>0</v>
      </c>
      <c r="O82" s="16">
        <f>T_MAIN_ACCESSSW[[#This Row],[(I)
Price Per Item
Y2]]*T_MAIN_ACCESSSW[[#This Row],[(B)
Qty  - Y2]]</f>
        <v>0</v>
      </c>
      <c r="P82" s="16">
        <f>T_MAIN_ACCESSSW[[#This Row],[(J)
Price Per Item
Y3]]*T_MAIN_ACCESSSW[[#This Row],[(C)
Qty  - Y3]]</f>
        <v>0</v>
      </c>
      <c r="Q82" s="16">
        <f>T_MAIN_ACCESSSW[[#This Row],[(K)
Price Per Item
Y4]]*T_MAIN_ACCESSSW[[#This Row],[(D)
Qty  - Y4]]</f>
        <v>0</v>
      </c>
      <c r="R82" s="16">
        <f>T_MAIN_ACCESSSW[[#This Row],[(L)
Price Per Item
Y5]]*T_MAIN_ACCESSSW[[#This Row],[(E)
Qty  - Y5]]</f>
        <v>0</v>
      </c>
      <c r="S82" s="16">
        <f>SUM(T_MAIN_ACCESSSW[[#This Row],[(O)
TOTAL Excluding VAT - Y1
(H*A)]:[(S)
TOTAL Excluding VAT - Y5
(L*E)]])</f>
        <v>0</v>
      </c>
      <c r="T82" s="68"/>
    </row>
    <row r="83" spans="1:20" x14ac:dyDescent="0.3">
      <c r="A83" t="s">
        <v>93</v>
      </c>
      <c r="B83" t="s">
        <v>422</v>
      </c>
      <c r="C83" t="s">
        <v>381</v>
      </c>
      <c r="D83" s="24">
        <v>1</v>
      </c>
      <c r="E83" s="24">
        <v>1</v>
      </c>
      <c r="F83" s="24">
        <v>1</v>
      </c>
      <c r="G83" s="24">
        <v>1</v>
      </c>
      <c r="H83" s="24">
        <v>1</v>
      </c>
      <c r="I83" s="139"/>
      <c r="J83" s="139"/>
      <c r="K83" s="139"/>
      <c r="L83" s="139"/>
      <c r="M83" s="139"/>
      <c r="N83" s="16">
        <f>T_MAIN_ACCESSSW[[#This Row],[(H)
Price Per Item
Y1]]*T_MAIN_ACCESSSW[[#This Row],[(A)
Qty  - Y1]]</f>
        <v>0</v>
      </c>
      <c r="O83" s="16">
        <f>T_MAIN_ACCESSSW[[#This Row],[(I)
Price Per Item
Y2]]*T_MAIN_ACCESSSW[[#This Row],[(B)
Qty  - Y2]]</f>
        <v>0</v>
      </c>
      <c r="P83" s="16">
        <f>T_MAIN_ACCESSSW[[#This Row],[(J)
Price Per Item
Y3]]*T_MAIN_ACCESSSW[[#This Row],[(C)
Qty  - Y3]]</f>
        <v>0</v>
      </c>
      <c r="Q83" s="16">
        <f>T_MAIN_ACCESSSW[[#This Row],[(K)
Price Per Item
Y4]]*T_MAIN_ACCESSSW[[#This Row],[(D)
Qty  - Y4]]</f>
        <v>0</v>
      </c>
      <c r="R83" s="16">
        <f>T_MAIN_ACCESSSW[[#This Row],[(L)
Price Per Item
Y5]]*T_MAIN_ACCESSSW[[#This Row],[(E)
Qty  - Y5]]</f>
        <v>0</v>
      </c>
      <c r="S83" s="16">
        <f>SUM(T_MAIN_ACCESSSW[[#This Row],[(O)
TOTAL Excluding VAT - Y1
(H*A)]:[(S)
TOTAL Excluding VAT - Y5
(L*E)]])</f>
        <v>0</v>
      </c>
      <c r="T83" s="68"/>
    </row>
    <row r="84" spans="1:20" x14ac:dyDescent="0.3">
      <c r="A84" t="s">
        <v>93</v>
      </c>
      <c r="B84" t="s">
        <v>423</v>
      </c>
      <c r="C84" t="s">
        <v>382</v>
      </c>
      <c r="D84" s="24">
        <v>1</v>
      </c>
      <c r="E84" s="24">
        <v>1</v>
      </c>
      <c r="F84" s="24">
        <v>1</v>
      </c>
      <c r="G84" s="24">
        <v>1</v>
      </c>
      <c r="H84" s="24">
        <v>1</v>
      </c>
      <c r="I84" s="139"/>
      <c r="J84" s="139"/>
      <c r="K84" s="139"/>
      <c r="L84" s="139"/>
      <c r="M84" s="139"/>
      <c r="N84" s="16">
        <f>T_MAIN_ACCESSSW[[#This Row],[(H)
Price Per Item
Y1]]*T_MAIN_ACCESSSW[[#This Row],[(A)
Qty  - Y1]]</f>
        <v>0</v>
      </c>
      <c r="O84" s="16">
        <f>T_MAIN_ACCESSSW[[#This Row],[(I)
Price Per Item
Y2]]*T_MAIN_ACCESSSW[[#This Row],[(B)
Qty  - Y2]]</f>
        <v>0</v>
      </c>
      <c r="P84" s="16">
        <f>T_MAIN_ACCESSSW[[#This Row],[(J)
Price Per Item
Y3]]*T_MAIN_ACCESSSW[[#This Row],[(C)
Qty  - Y3]]</f>
        <v>0</v>
      </c>
      <c r="Q84" s="16">
        <f>T_MAIN_ACCESSSW[[#This Row],[(K)
Price Per Item
Y4]]*T_MAIN_ACCESSSW[[#This Row],[(D)
Qty  - Y4]]</f>
        <v>0</v>
      </c>
      <c r="R84" s="16">
        <f>T_MAIN_ACCESSSW[[#This Row],[(L)
Price Per Item
Y5]]*T_MAIN_ACCESSSW[[#This Row],[(E)
Qty  - Y5]]</f>
        <v>0</v>
      </c>
      <c r="S84" s="16">
        <f>SUM(T_MAIN_ACCESSSW[[#This Row],[(O)
TOTAL Excluding VAT - Y1
(H*A)]:[(S)
TOTAL Excluding VAT - Y5
(L*E)]])</f>
        <v>0</v>
      </c>
      <c r="T84" s="68"/>
    </row>
    <row r="85" spans="1:20" x14ac:dyDescent="0.3">
      <c r="A85" t="s">
        <v>93</v>
      </c>
      <c r="B85" t="s">
        <v>423</v>
      </c>
      <c r="C85" t="s">
        <v>383</v>
      </c>
      <c r="D85" s="24">
        <v>1</v>
      </c>
      <c r="E85" s="24">
        <v>1</v>
      </c>
      <c r="F85" s="24">
        <v>1</v>
      </c>
      <c r="G85" s="24">
        <v>1</v>
      </c>
      <c r="H85" s="24">
        <v>1</v>
      </c>
      <c r="I85" s="139"/>
      <c r="J85" s="139"/>
      <c r="K85" s="139"/>
      <c r="L85" s="139"/>
      <c r="M85" s="139"/>
      <c r="N85" s="16">
        <f>T_MAIN_ACCESSSW[[#This Row],[(H)
Price Per Item
Y1]]*T_MAIN_ACCESSSW[[#This Row],[(A)
Qty  - Y1]]</f>
        <v>0</v>
      </c>
      <c r="O85" s="16">
        <f>T_MAIN_ACCESSSW[[#This Row],[(I)
Price Per Item
Y2]]*T_MAIN_ACCESSSW[[#This Row],[(B)
Qty  - Y2]]</f>
        <v>0</v>
      </c>
      <c r="P85" s="16">
        <f>T_MAIN_ACCESSSW[[#This Row],[(J)
Price Per Item
Y3]]*T_MAIN_ACCESSSW[[#This Row],[(C)
Qty  - Y3]]</f>
        <v>0</v>
      </c>
      <c r="Q85" s="16">
        <f>T_MAIN_ACCESSSW[[#This Row],[(K)
Price Per Item
Y4]]*T_MAIN_ACCESSSW[[#This Row],[(D)
Qty  - Y4]]</f>
        <v>0</v>
      </c>
      <c r="R85" s="16">
        <f>T_MAIN_ACCESSSW[[#This Row],[(L)
Price Per Item
Y5]]*T_MAIN_ACCESSSW[[#This Row],[(E)
Qty  - Y5]]</f>
        <v>0</v>
      </c>
      <c r="S85" s="16">
        <f>SUM(T_MAIN_ACCESSSW[[#This Row],[(O)
TOTAL Excluding VAT - Y1
(H*A)]:[(S)
TOTAL Excluding VAT - Y5
(L*E)]])</f>
        <v>0</v>
      </c>
      <c r="T85" s="68"/>
    </row>
    <row r="86" spans="1:20" x14ac:dyDescent="0.3">
      <c r="A86" t="s">
        <v>93</v>
      </c>
      <c r="B86" t="s">
        <v>423</v>
      </c>
      <c r="C86" t="s">
        <v>384</v>
      </c>
      <c r="D86" s="24">
        <v>1</v>
      </c>
      <c r="E86" s="24">
        <v>1</v>
      </c>
      <c r="F86" s="24">
        <v>1</v>
      </c>
      <c r="G86" s="24">
        <v>1</v>
      </c>
      <c r="H86" s="24">
        <v>1</v>
      </c>
      <c r="I86" s="139"/>
      <c r="J86" s="139"/>
      <c r="K86" s="139"/>
      <c r="L86" s="139"/>
      <c r="M86" s="139"/>
      <c r="N86" s="16">
        <f>T_MAIN_ACCESSSW[[#This Row],[(H)
Price Per Item
Y1]]*T_MAIN_ACCESSSW[[#This Row],[(A)
Qty  - Y1]]</f>
        <v>0</v>
      </c>
      <c r="O86" s="16">
        <f>T_MAIN_ACCESSSW[[#This Row],[(I)
Price Per Item
Y2]]*T_MAIN_ACCESSSW[[#This Row],[(B)
Qty  - Y2]]</f>
        <v>0</v>
      </c>
      <c r="P86" s="16">
        <f>T_MAIN_ACCESSSW[[#This Row],[(J)
Price Per Item
Y3]]*T_MAIN_ACCESSSW[[#This Row],[(C)
Qty  - Y3]]</f>
        <v>0</v>
      </c>
      <c r="Q86" s="16">
        <f>T_MAIN_ACCESSSW[[#This Row],[(K)
Price Per Item
Y4]]*T_MAIN_ACCESSSW[[#This Row],[(D)
Qty  - Y4]]</f>
        <v>0</v>
      </c>
      <c r="R86" s="16">
        <f>T_MAIN_ACCESSSW[[#This Row],[(L)
Price Per Item
Y5]]*T_MAIN_ACCESSSW[[#This Row],[(E)
Qty  - Y5]]</f>
        <v>0</v>
      </c>
      <c r="S86" s="16">
        <f>SUM(T_MAIN_ACCESSSW[[#This Row],[(O)
TOTAL Excluding VAT - Y1
(H*A)]:[(S)
TOTAL Excluding VAT - Y5
(L*E)]])</f>
        <v>0</v>
      </c>
      <c r="T86" s="68"/>
    </row>
    <row r="87" spans="1:20" x14ac:dyDescent="0.3">
      <c r="A87" t="s">
        <v>93</v>
      </c>
      <c r="B87" t="s">
        <v>423</v>
      </c>
      <c r="C87" t="s">
        <v>385</v>
      </c>
      <c r="D87" s="24">
        <v>1</v>
      </c>
      <c r="E87" s="24">
        <v>1</v>
      </c>
      <c r="F87" s="24">
        <v>1</v>
      </c>
      <c r="G87" s="24">
        <v>1</v>
      </c>
      <c r="H87" s="24">
        <v>1</v>
      </c>
      <c r="I87" s="139"/>
      <c r="J87" s="139"/>
      <c r="K87" s="139"/>
      <c r="L87" s="139"/>
      <c r="M87" s="139"/>
      <c r="N87" s="16">
        <f>T_MAIN_ACCESSSW[[#This Row],[(H)
Price Per Item
Y1]]*T_MAIN_ACCESSSW[[#This Row],[(A)
Qty  - Y1]]</f>
        <v>0</v>
      </c>
      <c r="O87" s="16">
        <f>T_MAIN_ACCESSSW[[#This Row],[(I)
Price Per Item
Y2]]*T_MAIN_ACCESSSW[[#This Row],[(B)
Qty  - Y2]]</f>
        <v>0</v>
      </c>
      <c r="P87" s="16">
        <f>T_MAIN_ACCESSSW[[#This Row],[(J)
Price Per Item
Y3]]*T_MAIN_ACCESSSW[[#This Row],[(C)
Qty  - Y3]]</f>
        <v>0</v>
      </c>
      <c r="Q87" s="16">
        <f>T_MAIN_ACCESSSW[[#This Row],[(K)
Price Per Item
Y4]]*T_MAIN_ACCESSSW[[#This Row],[(D)
Qty  - Y4]]</f>
        <v>0</v>
      </c>
      <c r="R87" s="16">
        <f>T_MAIN_ACCESSSW[[#This Row],[(L)
Price Per Item
Y5]]*T_MAIN_ACCESSSW[[#This Row],[(E)
Qty  - Y5]]</f>
        <v>0</v>
      </c>
      <c r="S87" s="16">
        <f>SUM(T_MAIN_ACCESSSW[[#This Row],[(O)
TOTAL Excluding VAT - Y1
(H*A)]:[(S)
TOTAL Excluding VAT - Y5
(L*E)]])</f>
        <v>0</v>
      </c>
      <c r="T87" s="68"/>
    </row>
    <row r="88" spans="1:20" x14ac:dyDescent="0.3">
      <c r="A88" t="s">
        <v>93</v>
      </c>
      <c r="B88" t="s">
        <v>424</v>
      </c>
      <c r="C88" t="s">
        <v>386</v>
      </c>
      <c r="D88" s="24">
        <v>1</v>
      </c>
      <c r="E88" s="24">
        <v>1</v>
      </c>
      <c r="F88" s="24">
        <v>1</v>
      </c>
      <c r="G88" s="24">
        <v>1</v>
      </c>
      <c r="H88" s="24">
        <v>1</v>
      </c>
      <c r="I88" s="139"/>
      <c r="J88" s="139"/>
      <c r="K88" s="139"/>
      <c r="L88" s="139"/>
      <c r="M88" s="139"/>
      <c r="N88" s="16">
        <f>T_MAIN_ACCESSSW[[#This Row],[(H)
Price Per Item
Y1]]*T_MAIN_ACCESSSW[[#This Row],[(A)
Qty  - Y1]]</f>
        <v>0</v>
      </c>
      <c r="O88" s="16">
        <f>T_MAIN_ACCESSSW[[#This Row],[(I)
Price Per Item
Y2]]*T_MAIN_ACCESSSW[[#This Row],[(B)
Qty  - Y2]]</f>
        <v>0</v>
      </c>
      <c r="P88" s="16">
        <f>T_MAIN_ACCESSSW[[#This Row],[(J)
Price Per Item
Y3]]*T_MAIN_ACCESSSW[[#This Row],[(C)
Qty  - Y3]]</f>
        <v>0</v>
      </c>
      <c r="Q88" s="16">
        <f>T_MAIN_ACCESSSW[[#This Row],[(K)
Price Per Item
Y4]]*T_MAIN_ACCESSSW[[#This Row],[(D)
Qty  - Y4]]</f>
        <v>0</v>
      </c>
      <c r="R88" s="16">
        <f>T_MAIN_ACCESSSW[[#This Row],[(L)
Price Per Item
Y5]]*T_MAIN_ACCESSSW[[#This Row],[(E)
Qty  - Y5]]</f>
        <v>0</v>
      </c>
      <c r="S88" s="16">
        <f>SUM(T_MAIN_ACCESSSW[[#This Row],[(O)
TOTAL Excluding VAT - Y1
(H*A)]:[(S)
TOTAL Excluding VAT - Y5
(L*E)]])</f>
        <v>0</v>
      </c>
      <c r="T88" s="68"/>
    </row>
    <row r="89" spans="1:20" x14ac:dyDescent="0.3">
      <c r="A89" t="s">
        <v>93</v>
      </c>
      <c r="B89" t="s">
        <v>425</v>
      </c>
      <c r="C89" t="s">
        <v>387</v>
      </c>
      <c r="D89" s="24">
        <v>1</v>
      </c>
      <c r="E89" s="24">
        <v>1</v>
      </c>
      <c r="F89" s="24">
        <v>1</v>
      </c>
      <c r="G89" s="24">
        <v>1</v>
      </c>
      <c r="H89" s="24">
        <v>1</v>
      </c>
      <c r="I89" s="139"/>
      <c r="J89" s="139"/>
      <c r="K89" s="139"/>
      <c r="L89" s="139"/>
      <c r="M89" s="139"/>
      <c r="N89" s="16">
        <f>T_MAIN_ACCESSSW[[#This Row],[(H)
Price Per Item
Y1]]*T_MAIN_ACCESSSW[[#This Row],[(A)
Qty  - Y1]]</f>
        <v>0</v>
      </c>
      <c r="O89" s="16">
        <f>T_MAIN_ACCESSSW[[#This Row],[(I)
Price Per Item
Y2]]*T_MAIN_ACCESSSW[[#This Row],[(B)
Qty  - Y2]]</f>
        <v>0</v>
      </c>
      <c r="P89" s="16">
        <f>T_MAIN_ACCESSSW[[#This Row],[(J)
Price Per Item
Y3]]*T_MAIN_ACCESSSW[[#This Row],[(C)
Qty  - Y3]]</f>
        <v>0</v>
      </c>
      <c r="Q89" s="16">
        <f>T_MAIN_ACCESSSW[[#This Row],[(K)
Price Per Item
Y4]]*T_MAIN_ACCESSSW[[#This Row],[(D)
Qty  - Y4]]</f>
        <v>0</v>
      </c>
      <c r="R89" s="16">
        <f>T_MAIN_ACCESSSW[[#This Row],[(L)
Price Per Item
Y5]]*T_MAIN_ACCESSSW[[#This Row],[(E)
Qty  - Y5]]</f>
        <v>0</v>
      </c>
      <c r="S89" s="16">
        <f>SUM(T_MAIN_ACCESSSW[[#This Row],[(O)
TOTAL Excluding VAT - Y1
(H*A)]:[(S)
TOTAL Excluding VAT - Y5
(L*E)]])</f>
        <v>0</v>
      </c>
      <c r="T89" s="68"/>
    </row>
    <row r="90" spans="1:20" x14ac:dyDescent="0.3">
      <c r="A90" t="s">
        <v>93</v>
      </c>
      <c r="B90" t="s">
        <v>425</v>
      </c>
      <c r="C90" t="s">
        <v>388</v>
      </c>
      <c r="D90" s="24">
        <v>1</v>
      </c>
      <c r="E90" s="24">
        <v>1</v>
      </c>
      <c r="F90" s="24">
        <v>1</v>
      </c>
      <c r="G90" s="24">
        <v>1</v>
      </c>
      <c r="H90" s="24">
        <v>1</v>
      </c>
      <c r="I90" s="139"/>
      <c r="J90" s="139"/>
      <c r="K90" s="139"/>
      <c r="L90" s="139"/>
      <c r="M90" s="139"/>
      <c r="N90" s="16">
        <f>T_MAIN_ACCESSSW[[#This Row],[(H)
Price Per Item
Y1]]*T_MAIN_ACCESSSW[[#This Row],[(A)
Qty  - Y1]]</f>
        <v>0</v>
      </c>
      <c r="O90" s="16">
        <f>T_MAIN_ACCESSSW[[#This Row],[(I)
Price Per Item
Y2]]*T_MAIN_ACCESSSW[[#This Row],[(B)
Qty  - Y2]]</f>
        <v>0</v>
      </c>
      <c r="P90" s="16">
        <f>T_MAIN_ACCESSSW[[#This Row],[(J)
Price Per Item
Y3]]*T_MAIN_ACCESSSW[[#This Row],[(C)
Qty  - Y3]]</f>
        <v>0</v>
      </c>
      <c r="Q90" s="16">
        <f>T_MAIN_ACCESSSW[[#This Row],[(K)
Price Per Item
Y4]]*T_MAIN_ACCESSSW[[#This Row],[(D)
Qty  - Y4]]</f>
        <v>0</v>
      </c>
      <c r="R90" s="16">
        <f>T_MAIN_ACCESSSW[[#This Row],[(L)
Price Per Item
Y5]]*T_MAIN_ACCESSSW[[#This Row],[(E)
Qty  - Y5]]</f>
        <v>0</v>
      </c>
      <c r="S90" s="16">
        <f>SUM(T_MAIN_ACCESSSW[[#This Row],[(O)
TOTAL Excluding VAT - Y1
(H*A)]:[(S)
TOTAL Excluding VAT - Y5
(L*E)]])</f>
        <v>0</v>
      </c>
      <c r="T90" s="68"/>
    </row>
    <row r="91" spans="1:20" x14ac:dyDescent="0.3">
      <c r="A91" t="s">
        <v>93</v>
      </c>
      <c r="B91" t="s">
        <v>425</v>
      </c>
      <c r="C91" t="s">
        <v>389</v>
      </c>
      <c r="D91" s="24">
        <v>1</v>
      </c>
      <c r="E91" s="24">
        <v>1</v>
      </c>
      <c r="F91" s="24">
        <v>1</v>
      </c>
      <c r="G91" s="24">
        <v>1</v>
      </c>
      <c r="H91" s="24">
        <v>1</v>
      </c>
      <c r="I91" s="139"/>
      <c r="J91" s="139"/>
      <c r="K91" s="139"/>
      <c r="L91" s="139"/>
      <c r="M91" s="139"/>
      <c r="N91" s="16">
        <f>T_MAIN_ACCESSSW[[#This Row],[(H)
Price Per Item
Y1]]*T_MAIN_ACCESSSW[[#This Row],[(A)
Qty  - Y1]]</f>
        <v>0</v>
      </c>
      <c r="O91" s="16">
        <f>T_MAIN_ACCESSSW[[#This Row],[(I)
Price Per Item
Y2]]*T_MAIN_ACCESSSW[[#This Row],[(B)
Qty  - Y2]]</f>
        <v>0</v>
      </c>
      <c r="P91" s="16">
        <f>T_MAIN_ACCESSSW[[#This Row],[(J)
Price Per Item
Y3]]*T_MAIN_ACCESSSW[[#This Row],[(C)
Qty  - Y3]]</f>
        <v>0</v>
      </c>
      <c r="Q91" s="16">
        <f>T_MAIN_ACCESSSW[[#This Row],[(K)
Price Per Item
Y4]]*T_MAIN_ACCESSSW[[#This Row],[(D)
Qty  - Y4]]</f>
        <v>0</v>
      </c>
      <c r="R91" s="16">
        <f>T_MAIN_ACCESSSW[[#This Row],[(L)
Price Per Item
Y5]]*T_MAIN_ACCESSSW[[#This Row],[(E)
Qty  - Y5]]</f>
        <v>0</v>
      </c>
      <c r="S91" s="16">
        <f>SUM(T_MAIN_ACCESSSW[[#This Row],[(O)
TOTAL Excluding VAT - Y1
(H*A)]:[(S)
TOTAL Excluding VAT - Y5
(L*E)]])</f>
        <v>0</v>
      </c>
      <c r="T91" s="68"/>
    </row>
    <row r="92" spans="1:20" x14ac:dyDescent="0.3">
      <c r="A92" t="s">
        <v>93</v>
      </c>
      <c r="B92" t="s">
        <v>425</v>
      </c>
      <c r="C92" t="s">
        <v>390</v>
      </c>
      <c r="D92" s="24">
        <v>1</v>
      </c>
      <c r="E92" s="24">
        <v>1</v>
      </c>
      <c r="F92" s="24">
        <v>1</v>
      </c>
      <c r="G92" s="24">
        <v>1</v>
      </c>
      <c r="H92" s="24">
        <v>1</v>
      </c>
      <c r="I92" s="139"/>
      <c r="J92" s="139"/>
      <c r="K92" s="139"/>
      <c r="L92" s="139"/>
      <c r="M92" s="139"/>
      <c r="N92" s="16">
        <f>T_MAIN_ACCESSSW[[#This Row],[(H)
Price Per Item
Y1]]*T_MAIN_ACCESSSW[[#This Row],[(A)
Qty  - Y1]]</f>
        <v>0</v>
      </c>
      <c r="O92" s="16">
        <f>T_MAIN_ACCESSSW[[#This Row],[(I)
Price Per Item
Y2]]*T_MAIN_ACCESSSW[[#This Row],[(B)
Qty  - Y2]]</f>
        <v>0</v>
      </c>
      <c r="P92" s="16">
        <f>T_MAIN_ACCESSSW[[#This Row],[(J)
Price Per Item
Y3]]*T_MAIN_ACCESSSW[[#This Row],[(C)
Qty  - Y3]]</f>
        <v>0</v>
      </c>
      <c r="Q92" s="16">
        <f>T_MAIN_ACCESSSW[[#This Row],[(K)
Price Per Item
Y4]]*T_MAIN_ACCESSSW[[#This Row],[(D)
Qty  - Y4]]</f>
        <v>0</v>
      </c>
      <c r="R92" s="16">
        <f>T_MAIN_ACCESSSW[[#This Row],[(L)
Price Per Item
Y5]]*T_MAIN_ACCESSSW[[#This Row],[(E)
Qty  - Y5]]</f>
        <v>0</v>
      </c>
      <c r="S92" s="16">
        <f>SUM(T_MAIN_ACCESSSW[[#This Row],[(O)
TOTAL Excluding VAT - Y1
(H*A)]:[(S)
TOTAL Excluding VAT - Y5
(L*E)]])</f>
        <v>0</v>
      </c>
      <c r="T92" s="68"/>
    </row>
    <row r="93" spans="1:20" x14ac:dyDescent="0.3">
      <c r="A93" t="s">
        <v>93</v>
      </c>
      <c r="B93" t="s">
        <v>425</v>
      </c>
      <c r="C93" t="s">
        <v>391</v>
      </c>
      <c r="D93" s="24">
        <v>1</v>
      </c>
      <c r="E93" s="24">
        <v>1</v>
      </c>
      <c r="F93" s="24">
        <v>1</v>
      </c>
      <c r="G93" s="24">
        <v>1</v>
      </c>
      <c r="H93" s="24">
        <v>1</v>
      </c>
      <c r="I93" s="139"/>
      <c r="J93" s="139"/>
      <c r="K93" s="139"/>
      <c r="L93" s="139"/>
      <c r="M93" s="139"/>
      <c r="N93" s="16">
        <f>T_MAIN_ACCESSSW[[#This Row],[(H)
Price Per Item
Y1]]*T_MAIN_ACCESSSW[[#This Row],[(A)
Qty  - Y1]]</f>
        <v>0</v>
      </c>
      <c r="O93" s="16">
        <f>T_MAIN_ACCESSSW[[#This Row],[(I)
Price Per Item
Y2]]*T_MAIN_ACCESSSW[[#This Row],[(B)
Qty  - Y2]]</f>
        <v>0</v>
      </c>
      <c r="P93" s="16">
        <f>T_MAIN_ACCESSSW[[#This Row],[(J)
Price Per Item
Y3]]*T_MAIN_ACCESSSW[[#This Row],[(C)
Qty  - Y3]]</f>
        <v>0</v>
      </c>
      <c r="Q93" s="16">
        <f>T_MAIN_ACCESSSW[[#This Row],[(K)
Price Per Item
Y4]]*T_MAIN_ACCESSSW[[#This Row],[(D)
Qty  - Y4]]</f>
        <v>0</v>
      </c>
      <c r="R93" s="16">
        <f>T_MAIN_ACCESSSW[[#This Row],[(L)
Price Per Item
Y5]]*T_MAIN_ACCESSSW[[#This Row],[(E)
Qty  - Y5]]</f>
        <v>0</v>
      </c>
      <c r="S93" s="16">
        <f>SUM(T_MAIN_ACCESSSW[[#This Row],[(O)
TOTAL Excluding VAT - Y1
(H*A)]:[(S)
TOTAL Excluding VAT - Y5
(L*E)]])</f>
        <v>0</v>
      </c>
      <c r="T93" s="68"/>
    </row>
    <row r="94" spans="1:20" x14ac:dyDescent="0.3">
      <c r="A94" t="s">
        <v>93</v>
      </c>
      <c r="B94" t="s">
        <v>425</v>
      </c>
      <c r="C94" t="s">
        <v>392</v>
      </c>
      <c r="D94" s="24">
        <v>1</v>
      </c>
      <c r="E94" s="24">
        <v>1</v>
      </c>
      <c r="F94" s="24">
        <v>1</v>
      </c>
      <c r="G94" s="24">
        <v>1</v>
      </c>
      <c r="H94" s="24">
        <v>1</v>
      </c>
      <c r="I94" s="139"/>
      <c r="J94" s="139"/>
      <c r="K94" s="139"/>
      <c r="L94" s="139"/>
      <c r="M94" s="139"/>
      <c r="N94" s="16">
        <f>T_MAIN_ACCESSSW[[#This Row],[(H)
Price Per Item
Y1]]*T_MAIN_ACCESSSW[[#This Row],[(A)
Qty  - Y1]]</f>
        <v>0</v>
      </c>
      <c r="O94" s="16">
        <f>T_MAIN_ACCESSSW[[#This Row],[(I)
Price Per Item
Y2]]*T_MAIN_ACCESSSW[[#This Row],[(B)
Qty  - Y2]]</f>
        <v>0</v>
      </c>
      <c r="P94" s="16">
        <f>T_MAIN_ACCESSSW[[#This Row],[(J)
Price Per Item
Y3]]*T_MAIN_ACCESSSW[[#This Row],[(C)
Qty  - Y3]]</f>
        <v>0</v>
      </c>
      <c r="Q94" s="16">
        <f>T_MAIN_ACCESSSW[[#This Row],[(K)
Price Per Item
Y4]]*T_MAIN_ACCESSSW[[#This Row],[(D)
Qty  - Y4]]</f>
        <v>0</v>
      </c>
      <c r="R94" s="16">
        <f>T_MAIN_ACCESSSW[[#This Row],[(L)
Price Per Item
Y5]]*T_MAIN_ACCESSSW[[#This Row],[(E)
Qty  - Y5]]</f>
        <v>0</v>
      </c>
      <c r="S94" s="16">
        <f>SUM(T_MAIN_ACCESSSW[[#This Row],[(O)
TOTAL Excluding VAT - Y1
(H*A)]:[(S)
TOTAL Excluding VAT - Y5
(L*E)]])</f>
        <v>0</v>
      </c>
      <c r="T94" s="68"/>
    </row>
    <row r="95" spans="1:20" x14ac:dyDescent="0.3">
      <c r="A95" t="s">
        <v>93</v>
      </c>
      <c r="B95" t="s">
        <v>425</v>
      </c>
      <c r="C95" t="s">
        <v>393</v>
      </c>
      <c r="D95" s="24">
        <v>1</v>
      </c>
      <c r="E95" s="24">
        <v>1</v>
      </c>
      <c r="F95" s="24">
        <v>1</v>
      </c>
      <c r="G95" s="24">
        <v>1</v>
      </c>
      <c r="H95" s="24">
        <v>1</v>
      </c>
      <c r="I95" s="139"/>
      <c r="J95" s="139"/>
      <c r="K95" s="139"/>
      <c r="L95" s="139"/>
      <c r="M95" s="139"/>
      <c r="N95" s="16">
        <f>T_MAIN_ACCESSSW[[#This Row],[(H)
Price Per Item
Y1]]*T_MAIN_ACCESSSW[[#This Row],[(A)
Qty  - Y1]]</f>
        <v>0</v>
      </c>
      <c r="O95" s="16">
        <f>T_MAIN_ACCESSSW[[#This Row],[(I)
Price Per Item
Y2]]*T_MAIN_ACCESSSW[[#This Row],[(B)
Qty  - Y2]]</f>
        <v>0</v>
      </c>
      <c r="P95" s="16">
        <f>T_MAIN_ACCESSSW[[#This Row],[(J)
Price Per Item
Y3]]*T_MAIN_ACCESSSW[[#This Row],[(C)
Qty  - Y3]]</f>
        <v>0</v>
      </c>
      <c r="Q95" s="16">
        <f>T_MAIN_ACCESSSW[[#This Row],[(K)
Price Per Item
Y4]]*T_MAIN_ACCESSSW[[#This Row],[(D)
Qty  - Y4]]</f>
        <v>0</v>
      </c>
      <c r="R95" s="16">
        <f>T_MAIN_ACCESSSW[[#This Row],[(L)
Price Per Item
Y5]]*T_MAIN_ACCESSSW[[#This Row],[(E)
Qty  - Y5]]</f>
        <v>0</v>
      </c>
      <c r="S95" s="16">
        <f>SUM(T_MAIN_ACCESSSW[[#This Row],[(O)
TOTAL Excluding VAT - Y1
(H*A)]:[(S)
TOTAL Excluding VAT - Y5
(L*E)]])</f>
        <v>0</v>
      </c>
      <c r="T95" s="68"/>
    </row>
    <row r="96" spans="1:20" x14ac:dyDescent="0.3">
      <c r="A96" t="s">
        <v>93</v>
      </c>
      <c r="B96" t="s">
        <v>426</v>
      </c>
      <c r="C96" t="s">
        <v>394</v>
      </c>
      <c r="D96" s="24">
        <v>1</v>
      </c>
      <c r="E96" s="24">
        <v>1</v>
      </c>
      <c r="F96" s="24">
        <v>1</v>
      </c>
      <c r="G96" s="24">
        <v>1</v>
      </c>
      <c r="H96" s="24">
        <v>1</v>
      </c>
      <c r="I96" s="139"/>
      <c r="J96" s="139"/>
      <c r="K96" s="139"/>
      <c r="L96" s="139"/>
      <c r="M96" s="139"/>
      <c r="N96" s="16">
        <f>T_MAIN_ACCESSSW[[#This Row],[(H)
Price Per Item
Y1]]*T_MAIN_ACCESSSW[[#This Row],[(A)
Qty  - Y1]]</f>
        <v>0</v>
      </c>
      <c r="O96" s="16">
        <f>T_MAIN_ACCESSSW[[#This Row],[(I)
Price Per Item
Y2]]*T_MAIN_ACCESSSW[[#This Row],[(B)
Qty  - Y2]]</f>
        <v>0</v>
      </c>
      <c r="P96" s="16">
        <f>T_MAIN_ACCESSSW[[#This Row],[(J)
Price Per Item
Y3]]*T_MAIN_ACCESSSW[[#This Row],[(C)
Qty  - Y3]]</f>
        <v>0</v>
      </c>
      <c r="Q96" s="16">
        <f>T_MAIN_ACCESSSW[[#This Row],[(K)
Price Per Item
Y4]]*T_MAIN_ACCESSSW[[#This Row],[(D)
Qty  - Y4]]</f>
        <v>0</v>
      </c>
      <c r="R96" s="16">
        <f>T_MAIN_ACCESSSW[[#This Row],[(L)
Price Per Item
Y5]]*T_MAIN_ACCESSSW[[#This Row],[(E)
Qty  - Y5]]</f>
        <v>0</v>
      </c>
      <c r="S96" s="16">
        <f>SUM(T_MAIN_ACCESSSW[[#This Row],[(O)
TOTAL Excluding VAT - Y1
(H*A)]:[(S)
TOTAL Excluding VAT - Y5
(L*E)]])</f>
        <v>0</v>
      </c>
      <c r="T96" s="68"/>
    </row>
    <row r="97" spans="1:20" x14ac:dyDescent="0.3">
      <c r="A97" t="s">
        <v>93</v>
      </c>
      <c r="B97" t="s">
        <v>427</v>
      </c>
      <c r="C97" t="s">
        <v>395</v>
      </c>
      <c r="D97" s="24">
        <v>1</v>
      </c>
      <c r="E97" s="24">
        <v>1</v>
      </c>
      <c r="F97" s="24">
        <v>1</v>
      </c>
      <c r="G97" s="24">
        <v>1</v>
      </c>
      <c r="H97" s="24">
        <v>1</v>
      </c>
      <c r="I97" s="139"/>
      <c r="J97" s="139"/>
      <c r="K97" s="139"/>
      <c r="L97" s="139"/>
      <c r="M97" s="139"/>
      <c r="N97" s="16">
        <f>T_MAIN_ACCESSSW[[#This Row],[(H)
Price Per Item
Y1]]*T_MAIN_ACCESSSW[[#This Row],[(A)
Qty  - Y1]]</f>
        <v>0</v>
      </c>
      <c r="O97" s="16">
        <f>T_MAIN_ACCESSSW[[#This Row],[(I)
Price Per Item
Y2]]*T_MAIN_ACCESSSW[[#This Row],[(B)
Qty  - Y2]]</f>
        <v>0</v>
      </c>
      <c r="P97" s="16">
        <f>T_MAIN_ACCESSSW[[#This Row],[(J)
Price Per Item
Y3]]*T_MAIN_ACCESSSW[[#This Row],[(C)
Qty  - Y3]]</f>
        <v>0</v>
      </c>
      <c r="Q97" s="16">
        <f>T_MAIN_ACCESSSW[[#This Row],[(K)
Price Per Item
Y4]]*T_MAIN_ACCESSSW[[#This Row],[(D)
Qty  - Y4]]</f>
        <v>0</v>
      </c>
      <c r="R97" s="16">
        <f>T_MAIN_ACCESSSW[[#This Row],[(L)
Price Per Item
Y5]]*T_MAIN_ACCESSSW[[#This Row],[(E)
Qty  - Y5]]</f>
        <v>0</v>
      </c>
      <c r="S97" s="16">
        <f>SUM(T_MAIN_ACCESSSW[[#This Row],[(O)
TOTAL Excluding VAT - Y1
(H*A)]:[(S)
TOTAL Excluding VAT - Y5
(L*E)]])</f>
        <v>0</v>
      </c>
      <c r="T97" s="68"/>
    </row>
    <row r="98" spans="1:20" x14ac:dyDescent="0.3">
      <c r="A98" t="s">
        <v>93</v>
      </c>
      <c r="B98" t="s">
        <v>427</v>
      </c>
      <c r="C98" t="s">
        <v>396</v>
      </c>
      <c r="D98" s="24">
        <v>1</v>
      </c>
      <c r="E98" s="24">
        <v>1</v>
      </c>
      <c r="F98" s="24">
        <v>1</v>
      </c>
      <c r="G98" s="24">
        <v>1</v>
      </c>
      <c r="H98" s="24">
        <v>1</v>
      </c>
      <c r="I98" s="139"/>
      <c r="J98" s="139"/>
      <c r="K98" s="139"/>
      <c r="L98" s="139"/>
      <c r="M98" s="139"/>
      <c r="N98" s="16">
        <f>T_MAIN_ACCESSSW[[#This Row],[(H)
Price Per Item
Y1]]*T_MAIN_ACCESSSW[[#This Row],[(A)
Qty  - Y1]]</f>
        <v>0</v>
      </c>
      <c r="O98" s="16">
        <f>T_MAIN_ACCESSSW[[#This Row],[(I)
Price Per Item
Y2]]*T_MAIN_ACCESSSW[[#This Row],[(B)
Qty  - Y2]]</f>
        <v>0</v>
      </c>
      <c r="P98" s="16">
        <f>T_MAIN_ACCESSSW[[#This Row],[(J)
Price Per Item
Y3]]*T_MAIN_ACCESSSW[[#This Row],[(C)
Qty  - Y3]]</f>
        <v>0</v>
      </c>
      <c r="Q98" s="16">
        <f>T_MAIN_ACCESSSW[[#This Row],[(K)
Price Per Item
Y4]]*T_MAIN_ACCESSSW[[#This Row],[(D)
Qty  - Y4]]</f>
        <v>0</v>
      </c>
      <c r="R98" s="16">
        <f>T_MAIN_ACCESSSW[[#This Row],[(L)
Price Per Item
Y5]]*T_MAIN_ACCESSSW[[#This Row],[(E)
Qty  - Y5]]</f>
        <v>0</v>
      </c>
      <c r="S98" s="16">
        <f>SUM(T_MAIN_ACCESSSW[[#This Row],[(O)
TOTAL Excluding VAT - Y1
(H*A)]:[(S)
TOTAL Excluding VAT - Y5
(L*E)]])</f>
        <v>0</v>
      </c>
      <c r="T98" s="68"/>
    </row>
    <row r="99" spans="1:20" x14ac:dyDescent="0.3">
      <c r="A99" t="s">
        <v>93</v>
      </c>
      <c r="B99" t="s">
        <v>428</v>
      </c>
      <c r="C99" t="s">
        <v>397</v>
      </c>
      <c r="D99" s="24">
        <v>1</v>
      </c>
      <c r="E99" s="24">
        <v>1</v>
      </c>
      <c r="F99" s="24">
        <v>1</v>
      </c>
      <c r="G99" s="24">
        <v>1</v>
      </c>
      <c r="H99" s="24">
        <v>1</v>
      </c>
      <c r="I99" s="139"/>
      <c r="J99" s="139"/>
      <c r="K99" s="139"/>
      <c r="L99" s="139"/>
      <c r="M99" s="139"/>
      <c r="N99" s="16">
        <f>T_MAIN_ACCESSSW[[#This Row],[(H)
Price Per Item
Y1]]*T_MAIN_ACCESSSW[[#This Row],[(A)
Qty  - Y1]]</f>
        <v>0</v>
      </c>
      <c r="O99" s="16">
        <f>T_MAIN_ACCESSSW[[#This Row],[(I)
Price Per Item
Y2]]*T_MAIN_ACCESSSW[[#This Row],[(B)
Qty  - Y2]]</f>
        <v>0</v>
      </c>
      <c r="P99" s="16">
        <f>T_MAIN_ACCESSSW[[#This Row],[(J)
Price Per Item
Y3]]*T_MAIN_ACCESSSW[[#This Row],[(C)
Qty  - Y3]]</f>
        <v>0</v>
      </c>
      <c r="Q99" s="16">
        <f>T_MAIN_ACCESSSW[[#This Row],[(K)
Price Per Item
Y4]]*T_MAIN_ACCESSSW[[#This Row],[(D)
Qty  - Y4]]</f>
        <v>0</v>
      </c>
      <c r="R99" s="16">
        <f>T_MAIN_ACCESSSW[[#This Row],[(L)
Price Per Item
Y5]]*T_MAIN_ACCESSSW[[#This Row],[(E)
Qty  - Y5]]</f>
        <v>0</v>
      </c>
      <c r="S99" s="16">
        <f>SUM(T_MAIN_ACCESSSW[[#This Row],[(O)
TOTAL Excluding VAT - Y1
(H*A)]:[(S)
TOTAL Excluding VAT - Y5
(L*E)]])</f>
        <v>0</v>
      </c>
      <c r="T99" s="68"/>
    </row>
    <row r="100" spans="1:20" x14ac:dyDescent="0.3">
      <c r="A100" t="s">
        <v>93</v>
      </c>
      <c r="B100" t="s">
        <v>428</v>
      </c>
      <c r="C100" t="s">
        <v>398</v>
      </c>
      <c r="D100" s="24">
        <v>1</v>
      </c>
      <c r="E100" s="24">
        <v>1</v>
      </c>
      <c r="F100" s="24">
        <v>1</v>
      </c>
      <c r="G100" s="24">
        <v>1</v>
      </c>
      <c r="H100" s="24">
        <v>1</v>
      </c>
      <c r="I100" s="139"/>
      <c r="J100" s="139"/>
      <c r="K100" s="139"/>
      <c r="L100" s="139"/>
      <c r="M100" s="139"/>
      <c r="N100" s="16">
        <f>T_MAIN_ACCESSSW[[#This Row],[(H)
Price Per Item
Y1]]*T_MAIN_ACCESSSW[[#This Row],[(A)
Qty  - Y1]]</f>
        <v>0</v>
      </c>
      <c r="O100" s="16">
        <f>T_MAIN_ACCESSSW[[#This Row],[(I)
Price Per Item
Y2]]*T_MAIN_ACCESSSW[[#This Row],[(B)
Qty  - Y2]]</f>
        <v>0</v>
      </c>
      <c r="P100" s="16">
        <f>T_MAIN_ACCESSSW[[#This Row],[(J)
Price Per Item
Y3]]*T_MAIN_ACCESSSW[[#This Row],[(C)
Qty  - Y3]]</f>
        <v>0</v>
      </c>
      <c r="Q100" s="16">
        <f>T_MAIN_ACCESSSW[[#This Row],[(K)
Price Per Item
Y4]]*T_MAIN_ACCESSSW[[#This Row],[(D)
Qty  - Y4]]</f>
        <v>0</v>
      </c>
      <c r="R100" s="16">
        <f>T_MAIN_ACCESSSW[[#This Row],[(L)
Price Per Item
Y5]]*T_MAIN_ACCESSSW[[#This Row],[(E)
Qty  - Y5]]</f>
        <v>0</v>
      </c>
      <c r="S100" s="16">
        <f>SUM(T_MAIN_ACCESSSW[[#This Row],[(O)
TOTAL Excluding VAT - Y1
(H*A)]:[(S)
TOTAL Excluding VAT - Y5
(L*E)]])</f>
        <v>0</v>
      </c>
      <c r="T100" s="68"/>
    </row>
    <row r="101" spans="1:20" x14ac:dyDescent="0.3">
      <c r="A101" t="s">
        <v>93</v>
      </c>
      <c r="B101" t="s">
        <v>429</v>
      </c>
      <c r="C101" t="s">
        <v>212</v>
      </c>
      <c r="D101" s="24">
        <v>1</v>
      </c>
      <c r="E101" s="24">
        <v>1</v>
      </c>
      <c r="F101" s="24">
        <v>1</v>
      </c>
      <c r="G101" s="24">
        <v>1</v>
      </c>
      <c r="H101" s="24">
        <v>1</v>
      </c>
      <c r="I101" s="139"/>
      <c r="J101" s="139"/>
      <c r="K101" s="139"/>
      <c r="L101" s="139"/>
      <c r="M101" s="139"/>
      <c r="N101" s="16">
        <f>T_MAIN_ACCESSSW[[#This Row],[(H)
Price Per Item
Y1]]*T_MAIN_ACCESSSW[[#This Row],[(A)
Qty  - Y1]]</f>
        <v>0</v>
      </c>
      <c r="O101" s="16">
        <f>T_MAIN_ACCESSSW[[#This Row],[(I)
Price Per Item
Y2]]*T_MAIN_ACCESSSW[[#This Row],[(B)
Qty  - Y2]]</f>
        <v>0</v>
      </c>
      <c r="P101" s="16">
        <f>T_MAIN_ACCESSSW[[#This Row],[(J)
Price Per Item
Y3]]*T_MAIN_ACCESSSW[[#This Row],[(C)
Qty  - Y3]]</f>
        <v>0</v>
      </c>
      <c r="Q101" s="16">
        <f>T_MAIN_ACCESSSW[[#This Row],[(K)
Price Per Item
Y4]]*T_MAIN_ACCESSSW[[#This Row],[(D)
Qty  - Y4]]</f>
        <v>0</v>
      </c>
      <c r="R101" s="16">
        <f>T_MAIN_ACCESSSW[[#This Row],[(L)
Price Per Item
Y5]]*T_MAIN_ACCESSSW[[#This Row],[(E)
Qty  - Y5]]</f>
        <v>0</v>
      </c>
      <c r="S101" s="16">
        <f>SUM(T_MAIN_ACCESSSW[[#This Row],[(O)
TOTAL Excluding VAT - Y1
(H*A)]:[(S)
TOTAL Excluding VAT - Y5
(L*E)]])</f>
        <v>0</v>
      </c>
      <c r="T101" s="68"/>
    </row>
    <row r="102" spans="1:20" x14ac:dyDescent="0.3">
      <c r="A102" t="s">
        <v>93</v>
      </c>
      <c r="B102" t="s">
        <v>429</v>
      </c>
      <c r="C102" t="s">
        <v>213</v>
      </c>
      <c r="D102" s="24">
        <v>1</v>
      </c>
      <c r="E102" s="24">
        <v>1</v>
      </c>
      <c r="F102" s="24">
        <v>1</v>
      </c>
      <c r="G102" s="24">
        <v>1</v>
      </c>
      <c r="H102" s="24">
        <v>1</v>
      </c>
      <c r="I102" s="139"/>
      <c r="J102" s="139"/>
      <c r="K102" s="139"/>
      <c r="L102" s="139"/>
      <c r="M102" s="139"/>
      <c r="N102" s="16">
        <f>T_MAIN_ACCESSSW[[#This Row],[(H)
Price Per Item
Y1]]*T_MAIN_ACCESSSW[[#This Row],[(A)
Qty  - Y1]]</f>
        <v>0</v>
      </c>
      <c r="O102" s="16">
        <f>T_MAIN_ACCESSSW[[#This Row],[(I)
Price Per Item
Y2]]*T_MAIN_ACCESSSW[[#This Row],[(B)
Qty  - Y2]]</f>
        <v>0</v>
      </c>
      <c r="P102" s="16">
        <f>T_MAIN_ACCESSSW[[#This Row],[(J)
Price Per Item
Y3]]*T_MAIN_ACCESSSW[[#This Row],[(C)
Qty  - Y3]]</f>
        <v>0</v>
      </c>
      <c r="Q102" s="16">
        <f>T_MAIN_ACCESSSW[[#This Row],[(K)
Price Per Item
Y4]]*T_MAIN_ACCESSSW[[#This Row],[(D)
Qty  - Y4]]</f>
        <v>0</v>
      </c>
      <c r="R102" s="16">
        <f>T_MAIN_ACCESSSW[[#This Row],[(L)
Price Per Item
Y5]]*T_MAIN_ACCESSSW[[#This Row],[(E)
Qty  - Y5]]</f>
        <v>0</v>
      </c>
      <c r="S102" s="16">
        <f>SUM(T_MAIN_ACCESSSW[[#This Row],[(O)
TOTAL Excluding VAT - Y1
(H*A)]:[(S)
TOTAL Excluding VAT - Y5
(L*E)]])</f>
        <v>0</v>
      </c>
      <c r="T102" s="68"/>
    </row>
    <row r="103" spans="1:20" x14ac:dyDescent="0.3">
      <c r="A103" t="s">
        <v>93</v>
      </c>
      <c r="B103" t="s">
        <v>429</v>
      </c>
      <c r="C103" t="s">
        <v>399</v>
      </c>
      <c r="D103" s="24">
        <v>1</v>
      </c>
      <c r="E103" s="24">
        <v>1</v>
      </c>
      <c r="F103" s="24">
        <v>1</v>
      </c>
      <c r="G103" s="24">
        <v>1</v>
      </c>
      <c r="H103" s="24">
        <v>1</v>
      </c>
      <c r="I103" s="139"/>
      <c r="J103" s="139"/>
      <c r="K103" s="139"/>
      <c r="L103" s="139"/>
      <c r="M103" s="139"/>
      <c r="N103" s="16">
        <f>T_MAIN_ACCESSSW[[#This Row],[(H)
Price Per Item
Y1]]*T_MAIN_ACCESSSW[[#This Row],[(A)
Qty  - Y1]]</f>
        <v>0</v>
      </c>
      <c r="O103" s="16">
        <f>T_MAIN_ACCESSSW[[#This Row],[(I)
Price Per Item
Y2]]*T_MAIN_ACCESSSW[[#This Row],[(B)
Qty  - Y2]]</f>
        <v>0</v>
      </c>
      <c r="P103" s="16">
        <f>T_MAIN_ACCESSSW[[#This Row],[(J)
Price Per Item
Y3]]*T_MAIN_ACCESSSW[[#This Row],[(C)
Qty  - Y3]]</f>
        <v>0</v>
      </c>
      <c r="Q103" s="16">
        <f>T_MAIN_ACCESSSW[[#This Row],[(K)
Price Per Item
Y4]]*T_MAIN_ACCESSSW[[#This Row],[(D)
Qty  - Y4]]</f>
        <v>0</v>
      </c>
      <c r="R103" s="16">
        <f>T_MAIN_ACCESSSW[[#This Row],[(L)
Price Per Item
Y5]]*T_MAIN_ACCESSSW[[#This Row],[(E)
Qty  - Y5]]</f>
        <v>0</v>
      </c>
      <c r="S103" s="16">
        <f>SUM(T_MAIN_ACCESSSW[[#This Row],[(O)
TOTAL Excluding VAT - Y1
(H*A)]:[(S)
TOTAL Excluding VAT - Y5
(L*E)]])</f>
        <v>0</v>
      </c>
      <c r="T103" s="68"/>
    </row>
    <row r="104" spans="1:20" x14ac:dyDescent="0.3">
      <c r="A104" t="s">
        <v>93</v>
      </c>
      <c r="B104" t="s">
        <v>429</v>
      </c>
      <c r="C104" t="s">
        <v>191</v>
      </c>
      <c r="D104" s="24">
        <v>1</v>
      </c>
      <c r="E104" s="24">
        <v>1</v>
      </c>
      <c r="F104" s="24">
        <v>1</v>
      </c>
      <c r="G104" s="24">
        <v>1</v>
      </c>
      <c r="H104" s="24">
        <v>1</v>
      </c>
      <c r="I104" s="139"/>
      <c r="J104" s="139"/>
      <c r="K104" s="139"/>
      <c r="L104" s="139"/>
      <c r="M104" s="139"/>
      <c r="N104" s="16">
        <f>T_MAIN_ACCESSSW[[#This Row],[(H)
Price Per Item
Y1]]*T_MAIN_ACCESSSW[[#This Row],[(A)
Qty  - Y1]]</f>
        <v>0</v>
      </c>
      <c r="O104" s="16">
        <f>T_MAIN_ACCESSSW[[#This Row],[(I)
Price Per Item
Y2]]*T_MAIN_ACCESSSW[[#This Row],[(B)
Qty  - Y2]]</f>
        <v>0</v>
      </c>
      <c r="P104" s="16">
        <f>T_MAIN_ACCESSSW[[#This Row],[(J)
Price Per Item
Y3]]*T_MAIN_ACCESSSW[[#This Row],[(C)
Qty  - Y3]]</f>
        <v>0</v>
      </c>
      <c r="Q104" s="16">
        <f>T_MAIN_ACCESSSW[[#This Row],[(K)
Price Per Item
Y4]]*T_MAIN_ACCESSSW[[#This Row],[(D)
Qty  - Y4]]</f>
        <v>0</v>
      </c>
      <c r="R104" s="16">
        <f>T_MAIN_ACCESSSW[[#This Row],[(L)
Price Per Item
Y5]]*T_MAIN_ACCESSSW[[#This Row],[(E)
Qty  - Y5]]</f>
        <v>0</v>
      </c>
      <c r="S104" s="16">
        <f>SUM(T_MAIN_ACCESSSW[[#This Row],[(O)
TOTAL Excluding VAT - Y1
(H*A)]:[(S)
TOTAL Excluding VAT - Y5
(L*E)]])</f>
        <v>0</v>
      </c>
      <c r="T104" s="68"/>
    </row>
    <row r="105" spans="1:20" x14ac:dyDescent="0.3">
      <c r="A105" t="s">
        <v>93</v>
      </c>
      <c r="B105" t="s">
        <v>429</v>
      </c>
      <c r="C105" t="s">
        <v>400</v>
      </c>
      <c r="D105" s="24">
        <v>1</v>
      </c>
      <c r="E105" s="24">
        <v>1</v>
      </c>
      <c r="F105" s="24">
        <v>1</v>
      </c>
      <c r="G105" s="24">
        <v>1</v>
      </c>
      <c r="H105" s="24">
        <v>1</v>
      </c>
      <c r="I105" s="139"/>
      <c r="J105" s="139"/>
      <c r="K105" s="139"/>
      <c r="L105" s="139"/>
      <c r="M105" s="139"/>
      <c r="N105" s="16">
        <f>T_MAIN_ACCESSSW[[#This Row],[(H)
Price Per Item
Y1]]*T_MAIN_ACCESSSW[[#This Row],[(A)
Qty  - Y1]]</f>
        <v>0</v>
      </c>
      <c r="O105" s="16">
        <f>T_MAIN_ACCESSSW[[#This Row],[(I)
Price Per Item
Y2]]*T_MAIN_ACCESSSW[[#This Row],[(B)
Qty  - Y2]]</f>
        <v>0</v>
      </c>
      <c r="P105" s="16">
        <f>T_MAIN_ACCESSSW[[#This Row],[(J)
Price Per Item
Y3]]*T_MAIN_ACCESSSW[[#This Row],[(C)
Qty  - Y3]]</f>
        <v>0</v>
      </c>
      <c r="Q105" s="16">
        <f>T_MAIN_ACCESSSW[[#This Row],[(K)
Price Per Item
Y4]]*T_MAIN_ACCESSSW[[#This Row],[(D)
Qty  - Y4]]</f>
        <v>0</v>
      </c>
      <c r="R105" s="16">
        <f>T_MAIN_ACCESSSW[[#This Row],[(L)
Price Per Item
Y5]]*T_MAIN_ACCESSSW[[#This Row],[(E)
Qty  - Y5]]</f>
        <v>0</v>
      </c>
      <c r="S105" s="16">
        <f>SUM(T_MAIN_ACCESSSW[[#This Row],[(O)
TOTAL Excluding VAT - Y1
(H*A)]:[(S)
TOTAL Excluding VAT - Y5
(L*E)]])</f>
        <v>0</v>
      </c>
      <c r="T105" s="68"/>
    </row>
    <row r="106" spans="1:20" x14ac:dyDescent="0.3">
      <c r="A106" t="s">
        <v>93</v>
      </c>
      <c r="B106" t="s">
        <v>429</v>
      </c>
      <c r="C106" t="s">
        <v>192</v>
      </c>
      <c r="D106" s="24">
        <v>1</v>
      </c>
      <c r="E106" s="24">
        <v>1</v>
      </c>
      <c r="F106" s="24">
        <v>1</v>
      </c>
      <c r="G106" s="24">
        <v>1</v>
      </c>
      <c r="H106" s="24">
        <v>1</v>
      </c>
      <c r="I106" s="139"/>
      <c r="J106" s="139"/>
      <c r="K106" s="139"/>
      <c r="L106" s="139"/>
      <c r="M106" s="139"/>
      <c r="N106" s="16">
        <f>T_MAIN_ACCESSSW[[#This Row],[(H)
Price Per Item
Y1]]*T_MAIN_ACCESSSW[[#This Row],[(A)
Qty  - Y1]]</f>
        <v>0</v>
      </c>
      <c r="O106" s="16">
        <f>T_MAIN_ACCESSSW[[#This Row],[(I)
Price Per Item
Y2]]*T_MAIN_ACCESSSW[[#This Row],[(B)
Qty  - Y2]]</f>
        <v>0</v>
      </c>
      <c r="P106" s="16">
        <f>T_MAIN_ACCESSSW[[#This Row],[(J)
Price Per Item
Y3]]*T_MAIN_ACCESSSW[[#This Row],[(C)
Qty  - Y3]]</f>
        <v>0</v>
      </c>
      <c r="Q106" s="16">
        <f>T_MAIN_ACCESSSW[[#This Row],[(K)
Price Per Item
Y4]]*T_MAIN_ACCESSSW[[#This Row],[(D)
Qty  - Y4]]</f>
        <v>0</v>
      </c>
      <c r="R106" s="16">
        <f>T_MAIN_ACCESSSW[[#This Row],[(L)
Price Per Item
Y5]]*T_MAIN_ACCESSSW[[#This Row],[(E)
Qty  - Y5]]</f>
        <v>0</v>
      </c>
      <c r="S106" s="16">
        <f>SUM(T_MAIN_ACCESSSW[[#This Row],[(O)
TOTAL Excluding VAT - Y1
(H*A)]:[(S)
TOTAL Excluding VAT - Y5
(L*E)]])</f>
        <v>0</v>
      </c>
      <c r="T106" s="68"/>
    </row>
    <row r="107" spans="1:20" x14ac:dyDescent="0.3">
      <c r="A107" t="s">
        <v>93</v>
      </c>
      <c r="B107" t="s">
        <v>429</v>
      </c>
      <c r="C107" t="s">
        <v>211</v>
      </c>
      <c r="D107" s="24">
        <v>1</v>
      </c>
      <c r="E107" s="24">
        <v>1</v>
      </c>
      <c r="F107" s="24">
        <v>1</v>
      </c>
      <c r="G107" s="24">
        <v>1</v>
      </c>
      <c r="H107" s="24">
        <v>1</v>
      </c>
      <c r="I107" s="139"/>
      <c r="J107" s="139"/>
      <c r="K107" s="139"/>
      <c r="L107" s="139"/>
      <c r="M107" s="139"/>
      <c r="N107" s="16">
        <f>T_MAIN_ACCESSSW[[#This Row],[(H)
Price Per Item
Y1]]*T_MAIN_ACCESSSW[[#This Row],[(A)
Qty  - Y1]]</f>
        <v>0</v>
      </c>
      <c r="O107" s="16">
        <f>T_MAIN_ACCESSSW[[#This Row],[(I)
Price Per Item
Y2]]*T_MAIN_ACCESSSW[[#This Row],[(B)
Qty  - Y2]]</f>
        <v>0</v>
      </c>
      <c r="P107" s="16">
        <f>T_MAIN_ACCESSSW[[#This Row],[(J)
Price Per Item
Y3]]*T_MAIN_ACCESSSW[[#This Row],[(C)
Qty  - Y3]]</f>
        <v>0</v>
      </c>
      <c r="Q107" s="16">
        <f>T_MAIN_ACCESSSW[[#This Row],[(K)
Price Per Item
Y4]]*T_MAIN_ACCESSSW[[#This Row],[(D)
Qty  - Y4]]</f>
        <v>0</v>
      </c>
      <c r="R107" s="16">
        <f>T_MAIN_ACCESSSW[[#This Row],[(L)
Price Per Item
Y5]]*T_MAIN_ACCESSSW[[#This Row],[(E)
Qty  - Y5]]</f>
        <v>0</v>
      </c>
      <c r="S107" s="16">
        <f>SUM(T_MAIN_ACCESSSW[[#This Row],[(O)
TOTAL Excluding VAT - Y1
(H*A)]:[(S)
TOTAL Excluding VAT - Y5
(L*E)]])</f>
        <v>0</v>
      </c>
      <c r="T107" s="68"/>
    </row>
    <row r="108" spans="1:20" x14ac:dyDescent="0.3">
      <c r="A108" t="s">
        <v>93</v>
      </c>
      <c r="B108" t="s">
        <v>429</v>
      </c>
      <c r="C108" t="s">
        <v>401</v>
      </c>
      <c r="D108" s="24">
        <v>1</v>
      </c>
      <c r="E108" s="24">
        <v>1</v>
      </c>
      <c r="F108" s="24">
        <v>1</v>
      </c>
      <c r="G108" s="24">
        <v>1</v>
      </c>
      <c r="H108" s="24">
        <v>1</v>
      </c>
      <c r="I108" s="139"/>
      <c r="J108" s="139"/>
      <c r="K108" s="139"/>
      <c r="L108" s="139"/>
      <c r="M108" s="139"/>
      <c r="N108" s="16">
        <f>T_MAIN_ACCESSSW[[#This Row],[(H)
Price Per Item
Y1]]*T_MAIN_ACCESSSW[[#This Row],[(A)
Qty  - Y1]]</f>
        <v>0</v>
      </c>
      <c r="O108" s="16">
        <f>T_MAIN_ACCESSSW[[#This Row],[(I)
Price Per Item
Y2]]*T_MAIN_ACCESSSW[[#This Row],[(B)
Qty  - Y2]]</f>
        <v>0</v>
      </c>
      <c r="P108" s="16">
        <f>T_MAIN_ACCESSSW[[#This Row],[(J)
Price Per Item
Y3]]*T_MAIN_ACCESSSW[[#This Row],[(C)
Qty  - Y3]]</f>
        <v>0</v>
      </c>
      <c r="Q108" s="16">
        <f>T_MAIN_ACCESSSW[[#This Row],[(K)
Price Per Item
Y4]]*T_MAIN_ACCESSSW[[#This Row],[(D)
Qty  - Y4]]</f>
        <v>0</v>
      </c>
      <c r="R108" s="16">
        <f>T_MAIN_ACCESSSW[[#This Row],[(L)
Price Per Item
Y5]]*T_MAIN_ACCESSSW[[#This Row],[(E)
Qty  - Y5]]</f>
        <v>0</v>
      </c>
      <c r="S108" s="16">
        <f>SUM(T_MAIN_ACCESSSW[[#This Row],[(O)
TOTAL Excluding VAT - Y1
(H*A)]:[(S)
TOTAL Excluding VAT - Y5
(L*E)]])</f>
        <v>0</v>
      </c>
      <c r="T108" s="68"/>
    </row>
    <row r="109" spans="1:20" x14ac:dyDescent="0.3">
      <c r="A109" t="s">
        <v>93</v>
      </c>
      <c r="B109" t="s">
        <v>430</v>
      </c>
      <c r="C109" t="s">
        <v>226</v>
      </c>
      <c r="D109" s="24">
        <v>1</v>
      </c>
      <c r="E109" s="24">
        <v>1</v>
      </c>
      <c r="F109" s="24">
        <v>1</v>
      </c>
      <c r="G109" s="24">
        <v>1</v>
      </c>
      <c r="H109" s="24">
        <v>1</v>
      </c>
      <c r="I109" s="139"/>
      <c r="J109" s="139"/>
      <c r="K109" s="139"/>
      <c r="L109" s="139"/>
      <c r="M109" s="139"/>
      <c r="N109" s="16">
        <f>T_MAIN_ACCESSSW[[#This Row],[(H)
Price Per Item
Y1]]*T_MAIN_ACCESSSW[[#This Row],[(A)
Qty  - Y1]]</f>
        <v>0</v>
      </c>
      <c r="O109" s="16">
        <f>T_MAIN_ACCESSSW[[#This Row],[(I)
Price Per Item
Y2]]*T_MAIN_ACCESSSW[[#This Row],[(B)
Qty  - Y2]]</f>
        <v>0</v>
      </c>
      <c r="P109" s="16">
        <f>T_MAIN_ACCESSSW[[#This Row],[(J)
Price Per Item
Y3]]*T_MAIN_ACCESSSW[[#This Row],[(C)
Qty  - Y3]]</f>
        <v>0</v>
      </c>
      <c r="Q109" s="16">
        <f>T_MAIN_ACCESSSW[[#This Row],[(K)
Price Per Item
Y4]]*T_MAIN_ACCESSSW[[#This Row],[(D)
Qty  - Y4]]</f>
        <v>0</v>
      </c>
      <c r="R109" s="16">
        <f>T_MAIN_ACCESSSW[[#This Row],[(L)
Price Per Item
Y5]]*T_MAIN_ACCESSSW[[#This Row],[(E)
Qty  - Y5]]</f>
        <v>0</v>
      </c>
      <c r="S109" s="16">
        <f>SUM(T_MAIN_ACCESSSW[[#This Row],[(O)
TOTAL Excluding VAT - Y1
(H*A)]:[(S)
TOTAL Excluding VAT - Y5
(L*E)]])</f>
        <v>0</v>
      </c>
      <c r="T109" s="68"/>
    </row>
    <row r="110" spans="1:20" x14ac:dyDescent="0.3">
      <c r="A110" t="s">
        <v>93</v>
      </c>
      <c r="B110" t="s">
        <v>430</v>
      </c>
      <c r="C110" t="s">
        <v>227</v>
      </c>
      <c r="D110" s="24">
        <v>1</v>
      </c>
      <c r="E110" s="24">
        <v>1</v>
      </c>
      <c r="F110" s="24">
        <v>1</v>
      </c>
      <c r="G110" s="24">
        <v>1</v>
      </c>
      <c r="H110" s="24">
        <v>1</v>
      </c>
      <c r="I110" s="139"/>
      <c r="J110" s="139"/>
      <c r="K110" s="139"/>
      <c r="L110" s="139"/>
      <c r="M110" s="139"/>
      <c r="N110" s="16">
        <f>T_MAIN_ACCESSSW[[#This Row],[(H)
Price Per Item
Y1]]*T_MAIN_ACCESSSW[[#This Row],[(A)
Qty  - Y1]]</f>
        <v>0</v>
      </c>
      <c r="O110" s="16">
        <f>T_MAIN_ACCESSSW[[#This Row],[(I)
Price Per Item
Y2]]*T_MAIN_ACCESSSW[[#This Row],[(B)
Qty  - Y2]]</f>
        <v>0</v>
      </c>
      <c r="P110" s="16">
        <f>T_MAIN_ACCESSSW[[#This Row],[(J)
Price Per Item
Y3]]*T_MAIN_ACCESSSW[[#This Row],[(C)
Qty  - Y3]]</f>
        <v>0</v>
      </c>
      <c r="Q110" s="16">
        <f>T_MAIN_ACCESSSW[[#This Row],[(K)
Price Per Item
Y4]]*T_MAIN_ACCESSSW[[#This Row],[(D)
Qty  - Y4]]</f>
        <v>0</v>
      </c>
      <c r="R110" s="16">
        <f>T_MAIN_ACCESSSW[[#This Row],[(L)
Price Per Item
Y5]]*T_MAIN_ACCESSSW[[#This Row],[(E)
Qty  - Y5]]</f>
        <v>0</v>
      </c>
      <c r="S110" s="16">
        <f>SUM(T_MAIN_ACCESSSW[[#This Row],[(O)
TOTAL Excluding VAT - Y1
(H*A)]:[(S)
TOTAL Excluding VAT - Y5
(L*E)]])</f>
        <v>0</v>
      </c>
      <c r="T110" s="68"/>
    </row>
    <row r="111" spans="1:20" x14ac:dyDescent="0.3">
      <c r="A111" t="s">
        <v>93</v>
      </c>
      <c r="B111" t="s">
        <v>430</v>
      </c>
      <c r="C111" t="s">
        <v>402</v>
      </c>
      <c r="D111" s="24">
        <v>1</v>
      </c>
      <c r="E111" s="24">
        <v>1</v>
      </c>
      <c r="F111" s="24">
        <v>1</v>
      </c>
      <c r="G111" s="24">
        <v>1</v>
      </c>
      <c r="H111" s="24">
        <v>1</v>
      </c>
      <c r="I111" s="139"/>
      <c r="J111" s="139"/>
      <c r="K111" s="139"/>
      <c r="L111" s="139"/>
      <c r="M111" s="139"/>
      <c r="N111" s="16">
        <f>T_MAIN_ACCESSSW[[#This Row],[(H)
Price Per Item
Y1]]*T_MAIN_ACCESSSW[[#This Row],[(A)
Qty  - Y1]]</f>
        <v>0</v>
      </c>
      <c r="O111" s="16">
        <f>T_MAIN_ACCESSSW[[#This Row],[(I)
Price Per Item
Y2]]*T_MAIN_ACCESSSW[[#This Row],[(B)
Qty  - Y2]]</f>
        <v>0</v>
      </c>
      <c r="P111" s="16">
        <f>T_MAIN_ACCESSSW[[#This Row],[(J)
Price Per Item
Y3]]*T_MAIN_ACCESSSW[[#This Row],[(C)
Qty  - Y3]]</f>
        <v>0</v>
      </c>
      <c r="Q111" s="16">
        <f>T_MAIN_ACCESSSW[[#This Row],[(K)
Price Per Item
Y4]]*T_MAIN_ACCESSSW[[#This Row],[(D)
Qty  - Y4]]</f>
        <v>0</v>
      </c>
      <c r="R111" s="16">
        <f>T_MAIN_ACCESSSW[[#This Row],[(L)
Price Per Item
Y5]]*T_MAIN_ACCESSSW[[#This Row],[(E)
Qty  - Y5]]</f>
        <v>0</v>
      </c>
      <c r="S111" s="16">
        <f>SUM(T_MAIN_ACCESSSW[[#This Row],[(O)
TOTAL Excluding VAT - Y1
(H*A)]:[(S)
TOTAL Excluding VAT - Y5
(L*E)]])</f>
        <v>0</v>
      </c>
      <c r="T111" s="68"/>
    </row>
    <row r="112" spans="1:20" x14ac:dyDescent="0.3">
      <c r="A112" t="s">
        <v>93</v>
      </c>
      <c r="B112" t="s">
        <v>430</v>
      </c>
      <c r="C112" t="s">
        <v>403</v>
      </c>
      <c r="D112" s="24">
        <v>1</v>
      </c>
      <c r="E112" s="24">
        <v>1</v>
      </c>
      <c r="F112" s="24">
        <v>1</v>
      </c>
      <c r="G112" s="24">
        <v>1</v>
      </c>
      <c r="H112" s="24">
        <v>1</v>
      </c>
      <c r="I112" s="139"/>
      <c r="J112" s="139"/>
      <c r="K112" s="139"/>
      <c r="L112" s="139"/>
      <c r="M112" s="139"/>
      <c r="N112" s="16">
        <f>T_MAIN_ACCESSSW[[#This Row],[(H)
Price Per Item
Y1]]*T_MAIN_ACCESSSW[[#This Row],[(A)
Qty  - Y1]]</f>
        <v>0</v>
      </c>
      <c r="O112" s="16">
        <f>T_MAIN_ACCESSSW[[#This Row],[(I)
Price Per Item
Y2]]*T_MAIN_ACCESSSW[[#This Row],[(B)
Qty  - Y2]]</f>
        <v>0</v>
      </c>
      <c r="P112" s="16">
        <f>T_MAIN_ACCESSSW[[#This Row],[(J)
Price Per Item
Y3]]*T_MAIN_ACCESSSW[[#This Row],[(C)
Qty  - Y3]]</f>
        <v>0</v>
      </c>
      <c r="Q112" s="16">
        <f>T_MAIN_ACCESSSW[[#This Row],[(K)
Price Per Item
Y4]]*T_MAIN_ACCESSSW[[#This Row],[(D)
Qty  - Y4]]</f>
        <v>0</v>
      </c>
      <c r="R112" s="16">
        <f>T_MAIN_ACCESSSW[[#This Row],[(L)
Price Per Item
Y5]]*T_MAIN_ACCESSSW[[#This Row],[(E)
Qty  - Y5]]</f>
        <v>0</v>
      </c>
      <c r="S112" s="16">
        <f>SUM(T_MAIN_ACCESSSW[[#This Row],[(O)
TOTAL Excluding VAT - Y1
(H*A)]:[(S)
TOTAL Excluding VAT - Y5
(L*E)]])</f>
        <v>0</v>
      </c>
      <c r="T112" s="68"/>
    </row>
    <row r="113" spans="1:20" x14ac:dyDescent="0.3">
      <c r="A113" t="s">
        <v>93</v>
      </c>
      <c r="B113" t="s">
        <v>430</v>
      </c>
      <c r="C113" t="s">
        <v>404</v>
      </c>
      <c r="D113" s="24">
        <v>1</v>
      </c>
      <c r="E113" s="24">
        <v>1</v>
      </c>
      <c r="F113" s="24">
        <v>1</v>
      </c>
      <c r="G113" s="24">
        <v>1</v>
      </c>
      <c r="H113" s="24">
        <v>1</v>
      </c>
      <c r="I113" s="139"/>
      <c r="J113" s="139"/>
      <c r="K113" s="139"/>
      <c r="L113" s="139"/>
      <c r="M113" s="139"/>
      <c r="N113" s="16">
        <f>T_MAIN_ACCESSSW[[#This Row],[(H)
Price Per Item
Y1]]*T_MAIN_ACCESSSW[[#This Row],[(A)
Qty  - Y1]]</f>
        <v>0</v>
      </c>
      <c r="O113" s="16">
        <f>T_MAIN_ACCESSSW[[#This Row],[(I)
Price Per Item
Y2]]*T_MAIN_ACCESSSW[[#This Row],[(B)
Qty  - Y2]]</f>
        <v>0</v>
      </c>
      <c r="P113" s="16">
        <f>T_MAIN_ACCESSSW[[#This Row],[(J)
Price Per Item
Y3]]*T_MAIN_ACCESSSW[[#This Row],[(C)
Qty  - Y3]]</f>
        <v>0</v>
      </c>
      <c r="Q113" s="16">
        <f>T_MAIN_ACCESSSW[[#This Row],[(K)
Price Per Item
Y4]]*T_MAIN_ACCESSSW[[#This Row],[(D)
Qty  - Y4]]</f>
        <v>0</v>
      </c>
      <c r="R113" s="16">
        <f>T_MAIN_ACCESSSW[[#This Row],[(L)
Price Per Item
Y5]]*T_MAIN_ACCESSSW[[#This Row],[(E)
Qty  - Y5]]</f>
        <v>0</v>
      </c>
      <c r="S113" s="16">
        <f>SUM(T_MAIN_ACCESSSW[[#This Row],[(O)
TOTAL Excluding VAT - Y1
(H*A)]:[(S)
TOTAL Excluding VAT - Y5
(L*E)]])</f>
        <v>0</v>
      </c>
      <c r="T113" s="68"/>
    </row>
    <row r="114" spans="1:20" x14ac:dyDescent="0.3">
      <c r="A114" t="s">
        <v>93</v>
      </c>
      <c r="B114" t="s">
        <v>430</v>
      </c>
      <c r="C114" t="s">
        <v>405</v>
      </c>
      <c r="D114" s="24">
        <v>1</v>
      </c>
      <c r="E114" s="24">
        <v>1</v>
      </c>
      <c r="F114" s="24">
        <v>1</v>
      </c>
      <c r="G114" s="24">
        <v>1</v>
      </c>
      <c r="H114" s="24">
        <v>1</v>
      </c>
      <c r="I114" s="139"/>
      <c r="J114" s="139"/>
      <c r="K114" s="139"/>
      <c r="L114" s="139"/>
      <c r="M114" s="139"/>
      <c r="N114" s="16">
        <f>T_MAIN_ACCESSSW[[#This Row],[(H)
Price Per Item
Y1]]*T_MAIN_ACCESSSW[[#This Row],[(A)
Qty  - Y1]]</f>
        <v>0</v>
      </c>
      <c r="O114" s="16">
        <f>T_MAIN_ACCESSSW[[#This Row],[(I)
Price Per Item
Y2]]*T_MAIN_ACCESSSW[[#This Row],[(B)
Qty  - Y2]]</f>
        <v>0</v>
      </c>
      <c r="P114" s="16">
        <f>T_MAIN_ACCESSSW[[#This Row],[(J)
Price Per Item
Y3]]*T_MAIN_ACCESSSW[[#This Row],[(C)
Qty  - Y3]]</f>
        <v>0</v>
      </c>
      <c r="Q114" s="16">
        <f>T_MAIN_ACCESSSW[[#This Row],[(K)
Price Per Item
Y4]]*T_MAIN_ACCESSSW[[#This Row],[(D)
Qty  - Y4]]</f>
        <v>0</v>
      </c>
      <c r="R114" s="16">
        <f>T_MAIN_ACCESSSW[[#This Row],[(L)
Price Per Item
Y5]]*T_MAIN_ACCESSSW[[#This Row],[(E)
Qty  - Y5]]</f>
        <v>0</v>
      </c>
      <c r="S114" s="16">
        <f>SUM(T_MAIN_ACCESSSW[[#This Row],[(O)
TOTAL Excluding VAT - Y1
(H*A)]:[(S)
TOTAL Excluding VAT - Y5
(L*E)]])</f>
        <v>0</v>
      </c>
      <c r="T114" s="68"/>
    </row>
    <row r="115" spans="1:20" x14ac:dyDescent="0.3">
      <c r="A115" t="s">
        <v>93</v>
      </c>
      <c r="B115" t="s">
        <v>430</v>
      </c>
      <c r="C115" t="s">
        <v>406</v>
      </c>
      <c r="D115" s="24">
        <v>1</v>
      </c>
      <c r="E115" s="24">
        <v>1</v>
      </c>
      <c r="F115" s="24">
        <v>1</v>
      </c>
      <c r="G115" s="24">
        <v>1</v>
      </c>
      <c r="H115" s="24">
        <v>1</v>
      </c>
      <c r="I115" s="139"/>
      <c r="J115" s="139"/>
      <c r="K115" s="139"/>
      <c r="L115" s="139"/>
      <c r="M115" s="139"/>
      <c r="N115" s="16">
        <f>T_MAIN_ACCESSSW[[#This Row],[(H)
Price Per Item
Y1]]*T_MAIN_ACCESSSW[[#This Row],[(A)
Qty  - Y1]]</f>
        <v>0</v>
      </c>
      <c r="O115" s="16">
        <f>T_MAIN_ACCESSSW[[#This Row],[(I)
Price Per Item
Y2]]*T_MAIN_ACCESSSW[[#This Row],[(B)
Qty  - Y2]]</f>
        <v>0</v>
      </c>
      <c r="P115" s="16">
        <f>T_MAIN_ACCESSSW[[#This Row],[(J)
Price Per Item
Y3]]*T_MAIN_ACCESSSW[[#This Row],[(C)
Qty  - Y3]]</f>
        <v>0</v>
      </c>
      <c r="Q115" s="16">
        <f>T_MAIN_ACCESSSW[[#This Row],[(K)
Price Per Item
Y4]]*T_MAIN_ACCESSSW[[#This Row],[(D)
Qty  - Y4]]</f>
        <v>0</v>
      </c>
      <c r="R115" s="16">
        <f>T_MAIN_ACCESSSW[[#This Row],[(L)
Price Per Item
Y5]]*T_MAIN_ACCESSSW[[#This Row],[(E)
Qty  - Y5]]</f>
        <v>0</v>
      </c>
      <c r="S115" s="16">
        <f>SUM(T_MAIN_ACCESSSW[[#This Row],[(O)
TOTAL Excluding VAT - Y1
(H*A)]:[(S)
TOTAL Excluding VAT - Y5
(L*E)]])</f>
        <v>0</v>
      </c>
      <c r="T115" s="68"/>
    </row>
    <row r="116" spans="1:20" x14ac:dyDescent="0.3">
      <c r="A116" t="s">
        <v>93</v>
      </c>
      <c r="B116" t="s">
        <v>430</v>
      </c>
      <c r="C116" t="s">
        <v>407</v>
      </c>
      <c r="D116" s="24">
        <v>1</v>
      </c>
      <c r="E116" s="24">
        <v>1</v>
      </c>
      <c r="F116" s="24">
        <v>1</v>
      </c>
      <c r="G116" s="24">
        <v>1</v>
      </c>
      <c r="H116" s="24">
        <v>1</v>
      </c>
      <c r="I116" s="139"/>
      <c r="J116" s="139"/>
      <c r="K116" s="139"/>
      <c r="L116" s="139"/>
      <c r="M116" s="139"/>
      <c r="N116" s="16">
        <f>T_MAIN_ACCESSSW[[#This Row],[(H)
Price Per Item
Y1]]*T_MAIN_ACCESSSW[[#This Row],[(A)
Qty  - Y1]]</f>
        <v>0</v>
      </c>
      <c r="O116" s="16">
        <f>T_MAIN_ACCESSSW[[#This Row],[(I)
Price Per Item
Y2]]*T_MAIN_ACCESSSW[[#This Row],[(B)
Qty  - Y2]]</f>
        <v>0</v>
      </c>
      <c r="P116" s="16">
        <f>T_MAIN_ACCESSSW[[#This Row],[(J)
Price Per Item
Y3]]*T_MAIN_ACCESSSW[[#This Row],[(C)
Qty  - Y3]]</f>
        <v>0</v>
      </c>
      <c r="Q116" s="16">
        <f>T_MAIN_ACCESSSW[[#This Row],[(K)
Price Per Item
Y4]]*T_MAIN_ACCESSSW[[#This Row],[(D)
Qty  - Y4]]</f>
        <v>0</v>
      </c>
      <c r="R116" s="16">
        <f>T_MAIN_ACCESSSW[[#This Row],[(L)
Price Per Item
Y5]]*T_MAIN_ACCESSSW[[#This Row],[(E)
Qty  - Y5]]</f>
        <v>0</v>
      </c>
      <c r="S116" s="16">
        <f>SUM(T_MAIN_ACCESSSW[[#This Row],[(O)
TOTAL Excluding VAT - Y1
(H*A)]:[(S)
TOTAL Excluding VAT - Y5
(L*E)]])</f>
        <v>0</v>
      </c>
      <c r="T116" s="68"/>
    </row>
    <row r="117" spans="1:20" x14ac:dyDescent="0.3">
      <c r="A117" t="s">
        <v>93</v>
      </c>
      <c r="B117" t="s">
        <v>431</v>
      </c>
      <c r="C117" t="s">
        <v>408</v>
      </c>
      <c r="D117" s="24">
        <v>1</v>
      </c>
      <c r="E117" s="24">
        <v>1</v>
      </c>
      <c r="F117" s="24">
        <v>1</v>
      </c>
      <c r="G117" s="24">
        <v>1</v>
      </c>
      <c r="H117" s="24">
        <v>1</v>
      </c>
      <c r="I117" s="139"/>
      <c r="J117" s="139"/>
      <c r="K117" s="139"/>
      <c r="L117" s="139"/>
      <c r="M117" s="139"/>
      <c r="N117" s="16">
        <f>T_MAIN_ACCESSSW[[#This Row],[(H)
Price Per Item
Y1]]*T_MAIN_ACCESSSW[[#This Row],[(A)
Qty  - Y1]]</f>
        <v>0</v>
      </c>
      <c r="O117" s="16">
        <f>T_MAIN_ACCESSSW[[#This Row],[(I)
Price Per Item
Y2]]*T_MAIN_ACCESSSW[[#This Row],[(B)
Qty  - Y2]]</f>
        <v>0</v>
      </c>
      <c r="P117" s="16">
        <f>T_MAIN_ACCESSSW[[#This Row],[(J)
Price Per Item
Y3]]*T_MAIN_ACCESSSW[[#This Row],[(C)
Qty  - Y3]]</f>
        <v>0</v>
      </c>
      <c r="Q117" s="16">
        <f>T_MAIN_ACCESSSW[[#This Row],[(K)
Price Per Item
Y4]]*T_MAIN_ACCESSSW[[#This Row],[(D)
Qty  - Y4]]</f>
        <v>0</v>
      </c>
      <c r="R117" s="16">
        <f>T_MAIN_ACCESSSW[[#This Row],[(L)
Price Per Item
Y5]]*T_MAIN_ACCESSSW[[#This Row],[(E)
Qty  - Y5]]</f>
        <v>0</v>
      </c>
      <c r="S117" s="16">
        <f>SUM(T_MAIN_ACCESSSW[[#This Row],[(O)
TOTAL Excluding VAT - Y1
(H*A)]:[(S)
TOTAL Excluding VAT - Y5
(L*E)]])</f>
        <v>0</v>
      </c>
      <c r="T117" s="68"/>
    </row>
    <row r="118" spans="1:20" x14ac:dyDescent="0.3">
      <c r="A118" t="s">
        <v>93</v>
      </c>
      <c r="B118" t="s">
        <v>431</v>
      </c>
      <c r="C118" t="s">
        <v>218</v>
      </c>
      <c r="D118" s="24">
        <v>1</v>
      </c>
      <c r="E118" s="24">
        <v>1</v>
      </c>
      <c r="F118" s="24">
        <v>1</v>
      </c>
      <c r="G118" s="24">
        <v>1</v>
      </c>
      <c r="H118" s="24">
        <v>1</v>
      </c>
      <c r="I118" s="139"/>
      <c r="J118" s="139"/>
      <c r="K118" s="139"/>
      <c r="L118" s="139"/>
      <c r="M118" s="139"/>
      <c r="N118" s="16">
        <f>T_MAIN_ACCESSSW[[#This Row],[(H)
Price Per Item
Y1]]*T_MAIN_ACCESSSW[[#This Row],[(A)
Qty  - Y1]]</f>
        <v>0</v>
      </c>
      <c r="O118" s="16">
        <f>T_MAIN_ACCESSSW[[#This Row],[(I)
Price Per Item
Y2]]*T_MAIN_ACCESSSW[[#This Row],[(B)
Qty  - Y2]]</f>
        <v>0</v>
      </c>
      <c r="P118" s="16">
        <f>T_MAIN_ACCESSSW[[#This Row],[(J)
Price Per Item
Y3]]*T_MAIN_ACCESSSW[[#This Row],[(C)
Qty  - Y3]]</f>
        <v>0</v>
      </c>
      <c r="Q118" s="16">
        <f>T_MAIN_ACCESSSW[[#This Row],[(K)
Price Per Item
Y4]]*T_MAIN_ACCESSSW[[#This Row],[(D)
Qty  - Y4]]</f>
        <v>0</v>
      </c>
      <c r="R118" s="16">
        <f>T_MAIN_ACCESSSW[[#This Row],[(L)
Price Per Item
Y5]]*T_MAIN_ACCESSSW[[#This Row],[(E)
Qty  - Y5]]</f>
        <v>0</v>
      </c>
      <c r="S118" s="16">
        <f>SUM(T_MAIN_ACCESSSW[[#This Row],[(O)
TOTAL Excluding VAT - Y1
(H*A)]:[(S)
TOTAL Excluding VAT - Y5
(L*E)]])</f>
        <v>0</v>
      </c>
      <c r="T118" s="68"/>
    </row>
    <row r="119" spans="1:20" x14ac:dyDescent="0.3">
      <c r="A119" t="s">
        <v>93</v>
      </c>
      <c r="B119" t="s">
        <v>431</v>
      </c>
      <c r="C119" t="s">
        <v>409</v>
      </c>
      <c r="D119" s="24">
        <v>1</v>
      </c>
      <c r="E119" s="24">
        <v>1</v>
      </c>
      <c r="F119" s="24">
        <v>1</v>
      </c>
      <c r="G119" s="24">
        <v>1</v>
      </c>
      <c r="H119" s="24">
        <v>1</v>
      </c>
      <c r="I119" s="139"/>
      <c r="J119" s="139"/>
      <c r="K119" s="139"/>
      <c r="L119" s="139"/>
      <c r="M119" s="139"/>
      <c r="N119" s="16">
        <f>T_MAIN_ACCESSSW[[#This Row],[(H)
Price Per Item
Y1]]*T_MAIN_ACCESSSW[[#This Row],[(A)
Qty  - Y1]]</f>
        <v>0</v>
      </c>
      <c r="O119" s="16">
        <f>T_MAIN_ACCESSSW[[#This Row],[(I)
Price Per Item
Y2]]*T_MAIN_ACCESSSW[[#This Row],[(B)
Qty  - Y2]]</f>
        <v>0</v>
      </c>
      <c r="P119" s="16">
        <f>T_MAIN_ACCESSSW[[#This Row],[(J)
Price Per Item
Y3]]*T_MAIN_ACCESSSW[[#This Row],[(C)
Qty  - Y3]]</f>
        <v>0</v>
      </c>
      <c r="Q119" s="16">
        <f>T_MAIN_ACCESSSW[[#This Row],[(K)
Price Per Item
Y4]]*T_MAIN_ACCESSSW[[#This Row],[(D)
Qty  - Y4]]</f>
        <v>0</v>
      </c>
      <c r="R119" s="16">
        <f>T_MAIN_ACCESSSW[[#This Row],[(L)
Price Per Item
Y5]]*T_MAIN_ACCESSSW[[#This Row],[(E)
Qty  - Y5]]</f>
        <v>0</v>
      </c>
      <c r="S119" s="16">
        <f>SUM(T_MAIN_ACCESSSW[[#This Row],[(O)
TOTAL Excluding VAT - Y1
(H*A)]:[(S)
TOTAL Excluding VAT - Y5
(L*E)]])</f>
        <v>0</v>
      </c>
      <c r="T119" s="68"/>
    </row>
    <row r="120" spans="1:20" x14ac:dyDescent="0.3">
      <c r="A120" t="s">
        <v>93</v>
      </c>
      <c r="B120" t="s">
        <v>431</v>
      </c>
      <c r="C120" t="s">
        <v>410</v>
      </c>
      <c r="D120" s="24">
        <v>1</v>
      </c>
      <c r="E120" s="24">
        <v>1</v>
      </c>
      <c r="F120" s="24">
        <v>1</v>
      </c>
      <c r="G120" s="24">
        <v>1</v>
      </c>
      <c r="H120" s="24">
        <v>1</v>
      </c>
      <c r="I120" s="139"/>
      <c r="J120" s="139"/>
      <c r="K120" s="139"/>
      <c r="L120" s="139"/>
      <c r="M120" s="139"/>
      <c r="N120" s="16">
        <f>T_MAIN_ACCESSSW[[#This Row],[(H)
Price Per Item
Y1]]*T_MAIN_ACCESSSW[[#This Row],[(A)
Qty  - Y1]]</f>
        <v>0</v>
      </c>
      <c r="O120" s="16">
        <f>T_MAIN_ACCESSSW[[#This Row],[(I)
Price Per Item
Y2]]*T_MAIN_ACCESSSW[[#This Row],[(B)
Qty  - Y2]]</f>
        <v>0</v>
      </c>
      <c r="P120" s="16">
        <f>T_MAIN_ACCESSSW[[#This Row],[(J)
Price Per Item
Y3]]*T_MAIN_ACCESSSW[[#This Row],[(C)
Qty  - Y3]]</f>
        <v>0</v>
      </c>
      <c r="Q120" s="16">
        <f>T_MAIN_ACCESSSW[[#This Row],[(K)
Price Per Item
Y4]]*T_MAIN_ACCESSSW[[#This Row],[(D)
Qty  - Y4]]</f>
        <v>0</v>
      </c>
      <c r="R120" s="16">
        <f>T_MAIN_ACCESSSW[[#This Row],[(L)
Price Per Item
Y5]]*T_MAIN_ACCESSSW[[#This Row],[(E)
Qty  - Y5]]</f>
        <v>0</v>
      </c>
      <c r="S120" s="16">
        <f>SUM(T_MAIN_ACCESSSW[[#This Row],[(O)
TOTAL Excluding VAT - Y1
(H*A)]:[(S)
TOTAL Excluding VAT - Y5
(L*E)]])</f>
        <v>0</v>
      </c>
      <c r="T120" s="68"/>
    </row>
    <row r="121" spans="1:20" x14ac:dyDescent="0.3">
      <c r="A121" t="s">
        <v>93</v>
      </c>
      <c r="B121" t="s">
        <v>431</v>
      </c>
      <c r="C121" t="s">
        <v>411</v>
      </c>
      <c r="D121" s="24">
        <v>1</v>
      </c>
      <c r="E121" s="24">
        <v>1</v>
      </c>
      <c r="F121" s="24">
        <v>1</v>
      </c>
      <c r="G121" s="24">
        <v>1</v>
      </c>
      <c r="H121" s="24">
        <v>1</v>
      </c>
      <c r="I121" s="139"/>
      <c r="J121" s="139"/>
      <c r="K121" s="139"/>
      <c r="L121" s="139"/>
      <c r="M121" s="139"/>
      <c r="N121" s="16">
        <f>T_MAIN_ACCESSSW[[#This Row],[(H)
Price Per Item
Y1]]*T_MAIN_ACCESSSW[[#This Row],[(A)
Qty  - Y1]]</f>
        <v>0</v>
      </c>
      <c r="O121" s="16">
        <f>T_MAIN_ACCESSSW[[#This Row],[(I)
Price Per Item
Y2]]*T_MAIN_ACCESSSW[[#This Row],[(B)
Qty  - Y2]]</f>
        <v>0</v>
      </c>
      <c r="P121" s="16">
        <f>T_MAIN_ACCESSSW[[#This Row],[(J)
Price Per Item
Y3]]*T_MAIN_ACCESSSW[[#This Row],[(C)
Qty  - Y3]]</f>
        <v>0</v>
      </c>
      <c r="Q121" s="16">
        <f>T_MAIN_ACCESSSW[[#This Row],[(K)
Price Per Item
Y4]]*T_MAIN_ACCESSSW[[#This Row],[(D)
Qty  - Y4]]</f>
        <v>0</v>
      </c>
      <c r="R121" s="16">
        <f>T_MAIN_ACCESSSW[[#This Row],[(L)
Price Per Item
Y5]]*T_MAIN_ACCESSSW[[#This Row],[(E)
Qty  - Y5]]</f>
        <v>0</v>
      </c>
      <c r="S121" s="16">
        <f>SUM(T_MAIN_ACCESSSW[[#This Row],[(O)
TOTAL Excluding VAT - Y1
(H*A)]:[(S)
TOTAL Excluding VAT - Y5
(L*E)]])</f>
        <v>0</v>
      </c>
      <c r="T121" s="68"/>
    </row>
    <row r="122" spans="1:20" x14ac:dyDescent="0.3">
      <c r="A122" t="s">
        <v>93</v>
      </c>
      <c r="B122" t="s">
        <v>431</v>
      </c>
      <c r="C122" t="s">
        <v>412</v>
      </c>
      <c r="D122" s="24">
        <v>1</v>
      </c>
      <c r="E122" s="24">
        <v>1</v>
      </c>
      <c r="F122" s="24">
        <v>1</v>
      </c>
      <c r="G122" s="24">
        <v>1</v>
      </c>
      <c r="H122" s="24">
        <v>1</v>
      </c>
      <c r="I122" s="139"/>
      <c r="J122" s="139"/>
      <c r="K122" s="139"/>
      <c r="L122" s="139"/>
      <c r="M122" s="139"/>
      <c r="N122" s="16">
        <f>T_MAIN_ACCESSSW[[#This Row],[(H)
Price Per Item
Y1]]*T_MAIN_ACCESSSW[[#This Row],[(A)
Qty  - Y1]]</f>
        <v>0</v>
      </c>
      <c r="O122" s="16">
        <f>T_MAIN_ACCESSSW[[#This Row],[(I)
Price Per Item
Y2]]*T_MAIN_ACCESSSW[[#This Row],[(B)
Qty  - Y2]]</f>
        <v>0</v>
      </c>
      <c r="P122" s="16">
        <f>T_MAIN_ACCESSSW[[#This Row],[(J)
Price Per Item
Y3]]*T_MAIN_ACCESSSW[[#This Row],[(C)
Qty  - Y3]]</f>
        <v>0</v>
      </c>
      <c r="Q122" s="16">
        <f>T_MAIN_ACCESSSW[[#This Row],[(K)
Price Per Item
Y4]]*T_MAIN_ACCESSSW[[#This Row],[(D)
Qty  - Y4]]</f>
        <v>0</v>
      </c>
      <c r="R122" s="16">
        <f>T_MAIN_ACCESSSW[[#This Row],[(L)
Price Per Item
Y5]]*T_MAIN_ACCESSSW[[#This Row],[(E)
Qty  - Y5]]</f>
        <v>0</v>
      </c>
      <c r="S122" s="16">
        <f>SUM(T_MAIN_ACCESSSW[[#This Row],[(O)
TOTAL Excluding VAT - Y1
(H*A)]:[(S)
TOTAL Excluding VAT - Y5
(L*E)]])</f>
        <v>0</v>
      </c>
      <c r="T122" s="68"/>
    </row>
    <row r="123" spans="1:20" x14ac:dyDescent="0.3">
      <c r="A123" t="s">
        <v>93</v>
      </c>
      <c r="B123" t="s">
        <v>431</v>
      </c>
      <c r="C123" t="s">
        <v>413</v>
      </c>
      <c r="D123" s="24">
        <v>1</v>
      </c>
      <c r="E123" s="24">
        <v>1</v>
      </c>
      <c r="F123" s="24">
        <v>1</v>
      </c>
      <c r="G123" s="24">
        <v>1</v>
      </c>
      <c r="H123" s="24">
        <v>1</v>
      </c>
      <c r="I123" s="139"/>
      <c r="J123" s="139"/>
      <c r="K123" s="139"/>
      <c r="L123" s="139"/>
      <c r="M123" s="139"/>
      <c r="N123" s="16">
        <f>T_MAIN_ACCESSSW[[#This Row],[(H)
Price Per Item
Y1]]*T_MAIN_ACCESSSW[[#This Row],[(A)
Qty  - Y1]]</f>
        <v>0</v>
      </c>
      <c r="O123" s="16">
        <f>T_MAIN_ACCESSSW[[#This Row],[(I)
Price Per Item
Y2]]*T_MAIN_ACCESSSW[[#This Row],[(B)
Qty  - Y2]]</f>
        <v>0</v>
      </c>
      <c r="P123" s="16">
        <f>T_MAIN_ACCESSSW[[#This Row],[(J)
Price Per Item
Y3]]*T_MAIN_ACCESSSW[[#This Row],[(C)
Qty  - Y3]]</f>
        <v>0</v>
      </c>
      <c r="Q123" s="16">
        <f>T_MAIN_ACCESSSW[[#This Row],[(K)
Price Per Item
Y4]]*T_MAIN_ACCESSSW[[#This Row],[(D)
Qty  - Y4]]</f>
        <v>0</v>
      </c>
      <c r="R123" s="16">
        <f>T_MAIN_ACCESSSW[[#This Row],[(L)
Price Per Item
Y5]]*T_MAIN_ACCESSSW[[#This Row],[(E)
Qty  - Y5]]</f>
        <v>0</v>
      </c>
      <c r="S123" s="16">
        <f>SUM(T_MAIN_ACCESSSW[[#This Row],[(O)
TOTAL Excluding VAT - Y1
(H*A)]:[(S)
TOTAL Excluding VAT - Y5
(L*E)]])</f>
        <v>0</v>
      </c>
      <c r="T123" s="68"/>
    </row>
    <row r="124" spans="1:20" x14ac:dyDescent="0.3">
      <c r="A124" t="s">
        <v>93</v>
      </c>
      <c r="B124" t="s">
        <v>432</v>
      </c>
      <c r="C124" t="s">
        <v>414</v>
      </c>
      <c r="D124" s="24">
        <v>1</v>
      </c>
      <c r="E124" s="24">
        <v>1</v>
      </c>
      <c r="F124" s="24">
        <v>1</v>
      </c>
      <c r="G124" s="24">
        <v>1</v>
      </c>
      <c r="H124" s="24">
        <v>1</v>
      </c>
      <c r="I124" s="139"/>
      <c r="J124" s="139"/>
      <c r="K124" s="139"/>
      <c r="L124" s="139"/>
      <c r="M124" s="139"/>
      <c r="N124" s="16">
        <f>T_MAIN_ACCESSSW[[#This Row],[(H)
Price Per Item
Y1]]*T_MAIN_ACCESSSW[[#This Row],[(A)
Qty  - Y1]]</f>
        <v>0</v>
      </c>
      <c r="O124" s="16">
        <f>T_MAIN_ACCESSSW[[#This Row],[(I)
Price Per Item
Y2]]*T_MAIN_ACCESSSW[[#This Row],[(B)
Qty  - Y2]]</f>
        <v>0</v>
      </c>
      <c r="P124" s="16">
        <f>T_MAIN_ACCESSSW[[#This Row],[(J)
Price Per Item
Y3]]*T_MAIN_ACCESSSW[[#This Row],[(C)
Qty  - Y3]]</f>
        <v>0</v>
      </c>
      <c r="Q124" s="16">
        <f>T_MAIN_ACCESSSW[[#This Row],[(K)
Price Per Item
Y4]]*T_MAIN_ACCESSSW[[#This Row],[(D)
Qty  - Y4]]</f>
        <v>0</v>
      </c>
      <c r="R124" s="16">
        <f>T_MAIN_ACCESSSW[[#This Row],[(L)
Price Per Item
Y5]]*T_MAIN_ACCESSSW[[#This Row],[(E)
Qty  - Y5]]</f>
        <v>0</v>
      </c>
      <c r="S124" s="16">
        <f>SUM(T_MAIN_ACCESSSW[[#This Row],[(O)
TOTAL Excluding VAT - Y1
(H*A)]:[(S)
TOTAL Excluding VAT - Y5
(L*E)]])</f>
        <v>0</v>
      </c>
      <c r="T124" s="68"/>
    </row>
    <row r="125" spans="1:20" x14ac:dyDescent="0.3">
      <c r="A125" t="s">
        <v>93</v>
      </c>
      <c r="B125" t="s">
        <v>432</v>
      </c>
      <c r="C125" t="s">
        <v>415</v>
      </c>
      <c r="D125" s="24">
        <v>1</v>
      </c>
      <c r="E125" s="24">
        <v>1</v>
      </c>
      <c r="F125" s="24">
        <v>1</v>
      </c>
      <c r="G125" s="24">
        <v>1</v>
      </c>
      <c r="H125" s="24">
        <v>1</v>
      </c>
      <c r="I125" s="139"/>
      <c r="J125" s="139"/>
      <c r="K125" s="139"/>
      <c r="L125" s="139"/>
      <c r="M125" s="139"/>
      <c r="N125" s="16">
        <f>T_MAIN_ACCESSSW[[#This Row],[(H)
Price Per Item
Y1]]*T_MAIN_ACCESSSW[[#This Row],[(A)
Qty  - Y1]]</f>
        <v>0</v>
      </c>
      <c r="O125" s="16">
        <f>T_MAIN_ACCESSSW[[#This Row],[(I)
Price Per Item
Y2]]*T_MAIN_ACCESSSW[[#This Row],[(B)
Qty  - Y2]]</f>
        <v>0</v>
      </c>
      <c r="P125" s="16">
        <f>T_MAIN_ACCESSSW[[#This Row],[(J)
Price Per Item
Y3]]*T_MAIN_ACCESSSW[[#This Row],[(C)
Qty  - Y3]]</f>
        <v>0</v>
      </c>
      <c r="Q125" s="16">
        <f>T_MAIN_ACCESSSW[[#This Row],[(K)
Price Per Item
Y4]]*T_MAIN_ACCESSSW[[#This Row],[(D)
Qty  - Y4]]</f>
        <v>0</v>
      </c>
      <c r="R125" s="16">
        <f>T_MAIN_ACCESSSW[[#This Row],[(L)
Price Per Item
Y5]]*T_MAIN_ACCESSSW[[#This Row],[(E)
Qty  - Y5]]</f>
        <v>0</v>
      </c>
      <c r="S125" s="16">
        <f>SUM(T_MAIN_ACCESSSW[[#This Row],[(O)
TOTAL Excluding VAT - Y1
(H*A)]:[(S)
TOTAL Excluding VAT - Y5
(L*E)]])</f>
        <v>0</v>
      </c>
      <c r="T125" s="68"/>
    </row>
    <row r="126" spans="1:20" x14ac:dyDescent="0.3">
      <c r="A126" t="s">
        <v>93</v>
      </c>
      <c r="B126" t="s">
        <v>432</v>
      </c>
      <c r="C126" t="s">
        <v>225</v>
      </c>
      <c r="D126" s="24">
        <v>1</v>
      </c>
      <c r="E126" s="24">
        <v>1</v>
      </c>
      <c r="F126" s="24">
        <v>1</v>
      </c>
      <c r="G126" s="24">
        <v>1</v>
      </c>
      <c r="H126" s="24">
        <v>1</v>
      </c>
      <c r="I126" s="139"/>
      <c r="J126" s="139"/>
      <c r="K126" s="139"/>
      <c r="L126" s="139"/>
      <c r="M126" s="139"/>
      <c r="N126" s="16">
        <f>T_MAIN_ACCESSSW[[#This Row],[(H)
Price Per Item
Y1]]*T_MAIN_ACCESSSW[[#This Row],[(A)
Qty  - Y1]]</f>
        <v>0</v>
      </c>
      <c r="O126" s="16">
        <f>T_MAIN_ACCESSSW[[#This Row],[(I)
Price Per Item
Y2]]*T_MAIN_ACCESSSW[[#This Row],[(B)
Qty  - Y2]]</f>
        <v>0</v>
      </c>
      <c r="P126" s="16">
        <f>T_MAIN_ACCESSSW[[#This Row],[(J)
Price Per Item
Y3]]*T_MAIN_ACCESSSW[[#This Row],[(C)
Qty  - Y3]]</f>
        <v>0</v>
      </c>
      <c r="Q126" s="16">
        <f>T_MAIN_ACCESSSW[[#This Row],[(K)
Price Per Item
Y4]]*T_MAIN_ACCESSSW[[#This Row],[(D)
Qty  - Y4]]</f>
        <v>0</v>
      </c>
      <c r="R126" s="16">
        <f>T_MAIN_ACCESSSW[[#This Row],[(L)
Price Per Item
Y5]]*T_MAIN_ACCESSSW[[#This Row],[(E)
Qty  - Y5]]</f>
        <v>0</v>
      </c>
      <c r="S126" s="16">
        <f>SUM(T_MAIN_ACCESSSW[[#This Row],[(O)
TOTAL Excluding VAT - Y1
(H*A)]:[(S)
TOTAL Excluding VAT - Y5
(L*E)]])</f>
        <v>0</v>
      </c>
      <c r="T126" s="68"/>
    </row>
    <row r="127" spans="1:20" x14ac:dyDescent="0.3">
      <c r="A127" t="s">
        <v>93</v>
      </c>
      <c r="B127" t="s">
        <v>311</v>
      </c>
      <c r="C127" t="s">
        <v>184</v>
      </c>
      <c r="D127" s="24">
        <v>1</v>
      </c>
      <c r="E127" s="24">
        <v>1</v>
      </c>
      <c r="F127" s="24">
        <v>1</v>
      </c>
      <c r="G127" s="24">
        <v>1</v>
      </c>
      <c r="H127" s="24">
        <v>1</v>
      </c>
      <c r="I127" s="139"/>
      <c r="J127" s="139"/>
      <c r="K127" s="139"/>
      <c r="L127" s="139"/>
      <c r="M127" s="139"/>
      <c r="N127" s="16">
        <f>T_MAIN_ACCESSSW[[#This Row],[(H)
Price Per Item
Y1]]*T_MAIN_ACCESSSW[[#This Row],[(A)
Qty  - Y1]]</f>
        <v>0</v>
      </c>
      <c r="O127" s="16">
        <f>T_MAIN_ACCESSSW[[#This Row],[(I)
Price Per Item
Y2]]*T_MAIN_ACCESSSW[[#This Row],[(B)
Qty  - Y2]]</f>
        <v>0</v>
      </c>
      <c r="P127" s="16">
        <f>T_MAIN_ACCESSSW[[#This Row],[(J)
Price Per Item
Y3]]*T_MAIN_ACCESSSW[[#This Row],[(C)
Qty  - Y3]]</f>
        <v>0</v>
      </c>
      <c r="Q127" s="16">
        <f>T_MAIN_ACCESSSW[[#This Row],[(K)
Price Per Item
Y4]]*T_MAIN_ACCESSSW[[#This Row],[(D)
Qty  - Y4]]</f>
        <v>0</v>
      </c>
      <c r="R127" s="16">
        <f>T_MAIN_ACCESSSW[[#This Row],[(L)
Price Per Item
Y5]]*T_MAIN_ACCESSSW[[#This Row],[(E)
Qty  - Y5]]</f>
        <v>0</v>
      </c>
      <c r="S127" s="16">
        <f>SUM(T_MAIN_ACCESSSW[[#This Row],[(O)
TOTAL Excluding VAT - Y1
(H*A)]:[(S)
TOTAL Excluding VAT - Y5
(L*E)]])</f>
        <v>0</v>
      </c>
      <c r="T127" s="68"/>
    </row>
    <row r="128" spans="1:20" x14ac:dyDescent="0.3">
      <c r="A128" t="s">
        <v>93</v>
      </c>
      <c r="B128" t="s">
        <v>311</v>
      </c>
      <c r="C128" t="s">
        <v>185</v>
      </c>
      <c r="D128" s="24">
        <v>1</v>
      </c>
      <c r="E128" s="24">
        <v>1</v>
      </c>
      <c r="F128" s="24">
        <v>1</v>
      </c>
      <c r="G128" s="24">
        <v>1</v>
      </c>
      <c r="H128" s="24">
        <v>1</v>
      </c>
      <c r="I128" s="139"/>
      <c r="J128" s="139"/>
      <c r="K128" s="139"/>
      <c r="L128" s="139"/>
      <c r="M128" s="139"/>
      <c r="N128" s="16">
        <f>T_MAIN_ACCESSSW[[#This Row],[(H)
Price Per Item
Y1]]*T_MAIN_ACCESSSW[[#This Row],[(A)
Qty  - Y1]]</f>
        <v>0</v>
      </c>
      <c r="O128" s="16">
        <f>T_MAIN_ACCESSSW[[#This Row],[(I)
Price Per Item
Y2]]*T_MAIN_ACCESSSW[[#This Row],[(B)
Qty  - Y2]]</f>
        <v>0</v>
      </c>
      <c r="P128" s="16">
        <f>T_MAIN_ACCESSSW[[#This Row],[(J)
Price Per Item
Y3]]*T_MAIN_ACCESSSW[[#This Row],[(C)
Qty  - Y3]]</f>
        <v>0</v>
      </c>
      <c r="Q128" s="16">
        <f>T_MAIN_ACCESSSW[[#This Row],[(K)
Price Per Item
Y4]]*T_MAIN_ACCESSSW[[#This Row],[(D)
Qty  - Y4]]</f>
        <v>0</v>
      </c>
      <c r="R128" s="16">
        <f>T_MAIN_ACCESSSW[[#This Row],[(L)
Price Per Item
Y5]]*T_MAIN_ACCESSSW[[#This Row],[(E)
Qty  - Y5]]</f>
        <v>0</v>
      </c>
      <c r="S128" s="16">
        <f>SUM(T_MAIN_ACCESSSW[[#This Row],[(O)
TOTAL Excluding VAT - Y1
(H*A)]:[(S)
TOTAL Excluding VAT - Y5
(L*E)]])</f>
        <v>0</v>
      </c>
      <c r="T128" s="68"/>
    </row>
    <row r="129" spans="1:20" x14ac:dyDescent="0.3">
      <c r="A129" t="s">
        <v>93</v>
      </c>
      <c r="B129" t="s">
        <v>311</v>
      </c>
      <c r="C129" t="s">
        <v>186</v>
      </c>
      <c r="D129" s="24">
        <v>1</v>
      </c>
      <c r="E129" s="24">
        <v>1</v>
      </c>
      <c r="F129" s="24">
        <v>1</v>
      </c>
      <c r="G129" s="24">
        <v>1</v>
      </c>
      <c r="H129" s="24">
        <v>1</v>
      </c>
      <c r="I129" s="139"/>
      <c r="J129" s="139"/>
      <c r="K129" s="139"/>
      <c r="L129" s="139"/>
      <c r="M129" s="139"/>
      <c r="N129" s="16">
        <f>T_MAIN_ACCESSSW[[#This Row],[(H)
Price Per Item
Y1]]*T_MAIN_ACCESSSW[[#This Row],[(A)
Qty  - Y1]]</f>
        <v>0</v>
      </c>
      <c r="O129" s="16">
        <f>T_MAIN_ACCESSSW[[#This Row],[(I)
Price Per Item
Y2]]*T_MAIN_ACCESSSW[[#This Row],[(B)
Qty  - Y2]]</f>
        <v>0</v>
      </c>
      <c r="P129" s="16">
        <f>T_MAIN_ACCESSSW[[#This Row],[(J)
Price Per Item
Y3]]*T_MAIN_ACCESSSW[[#This Row],[(C)
Qty  - Y3]]</f>
        <v>0</v>
      </c>
      <c r="Q129" s="16">
        <f>T_MAIN_ACCESSSW[[#This Row],[(K)
Price Per Item
Y4]]*T_MAIN_ACCESSSW[[#This Row],[(D)
Qty  - Y4]]</f>
        <v>0</v>
      </c>
      <c r="R129" s="16">
        <f>T_MAIN_ACCESSSW[[#This Row],[(L)
Price Per Item
Y5]]*T_MAIN_ACCESSSW[[#This Row],[(E)
Qty  - Y5]]</f>
        <v>0</v>
      </c>
      <c r="S129" s="16">
        <f>SUM(T_MAIN_ACCESSSW[[#This Row],[(O)
TOTAL Excluding VAT - Y1
(H*A)]:[(S)
TOTAL Excluding VAT - Y5
(L*E)]])</f>
        <v>0</v>
      </c>
      <c r="T129" s="68"/>
    </row>
    <row r="130" spans="1:20" x14ac:dyDescent="0.3">
      <c r="A130" t="s">
        <v>93</v>
      </c>
      <c r="B130" t="s">
        <v>311</v>
      </c>
      <c r="C130" t="s">
        <v>187</v>
      </c>
      <c r="D130" s="24">
        <v>1</v>
      </c>
      <c r="E130" s="24">
        <v>1</v>
      </c>
      <c r="F130" s="24">
        <v>1</v>
      </c>
      <c r="G130" s="24">
        <v>1</v>
      </c>
      <c r="H130" s="24">
        <v>1</v>
      </c>
      <c r="I130" s="139"/>
      <c r="J130" s="139"/>
      <c r="K130" s="139"/>
      <c r="L130" s="139"/>
      <c r="M130" s="139"/>
      <c r="N130" s="16">
        <f>T_MAIN_ACCESSSW[[#This Row],[(H)
Price Per Item
Y1]]*T_MAIN_ACCESSSW[[#This Row],[(A)
Qty  - Y1]]</f>
        <v>0</v>
      </c>
      <c r="O130" s="16">
        <f>T_MAIN_ACCESSSW[[#This Row],[(I)
Price Per Item
Y2]]*T_MAIN_ACCESSSW[[#This Row],[(B)
Qty  - Y2]]</f>
        <v>0</v>
      </c>
      <c r="P130" s="16">
        <f>T_MAIN_ACCESSSW[[#This Row],[(J)
Price Per Item
Y3]]*T_MAIN_ACCESSSW[[#This Row],[(C)
Qty  - Y3]]</f>
        <v>0</v>
      </c>
      <c r="Q130" s="16">
        <f>T_MAIN_ACCESSSW[[#This Row],[(K)
Price Per Item
Y4]]*T_MAIN_ACCESSSW[[#This Row],[(D)
Qty  - Y4]]</f>
        <v>0</v>
      </c>
      <c r="R130" s="16">
        <f>T_MAIN_ACCESSSW[[#This Row],[(L)
Price Per Item
Y5]]*T_MAIN_ACCESSSW[[#This Row],[(E)
Qty  - Y5]]</f>
        <v>0</v>
      </c>
      <c r="S130" s="16">
        <f>SUM(T_MAIN_ACCESSSW[[#This Row],[(O)
TOTAL Excluding VAT - Y1
(H*A)]:[(S)
TOTAL Excluding VAT - Y5
(L*E)]])</f>
        <v>0</v>
      </c>
      <c r="T130" s="68"/>
    </row>
    <row r="131" spans="1:20" x14ac:dyDescent="0.3">
      <c r="A131" t="s">
        <v>93</v>
      </c>
      <c r="B131" t="s">
        <v>312</v>
      </c>
      <c r="C131" t="s">
        <v>313</v>
      </c>
      <c r="D131" s="24">
        <v>1</v>
      </c>
      <c r="E131" s="24">
        <v>1</v>
      </c>
      <c r="F131" s="24">
        <v>1</v>
      </c>
      <c r="G131" s="24">
        <v>1</v>
      </c>
      <c r="H131" s="24">
        <v>1</v>
      </c>
      <c r="I131" s="139"/>
      <c r="J131" s="139"/>
      <c r="K131" s="139"/>
      <c r="L131" s="139"/>
      <c r="M131" s="139"/>
      <c r="N131" s="16">
        <f>T_MAIN_ACCESSSW[[#This Row],[(H)
Price Per Item
Y1]]*T_MAIN_ACCESSSW[[#This Row],[(A)
Qty  - Y1]]</f>
        <v>0</v>
      </c>
      <c r="O131" s="16">
        <f>T_MAIN_ACCESSSW[[#This Row],[(I)
Price Per Item
Y2]]*T_MAIN_ACCESSSW[[#This Row],[(B)
Qty  - Y2]]</f>
        <v>0</v>
      </c>
      <c r="P131" s="16">
        <f>T_MAIN_ACCESSSW[[#This Row],[(J)
Price Per Item
Y3]]*T_MAIN_ACCESSSW[[#This Row],[(C)
Qty  - Y3]]</f>
        <v>0</v>
      </c>
      <c r="Q131" s="16">
        <f>T_MAIN_ACCESSSW[[#This Row],[(K)
Price Per Item
Y4]]*T_MAIN_ACCESSSW[[#This Row],[(D)
Qty  - Y4]]</f>
        <v>0</v>
      </c>
      <c r="R131" s="16">
        <f>T_MAIN_ACCESSSW[[#This Row],[(L)
Price Per Item
Y5]]*T_MAIN_ACCESSSW[[#This Row],[(E)
Qty  - Y5]]</f>
        <v>0</v>
      </c>
      <c r="S131" s="16">
        <f>SUM(T_MAIN_ACCESSSW[[#This Row],[(O)
TOTAL Excluding VAT - Y1
(H*A)]:[(S)
TOTAL Excluding VAT - Y5
(L*E)]])</f>
        <v>0</v>
      </c>
      <c r="T131" s="68"/>
    </row>
    <row r="132" spans="1:20" x14ac:dyDescent="0.3">
      <c r="A132" t="s">
        <v>93</v>
      </c>
      <c r="B132" t="s">
        <v>312</v>
      </c>
      <c r="C132" t="s">
        <v>314</v>
      </c>
      <c r="D132" s="24">
        <v>1</v>
      </c>
      <c r="E132" s="24">
        <v>1</v>
      </c>
      <c r="F132" s="24">
        <v>1</v>
      </c>
      <c r="G132" s="24">
        <v>1</v>
      </c>
      <c r="H132" s="24">
        <v>1</v>
      </c>
      <c r="I132" s="139"/>
      <c r="J132" s="139"/>
      <c r="K132" s="139"/>
      <c r="L132" s="139"/>
      <c r="M132" s="139"/>
      <c r="N132" s="16">
        <f>T_MAIN_ACCESSSW[[#This Row],[(H)
Price Per Item
Y1]]*T_MAIN_ACCESSSW[[#This Row],[(A)
Qty  - Y1]]</f>
        <v>0</v>
      </c>
      <c r="O132" s="16">
        <f>T_MAIN_ACCESSSW[[#This Row],[(I)
Price Per Item
Y2]]*T_MAIN_ACCESSSW[[#This Row],[(B)
Qty  - Y2]]</f>
        <v>0</v>
      </c>
      <c r="P132" s="16">
        <f>T_MAIN_ACCESSSW[[#This Row],[(J)
Price Per Item
Y3]]*T_MAIN_ACCESSSW[[#This Row],[(C)
Qty  - Y3]]</f>
        <v>0</v>
      </c>
      <c r="Q132" s="16">
        <f>T_MAIN_ACCESSSW[[#This Row],[(K)
Price Per Item
Y4]]*T_MAIN_ACCESSSW[[#This Row],[(D)
Qty  - Y4]]</f>
        <v>0</v>
      </c>
      <c r="R132" s="16">
        <f>T_MAIN_ACCESSSW[[#This Row],[(L)
Price Per Item
Y5]]*T_MAIN_ACCESSSW[[#This Row],[(E)
Qty  - Y5]]</f>
        <v>0</v>
      </c>
      <c r="S132" s="16">
        <f>SUM(T_MAIN_ACCESSSW[[#This Row],[(O)
TOTAL Excluding VAT - Y1
(H*A)]:[(S)
TOTAL Excluding VAT - Y5
(L*E)]])</f>
        <v>0</v>
      </c>
      <c r="T132" s="68"/>
    </row>
    <row r="133" spans="1:20" x14ac:dyDescent="0.3">
      <c r="A133" t="s">
        <v>93</v>
      </c>
      <c r="B133" t="s">
        <v>312</v>
      </c>
      <c r="C133" t="s">
        <v>202</v>
      </c>
      <c r="D133" s="24">
        <v>1</v>
      </c>
      <c r="E133" s="24">
        <v>1</v>
      </c>
      <c r="F133" s="24">
        <v>1</v>
      </c>
      <c r="G133" s="24">
        <v>1</v>
      </c>
      <c r="H133" s="24">
        <v>1</v>
      </c>
      <c r="I133" s="139"/>
      <c r="J133" s="139"/>
      <c r="K133" s="139"/>
      <c r="L133" s="139"/>
      <c r="M133" s="139"/>
      <c r="N133" s="16">
        <f>T_MAIN_ACCESSSW[[#This Row],[(H)
Price Per Item
Y1]]*T_MAIN_ACCESSSW[[#This Row],[(A)
Qty  - Y1]]</f>
        <v>0</v>
      </c>
      <c r="O133" s="16">
        <f>T_MAIN_ACCESSSW[[#This Row],[(I)
Price Per Item
Y2]]*T_MAIN_ACCESSSW[[#This Row],[(B)
Qty  - Y2]]</f>
        <v>0</v>
      </c>
      <c r="P133" s="16">
        <f>T_MAIN_ACCESSSW[[#This Row],[(J)
Price Per Item
Y3]]*T_MAIN_ACCESSSW[[#This Row],[(C)
Qty  - Y3]]</f>
        <v>0</v>
      </c>
      <c r="Q133" s="16">
        <f>T_MAIN_ACCESSSW[[#This Row],[(K)
Price Per Item
Y4]]*T_MAIN_ACCESSSW[[#This Row],[(D)
Qty  - Y4]]</f>
        <v>0</v>
      </c>
      <c r="R133" s="16">
        <f>T_MAIN_ACCESSSW[[#This Row],[(L)
Price Per Item
Y5]]*T_MAIN_ACCESSSW[[#This Row],[(E)
Qty  - Y5]]</f>
        <v>0</v>
      </c>
      <c r="S133" s="16">
        <f>SUM(T_MAIN_ACCESSSW[[#This Row],[(O)
TOTAL Excluding VAT - Y1
(H*A)]:[(S)
TOTAL Excluding VAT - Y5
(L*E)]])</f>
        <v>0</v>
      </c>
      <c r="T133" s="68"/>
    </row>
    <row r="134" spans="1:20" x14ac:dyDescent="0.3">
      <c r="A134" t="s">
        <v>93</v>
      </c>
      <c r="B134" t="s">
        <v>315</v>
      </c>
      <c r="C134" t="s">
        <v>203</v>
      </c>
      <c r="D134" s="24">
        <v>1</v>
      </c>
      <c r="E134" s="24">
        <v>1</v>
      </c>
      <c r="F134" s="24">
        <v>1</v>
      </c>
      <c r="G134" s="24">
        <v>1</v>
      </c>
      <c r="H134" s="24">
        <v>1</v>
      </c>
      <c r="I134" s="139"/>
      <c r="J134" s="139"/>
      <c r="K134" s="139"/>
      <c r="L134" s="139"/>
      <c r="M134" s="139"/>
      <c r="N134" s="16">
        <f>T_MAIN_ACCESSSW[[#This Row],[(H)
Price Per Item
Y1]]*T_MAIN_ACCESSSW[[#This Row],[(A)
Qty  - Y1]]</f>
        <v>0</v>
      </c>
      <c r="O134" s="16">
        <f>T_MAIN_ACCESSSW[[#This Row],[(I)
Price Per Item
Y2]]*T_MAIN_ACCESSSW[[#This Row],[(B)
Qty  - Y2]]</f>
        <v>0</v>
      </c>
      <c r="P134" s="16">
        <f>T_MAIN_ACCESSSW[[#This Row],[(J)
Price Per Item
Y3]]*T_MAIN_ACCESSSW[[#This Row],[(C)
Qty  - Y3]]</f>
        <v>0</v>
      </c>
      <c r="Q134" s="16">
        <f>T_MAIN_ACCESSSW[[#This Row],[(K)
Price Per Item
Y4]]*T_MAIN_ACCESSSW[[#This Row],[(D)
Qty  - Y4]]</f>
        <v>0</v>
      </c>
      <c r="R134" s="16">
        <f>T_MAIN_ACCESSSW[[#This Row],[(L)
Price Per Item
Y5]]*T_MAIN_ACCESSSW[[#This Row],[(E)
Qty  - Y5]]</f>
        <v>0</v>
      </c>
      <c r="S134" s="16">
        <f>SUM(T_MAIN_ACCESSSW[[#This Row],[(O)
TOTAL Excluding VAT - Y1
(H*A)]:[(S)
TOTAL Excluding VAT - Y5
(L*E)]])</f>
        <v>0</v>
      </c>
      <c r="T134" s="68"/>
    </row>
    <row r="135" spans="1:20" x14ac:dyDescent="0.3">
      <c r="A135" t="s">
        <v>93</v>
      </c>
      <c r="B135" t="s">
        <v>315</v>
      </c>
      <c r="C135" t="s">
        <v>204</v>
      </c>
      <c r="D135" s="24">
        <v>1</v>
      </c>
      <c r="E135" s="24">
        <v>1</v>
      </c>
      <c r="F135" s="24">
        <v>1</v>
      </c>
      <c r="G135" s="24">
        <v>1</v>
      </c>
      <c r="H135" s="24">
        <v>1</v>
      </c>
      <c r="I135" s="139"/>
      <c r="J135" s="139"/>
      <c r="K135" s="139"/>
      <c r="L135" s="139"/>
      <c r="M135" s="139"/>
      <c r="N135" s="16">
        <f>T_MAIN_ACCESSSW[[#This Row],[(H)
Price Per Item
Y1]]*T_MAIN_ACCESSSW[[#This Row],[(A)
Qty  - Y1]]</f>
        <v>0</v>
      </c>
      <c r="O135" s="16">
        <f>T_MAIN_ACCESSSW[[#This Row],[(I)
Price Per Item
Y2]]*T_MAIN_ACCESSSW[[#This Row],[(B)
Qty  - Y2]]</f>
        <v>0</v>
      </c>
      <c r="P135" s="16">
        <f>T_MAIN_ACCESSSW[[#This Row],[(J)
Price Per Item
Y3]]*T_MAIN_ACCESSSW[[#This Row],[(C)
Qty  - Y3]]</f>
        <v>0</v>
      </c>
      <c r="Q135" s="16">
        <f>T_MAIN_ACCESSSW[[#This Row],[(K)
Price Per Item
Y4]]*T_MAIN_ACCESSSW[[#This Row],[(D)
Qty  - Y4]]</f>
        <v>0</v>
      </c>
      <c r="R135" s="16">
        <f>T_MAIN_ACCESSSW[[#This Row],[(L)
Price Per Item
Y5]]*T_MAIN_ACCESSSW[[#This Row],[(E)
Qty  - Y5]]</f>
        <v>0</v>
      </c>
      <c r="S135" s="16">
        <f>SUM(T_MAIN_ACCESSSW[[#This Row],[(O)
TOTAL Excluding VAT - Y1
(H*A)]:[(S)
TOTAL Excluding VAT - Y5
(L*E)]])</f>
        <v>0</v>
      </c>
      <c r="T135" s="68"/>
    </row>
    <row r="136" spans="1:20" x14ac:dyDescent="0.3">
      <c r="A136" t="s">
        <v>93</v>
      </c>
      <c r="B136" t="s">
        <v>315</v>
      </c>
      <c r="C136" t="s">
        <v>188</v>
      </c>
      <c r="D136" s="24">
        <v>1</v>
      </c>
      <c r="E136" s="24">
        <v>1</v>
      </c>
      <c r="F136" s="24">
        <v>1</v>
      </c>
      <c r="G136" s="24">
        <v>1</v>
      </c>
      <c r="H136" s="24">
        <v>1</v>
      </c>
      <c r="I136" s="139"/>
      <c r="J136" s="139"/>
      <c r="K136" s="139"/>
      <c r="L136" s="139"/>
      <c r="M136" s="139"/>
      <c r="N136" s="16">
        <f>T_MAIN_ACCESSSW[[#This Row],[(H)
Price Per Item
Y1]]*T_MAIN_ACCESSSW[[#This Row],[(A)
Qty  - Y1]]</f>
        <v>0</v>
      </c>
      <c r="O136" s="16">
        <f>T_MAIN_ACCESSSW[[#This Row],[(I)
Price Per Item
Y2]]*T_MAIN_ACCESSSW[[#This Row],[(B)
Qty  - Y2]]</f>
        <v>0</v>
      </c>
      <c r="P136" s="16">
        <f>T_MAIN_ACCESSSW[[#This Row],[(J)
Price Per Item
Y3]]*T_MAIN_ACCESSSW[[#This Row],[(C)
Qty  - Y3]]</f>
        <v>0</v>
      </c>
      <c r="Q136" s="16">
        <f>T_MAIN_ACCESSSW[[#This Row],[(K)
Price Per Item
Y4]]*T_MAIN_ACCESSSW[[#This Row],[(D)
Qty  - Y4]]</f>
        <v>0</v>
      </c>
      <c r="R136" s="16">
        <f>T_MAIN_ACCESSSW[[#This Row],[(L)
Price Per Item
Y5]]*T_MAIN_ACCESSSW[[#This Row],[(E)
Qty  - Y5]]</f>
        <v>0</v>
      </c>
      <c r="S136" s="16">
        <f>SUM(T_MAIN_ACCESSSW[[#This Row],[(O)
TOTAL Excluding VAT - Y1
(H*A)]:[(S)
TOTAL Excluding VAT - Y5
(L*E)]])</f>
        <v>0</v>
      </c>
      <c r="T136" s="68"/>
    </row>
    <row r="137" spans="1:20" x14ac:dyDescent="0.3">
      <c r="A137" t="s">
        <v>93</v>
      </c>
      <c r="B137" t="s">
        <v>315</v>
      </c>
      <c r="C137" t="s">
        <v>189</v>
      </c>
      <c r="D137" s="24">
        <v>1</v>
      </c>
      <c r="E137" s="24">
        <v>1</v>
      </c>
      <c r="F137" s="24">
        <v>1</v>
      </c>
      <c r="G137" s="24">
        <v>1</v>
      </c>
      <c r="H137" s="24">
        <v>1</v>
      </c>
      <c r="I137" s="139"/>
      <c r="J137" s="139"/>
      <c r="K137" s="139"/>
      <c r="L137" s="139"/>
      <c r="M137" s="139"/>
      <c r="N137" s="16">
        <f>T_MAIN_ACCESSSW[[#This Row],[(H)
Price Per Item
Y1]]*T_MAIN_ACCESSSW[[#This Row],[(A)
Qty  - Y1]]</f>
        <v>0</v>
      </c>
      <c r="O137" s="16">
        <f>T_MAIN_ACCESSSW[[#This Row],[(I)
Price Per Item
Y2]]*T_MAIN_ACCESSSW[[#This Row],[(B)
Qty  - Y2]]</f>
        <v>0</v>
      </c>
      <c r="P137" s="16">
        <f>T_MAIN_ACCESSSW[[#This Row],[(J)
Price Per Item
Y3]]*T_MAIN_ACCESSSW[[#This Row],[(C)
Qty  - Y3]]</f>
        <v>0</v>
      </c>
      <c r="Q137" s="16">
        <f>T_MAIN_ACCESSSW[[#This Row],[(K)
Price Per Item
Y4]]*T_MAIN_ACCESSSW[[#This Row],[(D)
Qty  - Y4]]</f>
        <v>0</v>
      </c>
      <c r="R137" s="16">
        <f>T_MAIN_ACCESSSW[[#This Row],[(L)
Price Per Item
Y5]]*T_MAIN_ACCESSSW[[#This Row],[(E)
Qty  - Y5]]</f>
        <v>0</v>
      </c>
      <c r="S137" s="16">
        <f>SUM(T_MAIN_ACCESSSW[[#This Row],[(O)
TOTAL Excluding VAT - Y1
(H*A)]:[(S)
TOTAL Excluding VAT - Y5
(L*E)]])</f>
        <v>0</v>
      </c>
      <c r="T137" s="68"/>
    </row>
    <row r="138" spans="1:20" x14ac:dyDescent="0.3">
      <c r="A138" t="s">
        <v>93</v>
      </c>
      <c r="B138" t="s">
        <v>315</v>
      </c>
      <c r="C138" t="s">
        <v>190</v>
      </c>
      <c r="D138" s="24">
        <v>1</v>
      </c>
      <c r="E138" s="24">
        <v>1</v>
      </c>
      <c r="F138" s="24">
        <v>1</v>
      </c>
      <c r="G138" s="24">
        <v>1</v>
      </c>
      <c r="H138" s="24">
        <v>1</v>
      </c>
      <c r="I138" s="139"/>
      <c r="J138" s="139"/>
      <c r="K138" s="139"/>
      <c r="L138" s="139"/>
      <c r="M138" s="139"/>
      <c r="N138" s="16">
        <f>T_MAIN_ACCESSSW[[#This Row],[(H)
Price Per Item
Y1]]*T_MAIN_ACCESSSW[[#This Row],[(A)
Qty  - Y1]]</f>
        <v>0</v>
      </c>
      <c r="O138" s="16">
        <f>T_MAIN_ACCESSSW[[#This Row],[(I)
Price Per Item
Y2]]*T_MAIN_ACCESSSW[[#This Row],[(B)
Qty  - Y2]]</f>
        <v>0</v>
      </c>
      <c r="P138" s="16">
        <f>T_MAIN_ACCESSSW[[#This Row],[(J)
Price Per Item
Y3]]*T_MAIN_ACCESSSW[[#This Row],[(C)
Qty  - Y3]]</f>
        <v>0</v>
      </c>
      <c r="Q138" s="16">
        <f>T_MAIN_ACCESSSW[[#This Row],[(K)
Price Per Item
Y4]]*T_MAIN_ACCESSSW[[#This Row],[(D)
Qty  - Y4]]</f>
        <v>0</v>
      </c>
      <c r="R138" s="16">
        <f>T_MAIN_ACCESSSW[[#This Row],[(L)
Price Per Item
Y5]]*T_MAIN_ACCESSSW[[#This Row],[(E)
Qty  - Y5]]</f>
        <v>0</v>
      </c>
      <c r="S138" s="16">
        <f>SUM(T_MAIN_ACCESSSW[[#This Row],[(O)
TOTAL Excluding VAT - Y1
(H*A)]:[(S)
TOTAL Excluding VAT - Y5
(L*E)]])</f>
        <v>0</v>
      </c>
      <c r="T138" s="68"/>
    </row>
    <row r="139" spans="1:20" x14ac:dyDescent="0.3">
      <c r="A139" t="s">
        <v>93</v>
      </c>
      <c r="B139" t="s">
        <v>315</v>
      </c>
      <c r="C139" t="s">
        <v>316</v>
      </c>
      <c r="D139" s="24">
        <v>1</v>
      </c>
      <c r="E139" s="24">
        <v>1</v>
      </c>
      <c r="F139" s="24">
        <v>1</v>
      </c>
      <c r="G139" s="24">
        <v>1</v>
      </c>
      <c r="H139" s="24">
        <v>1</v>
      </c>
      <c r="I139" s="139"/>
      <c r="J139" s="139"/>
      <c r="K139" s="139"/>
      <c r="L139" s="139"/>
      <c r="M139" s="139"/>
      <c r="N139" s="16">
        <f>T_MAIN_ACCESSSW[[#This Row],[(H)
Price Per Item
Y1]]*T_MAIN_ACCESSSW[[#This Row],[(A)
Qty  - Y1]]</f>
        <v>0</v>
      </c>
      <c r="O139" s="16">
        <f>T_MAIN_ACCESSSW[[#This Row],[(I)
Price Per Item
Y2]]*T_MAIN_ACCESSSW[[#This Row],[(B)
Qty  - Y2]]</f>
        <v>0</v>
      </c>
      <c r="P139" s="16">
        <f>T_MAIN_ACCESSSW[[#This Row],[(J)
Price Per Item
Y3]]*T_MAIN_ACCESSSW[[#This Row],[(C)
Qty  - Y3]]</f>
        <v>0</v>
      </c>
      <c r="Q139" s="16">
        <f>T_MAIN_ACCESSSW[[#This Row],[(K)
Price Per Item
Y4]]*T_MAIN_ACCESSSW[[#This Row],[(D)
Qty  - Y4]]</f>
        <v>0</v>
      </c>
      <c r="R139" s="16">
        <f>T_MAIN_ACCESSSW[[#This Row],[(L)
Price Per Item
Y5]]*T_MAIN_ACCESSSW[[#This Row],[(E)
Qty  - Y5]]</f>
        <v>0</v>
      </c>
      <c r="S139" s="16">
        <f>SUM(T_MAIN_ACCESSSW[[#This Row],[(O)
TOTAL Excluding VAT - Y1
(H*A)]:[(S)
TOTAL Excluding VAT - Y5
(L*E)]])</f>
        <v>0</v>
      </c>
      <c r="T139" s="68"/>
    </row>
    <row r="140" spans="1:20" x14ac:dyDescent="0.3">
      <c r="A140" t="s">
        <v>93</v>
      </c>
      <c r="B140" t="s">
        <v>317</v>
      </c>
      <c r="C140" t="s">
        <v>200</v>
      </c>
      <c r="D140" s="24">
        <v>1</v>
      </c>
      <c r="E140" s="24">
        <v>1</v>
      </c>
      <c r="F140" s="24">
        <v>1</v>
      </c>
      <c r="G140" s="24">
        <v>1</v>
      </c>
      <c r="H140" s="24">
        <v>1</v>
      </c>
      <c r="I140" s="139"/>
      <c r="J140" s="139"/>
      <c r="K140" s="139"/>
      <c r="L140" s="139"/>
      <c r="M140" s="139"/>
      <c r="N140" s="16">
        <f>T_MAIN_ACCESSSW[[#This Row],[(H)
Price Per Item
Y1]]*T_MAIN_ACCESSSW[[#This Row],[(A)
Qty  - Y1]]</f>
        <v>0</v>
      </c>
      <c r="O140" s="16">
        <f>T_MAIN_ACCESSSW[[#This Row],[(I)
Price Per Item
Y2]]*T_MAIN_ACCESSSW[[#This Row],[(B)
Qty  - Y2]]</f>
        <v>0</v>
      </c>
      <c r="P140" s="16">
        <f>T_MAIN_ACCESSSW[[#This Row],[(J)
Price Per Item
Y3]]*T_MAIN_ACCESSSW[[#This Row],[(C)
Qty  - Y3]]</f>
        <v>0</v>
      </c>
      <c r="Q140" s="16">
        <f>T_MAIN_ACCESSSW[[#This Row],[(K)
Price Per Item
Y4]]*T_MAIN_ACCESSSW[[#This Row],[(D)
Qty  - Y4]]</f>
        <v>0</v>
      </c>
      <c r="R140" s="16">
        <f>T_MAIN_ACCESSSW[[#This Row],[(L)
Price Per Item
Y5]]*T_MAIN_ACCESSSW[[#This Row],[(E)
Qty  - Y5]]</f>
        <v>0</v>
      </c>
      <c r="S140" s="16">
        <f>SUM(T_MAIN_ACCESSSW[[#This Row],[(O)
TOTAL Excluding VAT - Y1
(H*A)]:[(S)
TOTAL Excluding VAT - Y5
(L*E)]])</f>
        <v>0</v>
      </c>
      <c r="T140" s="68"/>
    </row>
    <row r="141" spans="1:20" x14ac:dyDescent="0.3">
      <c r="A141" t="s">
        <v>93</v>
      </c>
      <c r="B141" t="s">
        <v>317</v>
      </c>
      <c r="C141" t="s">
        <v>205</v>
      </c>
      <c r="D141" s="24">
        <v>1</v>
      </c>
      <c r="E141" s="24">
        <v>1</v>
      </c>
      <c r="F141" s="24">
        <v>1</v>
      </c>
      <c r="G141" s="24">
        <v>1</v>
      </c>
      <c r="H141" s="24">
        <v>1</v>
      </c>
      <c r="I141" s="139"/>
      <c r="J141" s="139"/>
      <c r="K141" s="139"/>
      <c r="L141" s="139"/>
      <c r="M141" s="139"/>
      <c r="N141" s="16">
        <f>T_MAIN_ACCESSSW[[#This Row],[(H)
Price Per Item
Y1]]*T_MAIN_ACCESSSW[[#This Row],[(A)
Qty  - Y1]]</f>
        <v>0</v>
      </c>
      <c r="O141" s="16">
        <f>T_MAIN_ACCESSSW[[#This Row],[(I)
Price Per Item
Y2]]*T_MAIN_ACCESSSW[[#This Row],[(B)
Qty  - Y2]]</f>
        <v>0</v>
      </c>
      <c r="P141" s="16">
        <f>T_MAIN_ACCESSSW[[#This Row],[(J)
Price Per Item
Y3]]*T_MAIN_ACCESSSW[[#This Row],[(C)
Qty  - Y3]]</f>
        <v>0</v>
      </c>
      <c r="Q141" s="16">
        <f>T_MAIN_ACCESSSW[[#This Row],[(K)
Price Per Item
Y4]]*T_MAIN_ACCESSSW[[#This Row],[(D)
Qty  - Y4]]</f>
        <v>0</v>
      </c>
      <c r="R141" s="16">
        <f>T_MAIN_ACCESSSW[[#This Row],[(L)
Price Per Item
Y5]]*T_MAIN_ACCESSSW[[#This Row],[(E)
Qty  - Y5]]</f>
        <v>0</v>
      </c>
      <c r="S141" s="16">
        <f>SUM(T_MAIN_ACCESSSW[[#This Row],[(O)
TOTAL Excluding VAT - Y1
(H*A)]:[(S)
TOTAL Excluding VAT - Y5
(L*E)]])</f>
        <v>0</v>
      </c>
      <c r="T141" s="68"/>
    </row>
    <row r="142" spans="1:20" x14ac:dyDescent="0.3">
      <c r="A142" t="s">
        <v>93</v>
      </c>
      <c r="B142" t="s">
        <v>318</v>
      </c>
      <c r="C142" t="s">
        <v>201</v>
      </c>
      <c r="D142" s="24">
        <v>1</v>
      </c>
      <c r="E142" s="24">
        <v>1</v>
      </c>
      <c r="F142" s="24">
        <v>1</v>
      </c>
      <c r="G142" s="24">
        <v>1</v>
      </c>
      <c r="H142" s="24">
        <v>1</v>
      </c>
      <c r="I142" s="139"/>
      <c r="J142" s="139"/>
      <c r="K142" s="139"/>
      <c r="L142" s="139"/>
      <c r="M142" s="139"/>
      <c r="N142" s="16">
        <f>T_MAIN_ACCESSSW[[#This Row],[(H)
Price Per Item
Y1]]*T_MAIN_ACCESSSW[[#This Row],[(A)
Qty  - Y1]]</f>
        <v>0</v>
      </c>
      <c r="O142" s="16">
        <f>T_MAIN_ACCESSSW[[#This Row],[(I)
Price Per Item
Y2]]*T_MAIN_ACCESSSW[[#This Row],[(B)
Qty  - Y2]]</f>
        <v>0</v>
      </c>
      <c r="P142" s="16">
        <f>T_MAIN_ACCESSSW[[#This Row],[(J)
Price Per Item
Y3]]*T_MAIN_ACCESSSW[[#This Row],[(C)
Qty  - Y3]]</f>
        <v>0</v>
      </c>
      <c r="Q142" s="16">
        <f>T_MAIN_ACCESSSW[[#This Row],[(K)
Price Per Item
Y4]]*T_MAIN_ACCESSSW[[#This Row],[(D)
Qty  - Y4]]</f>
        <v>0</v>
      </c>
      <c r="R142" s="16">
        <f>T_MAIN_ACCESSSW[[#This Row],[(L)
Price Per Item
Y5]]*T_MAIN_ACCESSSW[[#This Row],[(E)
Qty  - Y5]]</f>
        <v>0</v>
      </c>
      <c r="S142" s="16">
        <f>SUM(T_MAIN_ACCESSSW[[#This Row],[(O)
TOTAL Excluding VAT - Y1
(H*A)]:[(S)
TOTAL Excluding VAT - Y5
(L*E)]])</f>
        <v>0</v>
      </c>
      <c r="T142" s="68"/>
    </row>
    <row r="143" spans="1:20" x14ac:dyDescent="0.3">
      <c r="A143" t="s">
        <v>93</v>
      </c>
      <c r="B143" t="s">
        <v>319</v>
      </c>
      <c r="C143" t="s">
        <v>320</v>
      </c>
      <c r="D143" s="24">
        <v>1</v>
      </c>
      <c r="E143" s="24">
        <v>1</v>
      </c>
      <c r="F143" s="24">
        <v>1</v>
      </c>
      <c r="G143" s="24">
        <v>1</v>
      </c>
      <c r="H143" s="24">
        <v>1</v>
      </c>
      <c r="I143" s="139"/>
      <c r="J143" s="139"/>
      <c r="K143" s="139"/>
      <c r="L143" s="139"/>
      <c r="M143" s="139"/>
      <c r="N143" s="16">
        <f>T_MAIN_ACCESSSW[[#This Row],[(H)
Price Per Item
Y1]]*T_MAIN_ACCESSSW[[#This Row],[(A)
Qty  - Y1]]</f>
        <v>0</v>
      </c>
      <c r="O143" s="16">
        <f>T_MAIN_ACCESSSW[[#This Row],[(I)
Price Per Item
Y2]]*T_MAIN_ACCESSSW[[#This Row],[(B)
Qty  - Y2]]</f>
        <v>0</v>
      </c>
      <c r="P143" s="16">
        <f>T_MAIN_ACCESSSW[[#This Row],[(J)
Price Per Item
Y3]]*T_MAIN_ACCESSSW[[#This Row],[(C)
Qty  - Y3]]</f>
        <v>0</v>
      </c>
      <c r="Q143" s="16">
        <f>T_MAIN_ACCESSSW[[#This Row],[(K)
Price Per Item
Y4]]*T_MAIN_ACCESSSW[[#This Row],[(D)
Qty  - Y4]]</f>
        <v>0</v>
      </c>
      <c r="R143" s="16">
        <f>T_MAIN_ACCESSSW[[#This Row],[(L)
Price Per Item
Y5]]*T_MAIN_ACCESSSW[[#This Row],[(E)
Qty  - Y5]]</f>
        <v>0</v>
      </c>
      <c r="S143" s="16">
        <f>SUM(T_MAIN_ACCESSSW[[#This Row],[(O)
TOTAL Excluding VAT - Y1
(H*A)]:[(S)
TOTAL Excluding VAT - Y5
(L*E)]])</f>
        <v>0</v>
      </c>
      <c r="T143" s="68"/>
    </row>
    <row r="144" spans="1:20" x14ac:dyDescent="0.3">
      <c r="A144" t="s">
        <v>25</v>
      </c>
      <c r="C144" s="104"/>
      <c r="D144" s="71"/>
      <c r="E144" s="71"/>
      <c r="F144" s="71"/>
      <c r="G144" s="71"/>
      <c r="H144" s="71"/>
      <c r="I144" s="140"/>
      <c r="J144" s="140"/>
      <c r="K144" s="140"/>
      <c r="L144" s="140"/>
      <c r="M144" s="140"/>
      <c r="N144" s="16">
        <f>SUBTOTAL(109,T_MAIN_ACCESSSW[(O)
TOTAL Excluding VAT - Y1
(H*A)])</f>
        <v>0</v>
      </c>
      <c r="O144" s="16">
        <f>SUBTOTAL(109,T_MAIN_ACCESSSW[(P)
TOTAL Excluding VAT - Y2
(I*B)])</f>
        <v>0</v>
      </c>
      <c r="P144" s="16">
        <f>SUBTOTAL(109,T_MAIN_ACCESSSW[(Q)
TOTAL Excluding VAT - Y3
(J*C)])</f>
        <v>0</v>
      </c>
      <c r="Q144" s="16">
        <f>SUBTOTAL(109,T_MAIN_ACCESSSW[(R)
TOTAL Excluding VAT - Y4
(K*D)])</f>
        <v>0</v>
      </c>
      <c r="R144" s="16">
        <f>SUBTOTAL(109,T_MAIN_ACCESSSW[(S)
TOTAL Excluding VAT - Y5
(L*E)])</f>
        <v>0</v>
      </c>
      <c r="S144" s="16">
        <f>SUBTOTAL(109,T_MAIN_ACCESSSW[(V)
TOTAL Excluding VAT])</f>
        <v>0</v>
      </c>
      <c r="T144" s="68">
        <f>SUBTOTAL(103,T_MAIN_ACCESSSW[Comments])</f>
        <v>0</v>
      </c>
    </row>
    <row r="145" spans="3:20" x14ac:dyDescent="0.3">
      <c r="T145" t="s">
        <v>36</v>
      </c>
    </row>
    <row r="148" spans="3:20" x14ac:dyDescent="0.3">
      <c r="C148" t="s">
        <v>36</v>
      </c>
    </row>
    <row r="149" spans="3:20" x14ac:dyDescent="0.3">
      <c r="C149" s="113" t="s">
        <v>286</v>
      </c>
    </row>
  </sheetData>
  <mergeCells count="6">
    <mergeCell ref="A9:G9"/>
    <mergeCell ref="A1:T4"/>
    <mergeCell ref="A5:C5"/>
    <mergeCell ref="A7:G7"/>
    <mergeCell ref="A6:G6"/>
    <mergeCell ref="A8:G8"/>
  </mergeCells>
  <phoneticPr fontId="41" type="noConversion"/>
  <printOptions horizontalCentered="1"/>
  <pageMargins left="0.43307086614173229" right="0.43307086614173229" top="0.51181102362204722" bottom="0.51181102362204722" header="0.31496062992125984" footer="0.31496062992125984"/>
  <pageSetup paperSize="8" scale="80" fitToHeight="0" orientation="landscape" horizontalDpi="4294967292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S60"/>
  <sheetViews>
    <sheetView topLeftCell="A10" zoomScale="94" zoomScaleNormal="94" zoomScaleSheetLayoutView="40" workbookViewId="0">
      <selection activeCell="H11" sqref="H11:L57"/>
    </sheetView>
  </sheetViews>
  <sheetFormatPr defaultColWidth="9.109375" defaultRowHeight="14.4" x14ac:dyDescent="0.3"/>
  <cols>
    <col min="1" max="1" width="10.88671875" style="24" bestFit="1" customWidth="1"/>
    <col min="2" max="2" width="112.21875" customWidth="1"/>
    <col min="3" max="3" width="13" style="24" bestFit="1" customWidth="1"/>
    <col min="4" max="4" width="9.88671875" style="24" bestFit="1" customWidth="1"/>
    <col min="5" max="5" width="11" style="24" bestFit="1" customWidth="1"/>
    <col min="6" max="7" width="13" style="24" bestFit="1" customWidth="1"/>
    <col min="8" max="12" width="17.6640625" style="16" bestFit="1" customWidth="1"/>
    <col min="13" max="17" width="19.88671875" customWidth="1"/>
    <col min="18" max="18" width="15.5546875" bestFit="1" customWidth="1"/>
    <col min="19" max="19" width="69.88671875" customWidth="1"/>
  </cols>
  <sheetData>
    <row r="1" spans="1:19" s="12" customFormat="1" ht="15" customHeight="1" x14ac:dyDescent="0.3">
      <c r="A1" s="187" t="s">
        <v>300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201"/>
    </row>
    <row r="2" spans="1:19" s="12" customFormat="1" ht="14.4" customHeight="1" x14ac:dyDescent="0.3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202"/>
    </row>
    <row r="3" spans="1:19" s="12" customFormat="1" ht="33" customHeight="1" x14ac:dyDescent="0.3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202"/>
    </row>
    <row r="4" spans="1:19" s="12" customFormat="1" ht="15" thickBot="1" x14ac:dyDescent="0.35">
      <c r="A4" s="191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203"/>
    </row>
    <row r="5" spans="1:19" s="12" customFormat="1" ht="15.6" x14ac:dyDescent="0.3">
      <c r="A5" s="200" t="s">
        <v>29</v>
      </c>
      <c r="B5" s="200"/>
      <c r="C5" s="200"/>
      <c r="D5" s="200"/>
      <c r="E5" s="200"/>
      <c r="F5" s="72"/>
      <c r="G5" s="72"/>
      <c r="H5" s="138"/>
      <c r="I5" s="138"/>
      <c r="J5" s="138"/>
      <c r="K5" s="138"/>
      <c r="L5" s="138"/>
    </row>
    <row r="6" spans="1:19" s="12" customFormat="1" ht="15.6" x14ac:dyDescent="0.3">
      <c r="A6" s="200"/>
      <c r="B6" s="200"/>
      <c r="C6" s="200"/>
      <c r="D6" s="200"/>
      <c r="E6" s="200"/>
      <c r="F6" s="72"/>
      <c r="G6" s="72"/>
      <c r="H6" s="138"/>
      <c r="I6" s="138"/>
      <c r="J6" s="138"/>
      <c r="K6" s="138"/>
      <c r="L6" s="138"/>
    </row>
    <row r="7" spans="1:19" s="12" customFormat="1" ht="51" customHeight="1" x14ac:dyDescent="0.3">
      <c r="A7" s="205" t="s">
        <v>232</v>
      </c>
      <c r="B7" s="200"/>
      <c r="C7" s="200"/>
      <c r="D7" s="200"/>
      <c r="E7" s="200"/>
      <c r="F7" s="72"/>
      <c r="G7" s="72"/>
      <c r="H7" s="138"/>
      <c r="I7" s="138"/>
      <c r="J7" s="138"/>
      <c r="K7" s="138"/>
      <c r="L7" s="138"/>
    </row>
    <row r="10" spans="1:19" ht="141.6" customHeight="1" x14ac:dyDescent="0.3">
      <c r="A10" s="20" t="s">
        <v>167</v>
      </c>
      <c r="B10" s="20" t="s">
        <v>124</v>
      </c>
      <c r="C10" s="21" t="s">
        <v>168</v>
      </c>
      <c r="D10" s="21" t="s">
        <v>169</v>
      </c>
      <c r="E10" s="21" t="s">
        <v>170</v>
      </c>
      <c r="F10" s="21" t="s">
        <v>171</v>
      </c>
      <c r="G10" s="21" t="s">
        <v>172</v>
      </c>
      <c r="H10" s="23" t="s">
        <v>173</v>
      </c>
      <c r="I10" s="23" t="s">
        <v>174</v>
      </c>
      <c r="J10" s="23" t="s">
        <v>175</v>
      </c>
      <c r="K10" s="23" t="s">
        <v>176</v>
      </c>
      <c r="L10" s="23" t="s">
        <v>177</v>
      </c>
      <c r="M10" s="23" t="s">
        <v>178</v>
      </c>
      <c r="N10" s="23" t="s">
        <v>179</v>
      </c>
      <c r="O10" s="23" t="s">
        <v>180</v>
      </c>
      <c r="P10" s="23" t="s">
        <v>181</v>
      </c>
      <c r="Q10" s="23" t="s">
        <v>182</v>
      </c>
      <c r="R10" s="23" t="s">
        <v>183</v>
      </c>
      <c r="S10" s="21" t="s">
        <v>142</v>
      </c>
    </row>
    <row r="11" spans="1:19" x14ac:dyDescent="0.3">
      <c r="A11" s="24" t="s">
        <v>93</v>
      </c>
      <c r="B11" s="69" t="s">
        <v>233</v>
      </c>
      <c r="C11" s="24">
        <v>10</v>
      </c>
      <c r="D11" s="24">
        <v>10</v>
      </c>
      <c r="E11" s="24">
        <v>10</v>
      </c>
      <c r="F11" s="24">
        <v>10</v>
      </c>
      <c r="G11" s="24">
        <v>10</v>
      </c>
      <c r="H11" s="139"/>
      <c r="I11" s="139"/>
      <c r="J11" s="139"/>
      <c r="K11" s="139"/>
      <c r="L11" s="139"/>
      <c r="M11" s="16">
        <f>T_MAIN_ACCESSSW25[[#This Row],[(H)
Price Per Item
Y1]]*T_MAIN_ACCESSSW25[[#This Row],[(A)
Qty  - Y1]]</f>
        <v>0</v>
      </c>
      <c r="N11" s="16">
        <f>T_MAIN_ACCESSSW25[[#This Row],[(I)
Price Per Item
Y2]]*T_MAIN_ACCESSSW25[[#This Row],[(B)
Qty  - Y2]]</f>
        <v>0</v>
      </c>
      <c r="O11" s="16">
        <f>T_MAIN_ACCESSSW25[[#This Row],[(J)
Price Per Item
Y3]]*T_MAIN_ACCESSSW25[[#This Row],[(C)
Qty  - Y3]]</f>
        <v>0</v>
      </c>
      <c r="P11" s="16">
        <f>T_MAIN_ACCESSSW25[[#This Row],[(K)
Price Per Item
Y4]]*T_MAIN_ACCESSSW25[[#This Row],[(D)
Qty  - Y4]]</f>
        <v>0</v>
      </c>
      <c r="Q11" s="16">
        <f>T_MAIN_ACCESSSW25[[#This Row],[(L)
Price Per Item
Y5]]*T_MAIN_ACCESSSW25[[#This Row],[(E)
Qty  - Y5]]</f>
        <v>0</v>
      </c>
      <c r="R11" s="16">
        <f>SUM(T_MAIN_ACCESSSW25[[#This Row],[(O)
TOTAL Excluding VAT - Y1
(H*A)]:[(S)
TOTAL Excluding VAT - Y5
(L*E)]])</f>
        <v>0</v>
      </c>
      <c r="S11" s="19"/>
    </row>
    <row r="12" spans="1:19" x14ac:dyDescent="0.3">
      <c r="A12" s="24" t="s">
        <v>93</v>
      </c>
      <c r="B12" s="69" t="s">
        <v>234</v>
      </c>
      <c r="C12" s="24">
        <v>10</v>
      </c>
      <c r="D12" s="24">
        <v>10</v>
      </c>
      <c r="E12" s="24">
        <v>10</v>
      </c>
      <c r="F12" s="24">
        <v>10</v>
      </c>
      <c r="G12" s="24">
        <v>10</v>
      </c>
      <c r="H12" s="139"/>
      <c r="I12" s="139"/>
      <c r="J12" s="139"/>
      <c r="K12" s="139"/>
      <c r="L12" s="139"/>
      <c r="M12" s="16">
        <f>T_MAIN_ACCESSSW25[[#This Row],[(H)
Price Per Item
Y1]]*T_MAIN_ACCESSSW25[[#This Row],[(A)
Qty  - Y1]]</f>
        <v>0</v>
      </c>
      <c r="N12" s="16">
        <f>T_MAIN_ACCESSSW25[[#This Row],[(I)
Price Per Item
Y2]]*T_MAIN_ACCESSSW25[[#This Row],[(B)
Qty  - Y2]]</f>
        <v>0</v>
      </c>
      <c r="O12" s="16">
        <f>T_MAIN_ACCESSSW25[[#This Row],[(J)
Price Per Item
Y3]]*T_MAIN_ACCESSSW25[[#This Row],[(C)
Qty  - Y3]]</f>
        <v>0</v>
      </c>
      <c r="P12" s="16">
        <f>T_MAIN_ACCESSSW25[[#This Row],[(K)
Price Per Item
Y4]]*T_MAIN_ACCESSSW25[[#This Row],[(D)
Qty  - Y4]]</f>
        <v>0</v>
      </c>
      <c r="Q12" s="16">
        <f>T_MAIN_ACCESSSW25[[#This Row],[(L)
Price Per Item
Y5]]*T_MAIN_ACCESSSW25[[#This Row],[(E)
Qty  - Y5]]</f>
        <v>0</v>
      </c>
      <c r="R12" s="16">
        <f>SUM(T_MAIN_ACCESSSW25[[#This Row],[(O)
TOTAL Excluding VAT - Y1
(H*A)]:[(S)
TOTAL Excluding VAT - Y5
(L*E)]])</f>
        <v>0</v>
      </c>
      <c r="S12" s="19"/>
    </row>
    <row r="13" spans="1:19" x14ac:dyDescent="0.3">
      <c r="A13" s="70" t="s">
        <v>68</v>
      </c>
      <c r="B13" s="111" t="s">
        <v>277</v>
      </c>
      <c r="C13" s="114">
        <v>0</v>
      </c>
      <c r="D13" s="114">
        <v>0</v>
      </c>
      <c r="E13" s="70">
        <v>7</v>
      </c>
      <c r="F13" s="114">
        <v>0</v>
      </c>
      <c r="G13" s="114">
        <v>0</v>
      </c>
      <c r="H13" s="139"/>
      <c r="I13" s="139"/>
      <c r="J13" s="139"/>
      <c r="K13" s="139"/>
      <c r="L13" s="139"/>
      <c r="M13" s="16">
        <f>T_MAIN_ACCESSSW25[[#This Row],[(H)
Price Per Item
Y1]]*T_MAIN_ACCESSSW25[[#This Row],[(A)
Qty  - Y1]]</f>
        <v>0</v>
      </c>
      <c r="N13" s="16">
        <f>T_MAIN_ACCESSSW25[[#This Row],[(I)
Price Per Item
Y2]]*T_MAIN_ACCESSSW25[[#This Row],[(B)
Qty  - Y2]]</f>
        <v>0</v>
      </c>
      <c r="O13" s="16">
        <f>T_MAIN_ACCESSSW25[[#This Row],[(J)
Price Per Item
Y3]]*T_MAIN_ACCESSSW25[[#This Row],[(C)
Qty  - Y3]]</f>
        <v>0</v>
      </c>
      <c r="P13" s="16">
        <f>T_MAIN_ACCESSSW25[[#This Row],[(K)
Price Per Item
Y4]]*T_MAIN_ACCESSSW25[[#This Row],[(D)
Qty  - Y4]]</f>
        <v>0</v>
      </c>
      <c r="Q13" s="16">
        <f>T_MAIN_ACCESSSW25[[#This Row],[(L)
Price Per Item
Y5]]*T_MAIN_ACCESSSW25[[#This Row],[(E)
Qty  - Y5]]</f>
        <v>0</v>
      </c>
      <c r="R13" s="16">
        <f>SUM(T_MAIN_ACCESSSW25[[#This Row],[(O)
TOTAL Excluding VAT - Y1
(H*A)]:[(S)
TOTAL Excluding VAT - Y5
(L*E)]])</f>
        <v>0</v>
      </c>
      <c r="S13" s="115"/>
    </row>
    <row r="14" spans="1:19" x14ac:dyDescent="0.3">
      <c r="A14" s="70" t="s">
        <v>68</v>
      </c>
      <c r="B14" s="112" t="s">
        <v>278</v>
      </c>
      <c r="C14" s="114">
        <v>0</v>
      </c>
      <c r="D14" s="114">
        <v>0</v>
      </c>
      <c r="E14" s="70">
        <v>3</v>
      </c>
      <c r="F14" s="114">
        <v>0</v>
      </c>
      <c r="G14" s="114">
        <v>0</v>
      </c>
      <c r="H14" s="139"/>
      <c r="I14" s="139"/>
      <c r="J14" s="139"/>
      <c r="K14" s="139"/>
      <c r="L14" s="139"/>
      <c r="M14" s="16">
        <f>T_MAIN_ACCESSSW25[[#This Row],[(H)
Price Per Item
Y1]]*T_MAIN_ACCESSSW25[[#This Row],[(A)
Qty  - Y1]]</f>
        <v>0</v>
      </c>
      <c r="N14" s="16">
        <f>T_MAIN_ACCESSSW25[[#This Row],[(I)
Price Per Item
Y2]]*T_MAIN_ACCESSSW25[[#This Row],[(B)
Qty  - Y2]]</f>
        <v>0</v>
      </c>
      <c r="O14" s="16">
        <f>T_MAIN_ACCESSSW25[[#This Row],[(J)
Price Per Item
Y3]]*T_MAIN_ACCESSSW25[[#This Row],[(C)
Qty  - Y3]]</f>
        <v>0</v>
      </c>
      <c r="P14" s="16">
        <f>T_MAIN_ACCESSSW25[[#This Row],[(K)
Price Per Item
Y4]]*T_MAIN_ACCESSSW25[[#This Row],[(D)
Qty  - Y4]]</f>
        <v>0</v>
      </c>
      <c r="Q14" s="16">
        <f>T_MAIN_ACCESSSW25[[#This Row],[(L)
Price Per Item
Y5]]*T_MAIN_ACCESSSW25[[#This Row],[(E)
Qty  - Y5]]</f>
        <v>0</v>
      </c>
      <c r="R14" s="16">
        <f>SUM(T_MAIN_ACCESSSW25[[#This Row],[(O)
TOTAL Excluding VAT - Y1
(H*A)]:[(S)
TOTAL Excluding VAT - Y5
(L*E)]])</f>
        <v>0</v>
      </c>
      <c r="S14" s="19"/>
    </row>
    <row r="15" spans="1:19" x14ac:dyDescent="0.3">
      <c r="A15" s="70" t="s">
        <v>68</v>
      </c>
      <c r="B15" s="111" t="s">
        <v>279</v>
      </c>
      <c r="C15" s="114">
        <v>0</v>
      </c>
      <c r="D15" s="114">
        <v>0</v>
      </c>
      <c r="E15" s="70">
        <v>4</v>
      </c>
      <c r="F15" s="114">
        <v>0</v>
      </c>
      <c r="G15" s="114">
        <v>0</v>
      </c>
      <c r="H15" s="139"/>
      <c r="I15" s="139"/>
      <c r="J15" s="139"/>
      <c r="K15" s="139"/>
      <c r="L15" s="139"/>
      <c r="M15" s="16">
        <f>T_MAIN_ACCESSSW25[[#This Row],[(H)
Price Per Item
Y1]]*T_MAIN_ACCESSSW25[[#This Row],[(A)
Qty  - Y1]]</f>
        <v>0</v>
      </c>
      <c r="N15" s="16">
        <f>T_MAIN_ACCESSSW25[[#This Row],[(I)
Price Per Item
Y2]]*T_MAIN_ACCESSSW25[[#This Row],[(B)
Qty  - Y2]]</f>
        <v>0</v>
      </c>
      <c r="O15" s="16">
        <f>T_MAIN_ACCESSSW25[[#This Row],[(J)
Price Per Item
Y3]]*T_MAIN_ACCESSSW25[[#This Row],[(C)
Qty  - Y3]]</f>
        <v>0</v>
      </c>
      <c r="P15" s="16">
        <f>T_MAIN_ACCESSSW25[[#This Row],[(K)
Price Per Item
Y4]]*T_MAIN_ACCESSSW25[[#This Row],[(D)
Qty  - Y4]]</f>
        <v>0</v>
      </c>
      <c r="Q15" s="16">
        <f>T_MAIN_ACCESSSW25[[#This Row],[(L)
Price Per Item
Y5]]*T_MAIN_ACCESSSW25[[#This Row],[(E)
Qty  - Y5]]</f>
        <v>0</v>
      </c>
      <c r="R15" s="16">
        <f>SUM(T_MAIN_ACCESSSW25[[#This Row],[(O)
TOTAL Excluding VAT - Y1
(H*A)]:[(S)
TOTAL Excluding VAT - Y5
(L*E)]])</f>
        <v>0</v>
      </c>
      <c r="S15" s="115"/>
    </row>
    <row r="16" spans="1:19" x14ac:dyDescent="0.3">
      <c r="A16" s="70" t="s">
        <v>68</v>
      </c>
      <c r="B16" s="112" t="s">
        <v>280</v>
      </c>
      <c r="C16" s="114">
        <v>0</v>
      </c>
      <c r="D16" s="114">
        <v>0</v>
      </c>
      <c r="E16" s="70">
        <v>2</v>
      </c>
      <c r="F16" s="114">
        <v>0</v>
      </c>
      <c r="G16" s="114">
        <v>0</v>
      </c>
      <c r="H16" s="139"/>
      <c r="I16" s="139"/>
      <c r="J16" s="139"/>
      <c r="K16" s="139"/>
      <c r="L16" s="139"/>
      <c r="M16" s="16">
        <f>T_MAIN_ACCESSSW25[[#This Row],[(H)
Price Per Item
Y1]]*T_MAIN_ACCESSSW25[[#This Row],[(A)
Qty  - Y1]]</f>
        <v>0</v>
      </c>
      <c r="N16" s="16">
        <f>T_MAIN_ACCESSSW25[[#This Row],[(I)
Price Per Item
Y2]]*T_MAIN_ACCESSSW25[[#This Row],[(B)
Qty  - Y2]]</f>
        <v>0</v>
      </c>
      <c r="O16" s="16">
        <f>T_MAIN_ACCESSSW25[[#This Row],[(J)
Price Per Item
Y3]]*T_MAIN_ACCESSSW25[[#This Row],[(C)
Qty  - Y3]]</f>
        <v>0</v>
      </c>
      <c r="P16" s="16">
        <f>T_MAIN_ACCESSSW25[[#This Row],[(K)
Price Per Item
Y4]]*T_MAIN_ACCESSSW25[[#This Row],[(D)
Qty  - Y4]]</f>
        <v>0</v>
      </c>
      <c r="Q16" s="16">
        <f>T_MAIN_ACCESSSW25[[#This Row],[(L)
Price Per Item
Y5]]*T_MAIN_ACCESSSW25[[#This Row],[(E)
Qty  - Y5]]</f>
        <v>0</v>
      </c>
      <c r="R16" s="16">
        <f>SUM(T_MAIN_ACCESSSW25[[#This Row],[(O)
TOTAL Excluding VAT - Y1
(H*A)]:[(S)
TOTAL Excluding VAT - Y5
(L*E)]])</f>
        <v>0</v>
      </c>
      <c r="S16" s="115"/>
    </row>
    <row r="17" spans="1:19" x14ac:dyDescent="0.3">
      <c r="A17" s="70" t="s">
        <v>70</v>
      </c>
      <c r="B17" s="111" t="s">
        <v>281</v>
      </c>
      <c r="C17" s="114">
        <v>0</v>
      </c>
      <c r="D17" s="114">
        <v>0</v>
      </c>
      <c r="E17" s="70">
        <v>1</v>
      </c>
      <c r="F17" s="114">
        <v>0</v>
      </c>
      <c r="G17" s="114">
        <v>0</v>
      </c>
      <c r="H17" s="139"/>
      <c r="I17" s="139"/>
      <c r="J17" s="139"/>
      <c r="K17" s="139"/>
      <c r="L17" s="139"/>
      <c r="M17" s="16">
        <f>T_MAIN_ACCESSSW25[[#This Row],[(H)
Price Per Item
Y1]]*T_MAIN_ACCESSSW25[[#This Row],[(A)
Qty  - Y1]]</f>
        <v>0</v>
      </c>
      <c r="N17" s="16">
        <f>T_MAIN_ACCESSSW25[[#This Row],[(I)
Price Per Item
Y2]]*T_MAIN_ACCESSSW25[[#This Row],[(B)
Qty  - Y2]]</f>
        <v>0</v>
      </c>
      <c r="O17" s="16">
        <f>T_MAIN_ACCESSSW25[[#This Row],[(J)
Price Per Item
Y3]]*T_MAIN_ACCESSSW25[[#This Row],[(C)
Qty  - Y3]]</f>
        <v>0</v>
      </c>
      <c r="P17" s="16">
        <f>T_MAIN_ACCESSSW25[[#This Row],[(K)
Price Per Item
Y4]]*T_MAIN_ACCESSSW25[[#This Row],[(D)
Qty  - Y4]]</f>
        <v>0</v>
      </c>
      <c r="Q17" s="16">
        <f>T_MAIN_ACCESSSW25[[#This Row],[(L)
Price Per Item
Y5]]*T_MAIN_ACCESSSW25[[#This Row],[(E)
Qty  - Y5]]</f>
        <v>0</v>
      </c>
      <c r="R17" s="16">
        <f>SUM(T_MAIN_ACCESSSW25[[#This Row],[(O)
TOTAL Excluding VAT - Y1
(H*A)]:[(S)
TOTAL Excluding VAT - Y5
(L*E)]])</f>
        <v>0</v>
      </c>
      <c r="S17" s="115"/>
    </row>
    <row r="18" spans="1:19" x14ac:dyDescent="0.3">
      <c r="A18" s="70" t="s">
        <v>70</v>
      </c>
      <c r="B18" s="112" t="s">
        <v>277</v>
      </c>
      <c r="C18" s="114">
        <v>0</v>
      </c>
      <c r="D18" s="114">
        <v>0</v>
      </c>
      <c r="E18" s="70">
        <v>7</v>
      </c>
      <c r="F18" s="114">
        <v>0</v>
      </c>
      <c r="G18" s="114">
        <v>0</v>
      </c>
      <c r="H18" s="139"/>
      <c r="I18" s="139"/>
      <c r="J18" s="139"/>
      <c r="K18" s="139"/>
      <c r="L18" s="139"/>
      <c r="M18" s="16">
        <f>T_MAIN_ACCESSSW25[[#This Row],[(H)
Price Per Item
Y1]]*T_MAIN_ACCESSSW25[[#This Row],[(A)
Qty  - Y1]]</f>
        <v>0</v>
      </c>
      <c r="N18" s="16">
        <f>T_MAIN_ACCESSSW25[[#This Row],[(I)
Price Per Item
Y2]]*T_MAIN_ACCESSSW25[[#This Row],[(B)
Qty  - Y2]]</f>
        <v>0</v>
      </c>
      <c r="O18" s="16">
        <f>T_MAIN_ACCESSSW25[[#This Row],[(J)
Price Per Item
Y3]]*T_MAIN_ACCESSSW25[[#This Row],[(C)
Qty  - Y3]]</f>
        <v>0</v>
      </c>
      <c r="P18" s="16">
        <f>T_MAIN_ACCESSSW25[[#This Row],[(K)
Price Per Item
Y4]]*T_MAIN_ACCESSSW25[[#This Row],[(D)
Qty  - Y4]]</f>
        <v>0</v>
      </c>
      <c r="Q18" s="16">
        <f>T_MAIN_ACCESSSW25[[#This Row],[(L)
Price Per Item
Y5]]*T_MAIN_ACCESSSW25[[#This Row],[(E)
Qty  - Y5]]</f>
        <v>0</v>
      </c>
      <c r="R18" s="16">
        <f>SUM(T_MAIN_ACCESSSW25[[#This Row],[(O)
TOTAL Excluding VAT - Y1
(H*A)]:[(S)
TOTAL Excluding VAT - Y5
(L*E)]])</f>
        <v>0</v>
      </c>
      <c r="S18" s="115"/>
    </row>
    <row r="19" spans="1:19" x14ac:dyDescent="0.3">
      <c r="A19" s="70" t="s">
        <v>70</v>
      </c>
      <c r="B19" s="111" t="s">
        <v>278</v>
      </c>
      <c r="C19" s="114">
        <v>0</v>
      </c>
      <c r="D19" s="114">
        <v>0</v>
      </c>
      <c r="E19" s="70">
        <v>9</v>
      </c>
      <c r="F19" s="114">
        <v>0</v>
      </c>
      <c r="G19" s="114">
        <v>0</v>
      </c>
      <c r="H19" s="139"/>
      <c r="I19" s="139"/>
      <c r="J19" s="139"/>
      <c r="K19" s="139"/>
      <c r="L19" s="139"/>
      <c r="M19" s="16">
        <f>T_MAIN_ACCESSSW25[[#This Row],[(H)
Price Per Item
Y1]]*T_MAIN_ACCESSSW25[[#This Row],[(A)
Qty  - Y1]]</f>
        <v>0</v>
      </c>
      <c r="N19" s="16">
        <f>T_MAIN_ACCESSSW25[[#This Row],[(I)
Price Per Item
Y2]]*T_MAIN_ACCESSSW25[[#This Row],[(B)
Qty  - Y2]]</f>
        <v>0</v>
      </c>
      <c r="O19" s="16">
        <f>T_MAIN_ACCESSSW25[[#This Row],[(J)
Price Per Item
Y3]]*T_MAIN_ACCESSSW25[[#This Row],[(C)
Qty  - Y3]]</f>
        <v>0</v>
      </c>
      <c r="P19" s="16">
        <f>T_MAIN_ACCESSSW25[[#This Row],[(K)
Price Per Item
Y4]]*T_MAIN_ACCESSSW25[[#This Row],[(D)
Qty  - Y4]]</f>
        <v>0</v>
      </c>
      <c r="Q19" s="16">
        <f>T_MAIN_ACCESSSW25[[#This Row],[(L)
Price Per Item
Y5]]*T_MAIN_ACCESSSW25[[#This Row],[(E)
Qty  - Y5]]</f>
        <v>0</v>
      </c>
      <c r="R19" s="16">
        <f>SUM(T_MAIN_ACCESSSW25[[#This Row],[(O)
TOTAL Excluding VAT - Y1
(H*A)]:[(S)
TOTAL Excluding VAT - Y5
(L*E)]])</f>
        <v>0</v>
      </c>
      <c r="S19" s="115"/>
    </row>
    <row r="20" spans="1:19" x14ac:dyDescent="0.3">
      <c r="A20" s="70" t="s">
        <v>70</v>
      </c>
      <c r="B20" s="112" t="s">
        <v>279</v>
      </c>
      <c r="C20" s="114">
        <v>0</v>
      </c>
      <c r="D20" s="114">
        <v>0</v>
      </c>
      <c r="E20" s="70">
        <v>3</v>
      </c>
      <c r="F20" s="114">
        <v>0</v>
      </c>
      <c r="G20" s="114">
        <v>0</v>
      </c>
      <c r="H20" s="139"/>
      <c r="I20" s="139"/>
      <c r="J20" s="139"/>
      <c r="K20" s="139"/>
      <c r="L20" s="139"/>
      <c r="M20" s="16">
        <f>T_MAIN_ACCESSSW25[[#This Row],[(H)
Price Per Item
Y1]]*T_MAIN_ACCESSSW25[[#This Row],[(A)
Qty  - Y1]]</f>
        <v>0</v>
      </c>
      <c r="N20" s="16">
        <f>T_MAIN_ACCESSSW25[[#This Row],[(I)
Price Per Item
Y2]]*T_MAIN_ACCESSSW25[[#This Row],[(B)
Qty  - Y2]]</f>
        <v>0</v>
      </c>
      <c r="O20" s="16">
        <f>T_MAIN_ACCESSSW25[[#This Row],[(J)
Price Per Item
Y3]]*T_MAIN_ACCESSSW25[[#This Row],[(C)
Qty  - Y3]]</f>
        <v>0</v>
      </c>
      <c r="P20" s="16">
        <f>T_MAIN_ACCESSSW25[[#This Row],[(K)
Price Per Item
Y4]]*T_MAIN_ACCESSSW25[[#This Row],[(D)
Qty  - Y4]]</f>
        <v>0</v>
      </c>
      <c r="Q20" s="16">
        <f>T_MAIN_ACCESSSW25[[#This Row],[(L)
Price Per Item
Y5]]*T_MAIN_ACCESSSW25[[#This Row],[(E)
Qty  - Y5]]</f>
        <v>0</v>
      </c>
      <c r="R20" s="16">
        <f>SUM(T_MAIN_ACCESSSW25[[#This Row],[(O)
TOTAL Excluding VAT - Y1
(H*A)]:[(S)
TOTAL Excluding VAT - Y5
(L*E)]])</f>
        <v>0</v>
      </c>
      <c r="S20" s="115"/>
    </row>
    <row r="21" spans="1:19" x14ac:dyDescent="0.3">
      <c r="A21" s="70" t="s">
        <v>70</v>
      </c>
      <c r="B21" s="111" t="s">
        <v>282</v>
      </c>
      <c r="C21" s="114">
        <v>0</v>
      </c>
      <c r="D21" s="114">
        <v>0</v>
      </c>
      <c r="E21" s="70">
        <v>2</v>
      </c>
      <c r="F21" s="114">
        <v>0</v>
      </c>
      <c r="G21" s="114">
        <v>0</v>
      </c>
      <c r="H21" s="139"/>
      <c r="I21" s="139"/>
      <c r="J21" s="139"/>
      <c r="K21" s="139"/>
      <c r="L21" s="139"/>
      <c r="M21" s="16">
        <f>T_MAIN_ACCESSSW25[[#This Row],[(H)
Price Per Item
Y1]]*T_MAIN_ACCESSSW25[[#This Row],[(A)
Qty  - Y1]]</f>
        <v>0</v>
      </c>
      <c r="N21" s="16">
        <f>T_MAIN_ACCESSSW25[[#This Row],[(I)
Price Per Item
Y2]]*T_MAIN_ACCESSSW25[[#This Row],[(B)
Qty  - Y2]]</f>
        <v>0</v>
      </c>
      <c r="O21" s="16">
        <f>T_MAIN_ACCESSSW25[[#This Row],[(J)
Price Per Item
Y3]]*T_MAIN_ACCESSSW25[[#This Row],[(C)
Qty  - Y3]]</f>
        <v>0</v>
      </c>
      <c r="P21" s="16">
        <f>T_MAIN_ACCESSSW25[[#This Row],[(K)
Price Per Item
Y4]]*T_MAIN_ACCESSSW25[[#This Row],[(D)
Qty  - Y4]]</f>
        <v>0</v>
      </c>
      <c r="Q21" s="16">
        <f>T_MAIN_ACCESSSW25[[#This Row],[(L)
Price Per Item
Y5]]*T_MAIN_ACCESSSW25[[#This Row],[(E)
Qty  - Y5]]</f>
        <v>0</v>
      </c>
      <c r="R21" s="16">
        <f>SUM(T_MAIN_ACCESSSW25[[#This Row],[(O)
TOTAL Excluding VAT - Y1
(H*A)]:[(S)
TOTAL Excluding VAT - Y5
(L*E)]])</f>
        <v>0</v>
      </c>
      <c r="S21" s="115"/>
    </row>
    <row r="22" spans="1:19" x14ac:dyDescent="0.3">
      <c r="A22" s="70" t="s">
        <v>72</v>
      </c>
      <c r="B22" s="112" t="s">
        <v>277</v>
      </c>
      <c r="C22" s="114">
        <v>0</v>
      </c>
      <c r="D22" s="114">
        <v>0</v>
      </c>
      <c r="E22" s="70">
        <v>2</v>
      </c>
      <c r="F22" s="114">
        <v>0</v>
      </c>
      <c r="G22" s="114">
        <v>0</v>
      </c>
      <c r="H22" s="139"/>
      <c r="I22" s="139"/>
      <c r="J22" s="139"/>
      <c r="K22" s="139"/>
      <c r="L22" s="139"/>
      <c r="M22" s="16">
        <f>T_MAIN_ACCESSSW25[[#This Row],[(H)
Price Per Item
Y1]]*T_MAIN_ACCESSSW25[[#This Row],[(A)
Qty  - Y1]]</f>
        <v>0</v>
      </c>
      <c r="N22" s="16">
        <f>T_MAIN_ACCESSSW25[[#This Row],[(I)
Price Per Item
Y2]]*T_MAIN_ACCESSSW25[[#This Row],[(B)
Qty  - Y2]]</f>
        <v>0</v>
      </c>
      <c r="O22" s="16">
        <f>T_MAIN_ACCESSSW25[[#This Row],[(J)
Price Per Item
Y3]]*T_MAIN_ACCESSSW25[[#This Row],[(C)
Qty  - Y3]]</f>
        <v>0</v>
      </c>
      <c r="P22" s="16">
        <f>T_MAIN_ACCESSSW25[[#This Row],[(K)
Price Per Item
Y4]]*T_MAIN_ACCESSSW25[[#This Row],[(D)
Qty  - Y4]]</f>
        <v>0</v>
      </c>
      <c r="Q22" s="16">
        <f>T_MAIN_ACCESSSW25[[#This Row],[(L)
Price Per Item
Y5]]*T_MAIN_ACCESSSW25[[#This Row],[(E)
Qty  - Y5]]</f>
        <v>0</v>
      </c>
      <c r="R22" s="16">
        <f>SUM(T_MAIN_ACCESSSW25[[#This Row],[(O)
TOTAL Excluding VAT - Y1
(H*A)]:[(S)
TOTAL Excluding VAT - Y5
(L*E)]])</f>
        <v>0</v>
      </c>
      <c r="S22" s="115"/>
    </row>
    <row r="23" spans="1:19" x14ac:dyDescent="0.3">
      <c r="A23" s="70" t="s">
        <v>73</v>
      </c>
      <c r="B23" s="111" t="s">
        <v>277</v>
      </c>
      <c r="C23" s="114">
        <v>0</v>
      </c>
      <c r="D23" s="114">
        <v>0</v>
      </c>
      <c r="E23" s="70">
        <v>1</v>
      </c>
      <c r="F23" s="114">
        <v>0</v>
      </c>
      <c r="G23" s="114">
        <v>0</v>
      </c>
      <c r="H23" s="139"/>
      <c r="I23" s="139"/>
      <c r="J23" s="139"/>
      <c r="K23" s="139"/>
      <c r="L23" s="139"/>
      <c r="M23" s="16">
        <f>T_MAIN_ACCESSSW25[[#This Row],[(H)
Price Per Item
Y1]]*T_MAIN_ACCESSSW25[[#This Row],[(A)
Qty  - Y1]]</f>
        <v>0</v>
      </c>
      <c r="N23" s="16">
        <f>T_MAIN_ACCESSSW25[[#This Row],[(I)
Price Per Item
Y2]]*T_MAIN_ACCESSSW25[[#This Row],[(B)
Qty  - Y2]]</f>
        <v>0</v>
      </c>
      <c r="O23" s="16">
        <f>T_MAIN_ACCESSSW25[[#This Row],[(J)
Price Per Item
Y3]]*T_MAIN_ACCESSSW25[[#This Row],[(C)
Qty  - Y3]]</f>
        <v>0</v>
      </c>
      <c r="P23" s="16">
        <f>T_MAIN_ACCESSSW25[[#This Row],[(K)
Price Per Item
Y4]]*T_MAIN_ACCESSSW25[[#This Row],[(D)
Qty  - Y4]]</f>
        <v>0</v>
      </c>
      <c r="Q23" s="16">
        <f>T_MAIN_ACCESSSW25[[#This Row],[(L)
Price Per Item
Y5]]*T_MAIN_ACCESSSW25[[#This Row],[(E)
Qty  - Y5]]</f>
        <v>0</v>
      </c>
      <c r="R23" s="16">
        <f>SUM(T_MAIN_ACCESSSW25[[#This Row],[(O)
TOTAL Excluding VAT - Y1
(H*A)]:[(S)
TOTAL Excluding VAT - Y5
(L*E)]])</f>
        <v>0</v>
      </c>
      <c r="S23" s="115"/>
    </row>
    <row r="24" spans="1:19" x14ac:dyDescent="0.3">
      <c r="A24" s="70" t="s">
        <v>74</v>
      </c>
      <c r="B24" s="112" t="s">
        <v>277</v>
      </c>
      <c r="C24" s="114">
        <v>0</v>
      </c>
      <c r="D24" s="114">
        <v>0</v>
      </c>
      <c r="E24" s="70">
        <v>2</v>
      </c>
      <c r="F24" s="114">
        <v>0</v>
      </c>
      <c r="G24" s="114">
        <v>0</v>
      </c>
      <c r="H24" s="139"/>
      <c r="I24" s="139"/>
      <c r="J24" s="139"/>
      <c r="K24" s="139"/>
      <c r="L24" s="139"/>
      <c r="M24" s="16">
        <f>T_MAIN_ACCESSSW25[[#This Row],[(H)
Price Per Item
Y1]]*T_MAIN_ACCESSSW25[[#This Row],[(A)
Qty  - Y1]]</f>
        <v>0</v>
      </c>
      <c r="N24" s="16">
        <f>T_MAIN_ACCESSSW25[[#This Row],[(I)
Price Per Item
Y2]]*T_MAIN_ACCESSSW25[[#This Row],[(B)
Qty  - Y2]]</f>
        <v>0</v>
      </c>
      <c r="O24" s="16">
        <f>T_MAIN_ACCESSSW25[[#This Row],[(J)
Price Per Item
Y3]]*T_MAIN_ACCESSSW25[[#This Row],[(C)
Qty  - Y3]]</f>
        <v>0</v>
      </c>
      <c r="P24" s="16">
        <f>T_MAIN_ACCESSSW25[[#This Row],[(K)
Price Per Item
Y4]]*T_MAIN_ACCESSSW25[[#This Row],[(D)
Qty  - Y4]]</f>
        <v>0</v>
      </c>
      <c r="Q24" s="16">
        <f>T_MAIN_ACCESSSW25[[#This Row],[(L)
Price Per Item
Y5]]*T_MAIN_ACCESSSW25[[#This Row],[(E)
Qty  - Y5]]</f>
        <v>0</v>
      </c>
      <c r="R24" s="16">
        <f>SUM(T_MAIN_ACCESSSW25[[#This Row],[(O)
TOTAL Excluding VAT - Y1
(H*A)]:[(S)
TOTAL Excluding VAT - Y5
(L*E)]])</f>
        <v>0</v>
      </c>
      <c r="S24" s="115"/>
    </row>
    <row r="25" spans="1:19" x14ac:dyDescent="0.3">
      <c r="A25" s="70" t="s">
        <v>76</v>
      </c>
      <c r="B25" s="111" t="s">
        <v>277</v>
      </c>
      <c r="C25" s="114">
        <v>0</v>
      </c>
      <c r="D25" s="114">
        <v>0</v>
      </c>
      <c r="E25" s="70">
        <v>2</v>
      </c>
      <c r="F25" s="114">
        <v>0</v>
      </c>
      <c r="G25" s="114">
        <v>0</v>
      </c>
      <c r="H25" s="139"/>
      <c r="I25" s="139"/>
      <c r="J25" s="139"/>
      <c r="K25" s="139"/>
      <c r="L25" s="139"/>
      <c r="M25" s="16">
        <f>T_MAIN_ACCESSSW25[[#This Row],[(H)
Price Per Item
Y1]]*T_MAIN_ACCESSSW25[[#This Row],[(A)
Qty  - Y1]]</f>
        <v>0</v>
      </c>
      <c r="N25" s="16">
        <f>T_MAIN_ACCESSSW25[[#This Row],[(I)
Price Per Item
Y2]]*T_MAIN_ACCESSSW25[[#This Row],[(B)
Qty  - Y2]]</f>
        <v>0</v>
      </c>
      <c r="O25" s="16">
        <f>T_MAIN_ACCESSSW25[[#This Row],[(J)
Price Per Item
Y3]]*T_MAIN_ACCESSSW25[[#This Row],[(C)
Qty  - Y3]]</f>
        <v>0</v>
      </c>
      <c r="P25" s="16">
        <f>T_MAIN_ACCESSSW25[[#This Row],[(K)
Price Per Item
Y4]]*T_MAIN_ACCESSSW25[[#This Row],[(D)
Qty  - Y4]]</f>
        <v>0</v>
      </c>
      <c r="Q25" s="16">
        <f>T_MAIN_ACCESSSW25[[#This Row],[(L)
Price Per Item
Y5]]*T_MAIN_ACCESSSW25[[#This Row],[(E)
Qty  - Y5]]</f>
        <v>0</v>
      </c>
      <c r="R25" s="16">
        <f>SUM(T_MAIN_ACCESSSW25[[#This Row],[(O)
TOTAL Excluding VAT - Y1
(H*A)]:[(S)
TOTAL Excluding VAT - Y5
(L*E)]])</f>
        <v>0</v>
      </c>
      <c r="S25" s="115"/>
    </row>
    <row r="26" spans="1:19" x14ac:dyDescent="0.3">
      <c r="A26" s="70" t="s">
        <v>75</v>
      </c>
      <c r="B26" s="112" t="s">
        <v>281</v>
      </c>
      <c r="C26" s="114">
        <v>0</v>
      </c>
      <c r="D26" s="114">
        <v>0</v>
      </c>
      <c r="E26" s="70">
        <v>1</v>
      </c>
      <c r="F26" s="114">
        <v>0</v>
      </c>
      <c r="G26" s="114">
        <v>0</v>
      </c>
      <c r="H26" s="139"/>
      <c r="I26" s="139"/>
      <c r="J26" s="139"/>
      <c r="K26" s="139"/>
      <c r="L26" s="139"/>
      <c r="M26" s="16">
        <f>T_MAIN_ACCESSSW25[[#This Row],[(H)
Price Per Item
Y1]]*T_MAIN_ACCESSSW25[[#This Row],[(A)
Qty  - Y1]]</f>
        <v>0</v>
      </c>
      <c r="N26" s="16">
        <f>T_MAIN_ACCESSSW25[[#This Row],[(I)
Price Per Item
Y2]]*T_MAIN_ACCESSSW25[[#This Row],[(B)
Qty  - Y2]]</f>
        <v>0</v>
      </c>
      <c r="O26" s="16">
        <f>T_MAIN_ACCESSSW25[[#This Row],[(J)
Price Per Item
Y3]]*T_MAIN_ACCESSSW25[[#This Row],[(C)
Qty  - Y3]]</f>
        <v>0</v>
      </c>
      <c r="P26" s="16">
        <f>T_MAIN_ACCESSSW25[[#This Row],[(K)
Price Per Item
Y4]]*T_MAIN_ACCESSSW25[[#This Row],[(D)
Qty  - Y4]]</f>
        <v>0</v>
      </c>
      <c r="Q26" s="16">
        <f>T_MAIN_ACCESSSW25[[#This Row],[(L)
Price Per Item
Y5]]*T_MAIN_ACCESSSW25[[#This Row],[(E)
Qty  - Y5]]</f>
        <v>0</v>
      </c>
      <c r="R26" s="16">
        <f>SUM(T_MAIN_ACCESSSW25[[#This Row],[(O)
TOTAL Excluding VAT - Y1
(H*A)]:[(S)
TOTAL Excluding VAT - Y5
(L*E)]])</f>
        <v>0</v>
      </c>
      <c r="S26" s="115"/>
    </row>
    <row r="27" spans="1:19" x14ac:dyDescent="0.3">
      <c r="A27" s="70" t="s">
        <v>77</v>
      </c>
      <c r="B27" s="111" t="s">
        <v>281</v>
      </c>
      <c r="C27" s="114">
        <v>0</v>
      </c>
      <c r="D27" s="114">
        <v>0</v>
      </c>
      <c r="E27" s="70">
        <v>1</v>
      </c>
      <c r="F27" s="114">
        <v>0</v>
      </c>
      <c r="G27" s="114">
        <v>0</v>
      </c>
      <c r="H27" s="139"/>
      <c r="I27" s="139"/>
      <c r="J27" s="139"/>
      <c r="K27" s="139"/>
      <c r="L27" s="139"/>
      <c r="M27" s="16">
        <f>T_MAIN_ACCESSSW25[[#This Row],[(H)
Price Per Item
Y1]]*T_MAIN_ACCESSSW25[[#This Row],[(A)
Qty  - Y1]]</f>
        <v>0</v>
      </c>
      <c r="N27" s="16">
        <f>T_MAIN_ACCESSSW25[[#This Row],[(I)
Price Per Item
Y2]]*T_MAIN_ACCESSSW25[[#This Row],[(B)
Qty  - Y2]]</f>
        <v>0</v>
      </c>
      <c r="O27" s="16">
        <f>T_MAIN_ACCESSSW25[[#This Row],[(J)
Price Per Item
Y3]]*T_MAIN_ACCESSSW25[[#This Row],[(C)
Qty  - Y3]]</f>
        <v>0</v>
      </c>
      <c r="P27" s="16">
        <f>T_MAIN_ACCESSSW25[[#This Row],[(K)
Price Per Item
Y4]]*T_MAIN_ACCESSSW25[[#This Row],[(D)
Qty  - Y4]]</f>
        <v>0</v>
      </c>
      <c r="Q27" s="16">
        <f>T_MAIN_ACCESSSW25[[#This Row],[(L)
Price Per Item
Y5]]*T_MAIN_ACCESSSW25[[#This Row],[(E)
Qty  - Y5]]</f>
        <v>0</v>
      </c>
      <c r="R27" s="16">
        <f>SUM(T_MAIN_ACCESSSW25[[#This Row],[(O)
TOTAL Excluding VAT - Y1
(H*A)]:[(S)
TOTAL Excluding VAT - Y5
(L*E)]])</f>
        <v>0</v>
      </c>
      <c r="S27" s="115"/>
    </row>
    <row r="28" spans="1:19" x14ac:dyDescent="0.3">
      <c r="A28" s="70" t="s">
        <v>68</v>
      </c>
      <c r="B28" s="34" t="s">
        <v>53</v>
      </c>
      <c r="C28" s="70">
        <v>30</v>
      </c>
      <c r="D28" s="70">
        <v>30</v>
      </c>
      <c r="E28" s="70">
        <v>30</v>
      </c>
      <c r="F28" s="70">
        <v>30</v>
      </c>
      <c r="G28" s="70">
        <v>30</v>
      </c>
      <c r="H28" s="139"/>
      <c r="I28" s="139"/>
      <c r="J28" s="139"/>
      <c r="K28" s="139"/>
      <c r="L28" s="139"/>
      <c r="M28" s="16">
        <f>T_MAIN_ACCESSSW25[[#This Row],[(H)
Price Per Item
Y1]]*T_MAIN_ACCESSSW25[[#This Row],[(A)
Qty  - Y1]]</f>
        <v>0</v>
      </c>
      <c r="N28" s="16">
        <f>T_MAIN_ACCESSSW25[[#This Row],[(I)
Price Per Item
Y2]]*T_MAIN_ACCESSSW25[[#This Row],[(B)
Qty  - Y2]]</f>
        <v>0</v>
      </c>
      <c r="O28" s="16">
        <f>T_MAIN_ACCESSSW25[[#This Row],[(J)
Price Per Item
Y3]]*T_MAIN_ACCESSSW25[[#This Row],[(C)
Qty  - Y3]]</f>
        <v>0</v>
      </c>
      <c r="P28" s="16">
        <f>T_MAIN_ACCESSSW25[[#This Row],[(K)
Price Per Item
Y4]]*T_MAIN_ACCESSSW25[[#This Row],[(D)
Qty  - Y4]]</f>
        <v>0</v>
      </c>
      <c r="Q28" s="16">
        <f>T_MAIN_ACCESSSW25[[#This Row],[(L)
Price Per Item
Y5]]*T_MAIN_ACCESSSW25[[#This Row],[(E)
Qty  - Y5]]</f>
        <v>0</v>
      </c>
      <c r="R28" s="16">
        <f>SUM(T_MAIN_ACCESSSW25[[#This Row],[(O)
TOTAL Excluding VAT - Y1
(H*A)]:[(S)
TOTAL Excluding VAT - Y5
(L*E)]])</f>
        <v>0</v>
      </c>
      <c r="S28" s="115"/>
    </row>
    <row r="29" spans="1:19" x14ac:dyDescent="0.3">
      <c r="A29" s="70" t="s">
        <v>70</v>
      </c>
      <c r="B29" s="34" t="s">
        <v>53</v>
      </c>
      <c r="C29" s="70">
        <v>10</v>
      </c>
      <c r="D29" s="70">
        <v>10</v>
      </c>
      <c r="E29" s="70">
        <v>10</v>
      </c>
      <c r="F29" s="70">
        <v>10</v>
      </c>
      <c r="G29" s="70">
        <v>10</v>
      </c>
      <c r="H29" s="139"/>
      <c r="I29" s="139"/>
      <c r="J29" s="139"/>
      <c r="K29" s="139"/>
      <c r="L29" s="139"/>
      <c r="M29" s="16">
        <f>T_MAIN_ACCESSSW25[[#This Row],[(H)
Price Per Item
Y1]]*T_MAIN_ACCESSSW25[[#This Row],[(A)
Qty  - Y1]]</f>
        <v>0</v>
      </c>
      <c r="N29" s="16">
        <f>T_MAIN_ACCESSSW25[[#This Row],[(I)
Price Per Item
Y2]]*T_MAIN_ACCESSSW25[[#This Row],[(B)
Qty  - Y2]]</f>
        <v>0</v>
      </c>
      <c r="O29" s="16">
        <f>T_MAIN_ACCESSSW25[[#This Row],[(J)
Price Per Item
Y3]]*T_MAIN_ACCESSSW25[[#This Row],[(C)
Qty  - Y3]]</f>
        <v>0</v>
      </c>
      <c r="P29" s="16">
        <f>T_MAIN_ACCESSSW25[[#This Row],[(K)
Price Per Item
Y4]]*T_MAIN_ACCESSSW25[[#This Row],[(D)
Qty  - Y4]]</f>
        <v>0</v>
      </c>
      <c r="Q29" s="16">
        <f>T_MAIN_ACCESSSW25[[#This Row],[(L)
Price Per Item
Y5]]*T_MAIN_ACCESSSW25[[#This Row],[(E)
Qty  - Y5]]</f>
        <v>0</v>
      </c>
      <c r="R29" s="16">
        <f>SUM(T_MAIN_ACCESSSW25[[#This Row],[(O)
TOTAL Excluding VAT - Y1
(H*A)]:[(S)
TOTAL Excluding VAT - Y5
(L*E)]])</f>
        <v>0</v>
      </c>
      <c r="S29" s="115"/>
    </row>
    <row r="30" spans="1:19" x14ac:dyDescent="0.3">
      <c r="A30" s="70" t="s">
        <v>71</v>
      </c>
      <c r="B30" s="34" t="s">
        <v>53</v>
      </c>
      <c r="C30" s="70">
        <v>4</v>
      </c>
      <c r="D30" s="70">
        <v>4</v>
      </c>
      <c r="E30" s="70">
        <v>4</v>
      </c>
      <c r="F30" s="70">
        <v>4</v>
      </c>
      <c r="G30" s="70">
        <v>4</v>
      </c>
      <c r="H30" s="139"/>
      <c r="I30" s="139"/>
      <c r="J30" s="139"/>
      <c r="K30" s="139"/>
      <c r="L30" s="139"/>
      <c r="M30" s="16">
        <f>T_MAIN_ACCESSSW25[[#This Row],[(H)
Price Per Item
Y1]]*T_MAIN_ACCESSSW25[[#This Row],[(A)
Qty  - Y1]]</f>
        <v>0</v>
      </c>
      <c r="N30" s="16">
        <f>T_MAIN_ACCESSSW25[[#This Row],[(I)
Price Per Item
Y2]]*T_MAIN_ACCESSSW25[[#This Row],[(B)
Qty  - Y2]]</f>
        <v>0</v>
      </c>
      <c r="O30" s="16">
        <f>T_MAIN_ACCESSSW25[[#This Row],[(J)
Price Per Item
Y3]]*T_MAIN_ACCESSSW25[[#This Row],[(C)
Qty  - Y3]]</f>
        <v>0</v>
      </c>
      <c r="P30" s="16">
        <f>T_MAIN_ACCESSSW25[[#This Row],[(K)
Price Per Item
Y4]]*T_MAIN_ACCESSSW25[[#This Row],[(D)
Qty  - Y4]]</f>
        <v>0</v>
      </c>
      <c r="Q30" s="16">
        <f>T_MAIN_ACCESSSW25[[#This Row],[(L)
Price Per Item
Y5]]*T_MAIN_ACCESSSW25[[#This Row],[(E)
Qty  - Y5]]</f>
        <v>0</v>
      </c>
      <c r="R30" s="16">
        <f>SUM(T_MAIN_ACCESSSW25[[#This Row],[(O)
TOTAL Excluding VAT - Y1
(H*A)]:[(S)
TOTAL Excluding VAT - Y5
(L*E)]])</f>
        <v>0</v>
      </c>
      <c r="S30" s="115"/>
    </row>
    <row r="31" spans="1:19" x14ac:dyDescent="0.3">
      <c r="A31" s="70" t="s">
        <v>72</v>
      </c>
      <c r="B31" s="34" t="s">
        <v>53</v>
      </c>
      <c r="C31" s="70">
        <v>4</v>
      </c>
      <c r="D31" s="70">
        <v>4</v>
      </c>
      <c r="E31" s="70">
        <v>4</v>
      </c>
      <c r="F31" s="70">
        <v>4</v>
      </c>
      <c r="G31" s="70">
        <v>4</v>
      </c>
      <c r="H31" s="139"/>
      <c r="I31" s="139"/>
      <c r="J31" s="139"/>
      <c r="K31" s="139"/>
      <c r="L31" s="139"/>
      <c r="M31" s="16">
        <f>T_MAIN_ACCESSSW25[[#This Row],[(H)
Price Per Item
Y1]]*T_MAIN_ACCESSSW25[[#This Row],[(A)
Qty  - Y1]]</f>
        <v>0</v>
      </c>
      <c r="N31" s="16">
        <f>T_MAIN_ACCESSSW25[[#This Row],[(I)
Price Per Item
Y2]]*T_MAIN_ACCESSSW25[[#This Row],[(B)
Qty  - Y2]]</f>
        <v>0</v>
      </c>
      <c r="O31" s="16">
        <f>T_MAIN_ACCESSSW25[[#This Row],[(J)
Price Per Item
Y3]]*T_MAIN_ACCESSSW25[[#This Row],[(C)
Qty  - Y3]]</f>
        <v>0</v>
      </c>
      <c r="P31" s="16">
        <f>T_MAIN_ACCESSSW25[[#This Row],[(K)
Price Per Item
Y4]]*T_MAIN_ACCESSSW25[[#This Row],[(D)
Qty  - Y4]]</f>
        <v>0</v>
      </c>
      <c r="Q31" s="16">
        <f>T_MAIN_ACCESSSW25[[#This Row],[(L)
Price Per Item
Y5]]*T_MAIN_ACCESSSW25[[#This Row],[(E)
Qty  - Y5]]</f>
        <v>0</v>
      </c>
      <c r="R31" s="16">
        <f>SUM(T_MAIN_ACCESSSW25[[#This Row],[(O)
TOTAL Excluding VAT - Y1
(H*A)]:[(S)
TOTAL Excluding VAT - Y5
(L*E)]])</f>
        <v>0</v>
      </c>
      <c r="S31" s="115"/>
    </row>
    <row r="32" spans="1:19" x14ac:dyDescent="0.3">
      <c r="A32" s="70" t="s">
        <v>73</v>
      </c>
      <c r="B32" s="34" t="s">
        <v>53</v>
      </c>
      <c r="C32" s="70">
        <v>4</v>
      </c>
      <c r="D32" s="70">
        <v>4</v>
      </c>
      <c r="E32" s="70">
        <v>4</v>
      </c>
      <c r="F32" s="70">
        <v>4</v>
      </c>
      <c r="G32" s="70">
        <v>4</v>
      </c>
      <c r="H32" s="139"/>
      <c r="I32" s="139"/>
      <c r="J32" s="139"/>
      <c r="K32" s="139"/>
      <c r="L32" s="139"/>
      <c r="M32" s="16">
        <f>T_MAIN_ACCESSSW25[[#This Row],[(H)
Price Per Item
Y1]]*T_MAIN_ACCESSSW25[[#This Row],[(A)
Qty  - Y1]]</f>
        <v>0</v>
      </c>
      <c r="N32" s="16">
        <f>T_MAIN_ACCESSSW25[[#This Row],[(I)
Price Per Item
Y2]]*T_MAIN_ACCESSSW25[[#This Row],[(B)
Qty  - Y2]]</f>
        <v>0</v>
      </c>
      <c r="O32" s="16">
        <f>T_MAIN_ACCESSSW25[[#This Row],[(J)
Price Per Item
Y3]]*T_MAIN_ACCESSSW25[[#This Row],[(C)
Qty  - Y3]]</f>
        <v>0</v>
      </c>
      <c r="P32" s="16">
        <f>T_MAIN_ACCESSSW25[[#This Row],[(K)
Price Per Item
Y4]]*T_MAIN_ACCESSSW25[[#This Row],[(D)
Qty  - Y4]]</f>
        <v>0</v>
      </c>
      <c r="Q32" s="16">
        <f>T_MAIN_ACCESSSW25[[#This Row],[(L)
Price Per Item
Y5]]*T_MAIN_ACCESSSW25[[#This Row],[(E)
Qty  - Y5]]</f>
        <v>0</v>
      </c>
      <c r="R32" s="16">
        <f>SUM(T_MAIN_ACCESSSW25[[#This Row],[(O)
TOTAL Excluding VAT - Y1
(H*A)]:[(S)
TOTAL Excluding VAT - Y5
(L*E)]])</f>
        <v>0</v>
      </c>
      <c r="S32" s="115"/>
    </row>
    <row r="33" spans="1:19" x14ac:dyDescent="0.3">
      <c r="A33" s="70" t="s">
        <v>74</v>
      </c>
      <c r="B33" s="34" t="s">
        <v>53</v>
      </c>
      <c r="C33" s="70">
        <v>4</v>
      </c>
      <c r="D33" s="70">
        <v>4</v>
      </c>
      <c r="E33" s="70">
        <v>4</v>
      </c>
      <c r="F33" s="70">
        <v>4</v>
      </c>
      <c r="G33" s="70">
        <v>4</v>
      </c>
      <c r="H33" s="139"/>
      <c r="I33" s="139"/>
      <c r="J33" s="139"/>
      <c r="K33" s="139"/>
      <c r="L33" s="139"/>
      <c r="M33" s="16">
        <f>T_MAIN_ACCESSSW25[[#This Row],[(H)
Price Per Item
Y1]]*T_MAIN_ACCESSSW25[[#This Row],[(A)
Qty  - Y1]]</f>
        <v>0</v>
      </c>
      <c r="N33" s="16">
        <f>T_MAIN_ACCESSSW25[[#This Row],[(I)
Price Per Item
Y2]]*T_MAIN_ACCESSSW25[[#This Row],[(B)
Qty  - Y2]]</f>
        <v>0</v>
      </c>
      <c r="O33" s="16">
        <f>T_MAIN_ACCESSSW25[[#This Row],[(J)
Price Per Item
Y3]]*T_MAIN_ACCESSSW25[[#This Row],[(C)
Qty  - Y3]]</f>
        <v>0</v>
      </c>
      <c r="P33" s="16">
        <f>T_MAIN_ACCESSSW25[[#This Row],[(K)
Price Per Item
Y4]]*T_MAIN_ACCESSSW25[[#This Row],[(D)
Qty  - Y4]]</f>
        <v>0</v>
      </c>
      <c r="Q33" s="16">
        <f>T_MAIN_ACCESSSW25[[#This Row],[(L)
Price Per Item
Y5]]*T_MAIN_ACCESSSW25[[#This Row],[(E)
Qty  - Y5]]</f>
        <v>0</v>
      </c>
      <c r="R33" s="16">
        <f>SUM(T_MAIN_ACCESSSW25[[#This Row],[(O)
TOTAL Excluding VAT - Y1
(H*A)]:[(S)
TOTAL Excluding VAT - Y5
(L*E)]])</f>
        <v>0</v>
      </c>
      <c r="S33" s="115"/>
    </row>
    <row r="34" spans="1:19" x14ac:dyDescent="0.3">
      <c r="A34" s="70" t="s">
        <v>75</v>
      </c>
      <c r="B34" s="34" t="s">
        <v>53</v>
      </c>
      <c r="C34" s="70">
        <v>4</v>
      </c>
      <c r="D34" s="70">
        <v>4</v>
      </c>
      <c r="E34" s="70">
        <v>4</v>
      </c>
      <c r="F34" s="70">
        <v>4</v>
      </c>
      <c r="G34" s="70">
        <v>4</v>
      </c>
      <c r="H34" s="139"/>
      <c r="I34" s="139"/>
      <c r="J34" s="139"/>
      <c r="K34" s="139"/>
      <c r="L34" s="139"/>
      <c r="M34" s="16">
        <f>T_MAIN_ACCESSSW25[[#This Row],[(H)
Price Per Item
Y1]]*T_MAIN_ACCESSSW25[[#This Row],[(A)
Qty  - Y1]]</f>
        <v>0</v>
      </c>
      <c r="N34" s="16">
        <f>T_MAIN_ACCESSSW25[[#This Row],[(I)
Price Per Item
Y2]]*T_MAIN_ACCESSSW25[[#This Row],[(B)
Qty  - Y2]]</f>
        <v>0</v>
      </c>
      <c r="O34" s="16">
        <f>T_MAIN_ACCESSSW25[[#This Row],[(J)
Price Per Item
Y3]]*T_MAIN_ACCESSSW25[[#This Row],[(C)
Qty  - Y3]]</f>
        <v>0</v>
      </c>
      <c r="P34" s="16">
        <f>T_MAIN_ACCESSSW25[[#This Row],[(K)
Price Per Item
Y4]]*T_MAIN_ACCESSSW25[[#This Row],[(D)
Qty  - Y4]]</f>
        <v>0</v>
      </c>
      <c r="Q34" s="16">
        <f>T_MAIN_ACCESSSW25[[#This Row],[(L)
Price Per Item
Y5]]*T_MAIN_ACCESSSW25[[#This Row],[(E)
Qty  - Y5]]</f>
        <v>0</v>
      </c>
      <c r="R34" s="16">
        <f>SUM(T_MAIN_ACCESSSW25[[#This Row],[(O)
TOTAL Excluding VAT - Y1
(H*A)]:[(S)
TOTAL Excluding VAT - Y5
(L*E)]])</f>
        <v>0</v>
      </c>
      <c r="S34" s="115"/>
    </row>
    <row r="35" spans="1:19" x14ac:dyDescent="0.3">
      <c r="A35" s="70" t="s">
        <v>76</v>
      </c>
      <c r="B35" s="34" t="s">
        <v>53</v>
      </c>
      <c r="C35" s="70">
        <v>4</v>
      </c>
      <c r="D35" s="70">
        <v>4</v>
      </c>
      <c r="E35" s="70">
        <v>4</v>
      </c>
      <c r="F35" s="70">
        <v>4</v>
      </c>
      <c r="G35" s="70">
        <v>4</v>
      </c>
      <c r="H35" s="139"/>
      <c r="I35" s="139"/>
      <c r="J35" s="139"/>
      <c r="K35" s="139"/>
      <c r="L35" s="139"/>
      <c r="M35" s="16">
        <f>T_MAIN_ACCESSSW25[[#This Row],[(H)
Price Per Item
Y1]]*T_MAIN_ACCESSSW25[[#This Row],[(A)
Qty  - Y1]]</f>
        <v>0</v>
      </c>
      <c r="N35" s="16">
        <f>T_MAIN_ACCESSSW25[[#This Row],[(I)
Price Per Item
Y2]]*T_MAIN_ACCESSSW25[[#This Row],[(B)
Qty  - Y2]]</f>
        <v>0</v>
      </c>
      <c r="O35" s="16">
        <f>T_MAIN_ACCESSSW25[[#This Row],[(J)
Price Per Item
Y3]]*T_MAIN_ACCESSSW25[[#This Row],[(C)
Qty  - Y3]]</f>
        <v>0</v>
      </c>
      <c r="P35" s="16">
        <f>T_MAIN_ACCESSSW25[[#This Row],[(K)
Price Per Item
Y4]]*T_MAIN_ACCESSSW25[[#This Row],[(D)
Qty  - Y4]]</f>
        <v>0</v>
      </c>
      <c r="Q35" s="16">
        <f>T_MAIN_ACCESSSW25[[#This Row],[(L)
Price Per Item
Y5]]*T_MAIN_ACCESSSW25[[#This Row],[(E)
Qty  - Y5]]</f>
        <v>0</v>
      </c>
      <c r="R35" s="16">
        <f>SUM(T_MAIN_ACCESSSW25[[#This Row],[(O)
TOTAL Excluding VAT - Y1
(H*A)]:[(S)
TOTAL Excluding VAT - Y5
(L*E)]])</f>
        <v>0</v>
      </c>
      <c r="S35" s="115"/>
    </row>
    <row r="36" spans="1:19" x14ac:dyDescent="0.3">
      <c r="A36" s="70" t="s">
        <v>77</v>
      </c>
      <c r="B36" s="34" t="s">
        <v>53</v>
      </c>
      <c r="C36" s="70">
        <v>4</v>
      </c>
      <c r="D36" s="70">
        <v>4</v>
      </c>
      <c r="E36" s="70">
        <v>4</v>
      </c>
      <c r="F36" s="70">
        <v>4</v>
      </c>
      <c r="G36" s="70">
        <v>4</v>
      </c>
      <c r="H36" s="139"/>
      <c r="I36" s="139"/>
      <c r="J36" s="139"/>
      <c r="K36" s="139"/>
      <c r="L36" s="139"/>
      <c r="M36" s="16">
        <f>T_MAIN_ACCESSSW25[[#This Row],[(H)
Price Per Item
Y1]]*T_MAIN_ACCESSSW25[[#This Row],[(A)
Qty  - Y1]]</f>
        <v>0</v>
      </c>
      <c r="N36" s="16">
        <f>T_MAIN_ACCESSSW25[[#This Row],[(I)
Price Per Item
Y2]]*T_MAIN_ACCESSSW25[[#This Row],[(B)
Qty  - Y2]]</f>
        <v>0</v>
      </c>
      <c r="O36" s="16">
        <f>T_MAIN_ACCESSSW25[[#This Row],[(J)
Price Per Item
Y3]]*T_MAIN_ACCESSSW25[[#This Row],[(C)
Qty  - Y3]]</f>
        <v>0</v>
      </c>
      <c r="P36" s="16">
        <f>T_MAIN_ACCESSSW25[[#This Row],[(K)
Price Per Item
Y4]]*T_MAIN_ACCESSSW25[[#This Row],[(D)
Qty  - Y4]]</f>
        <v>0</v>
      </c>
      <c r="Q36" s="16">
        <f>T_MAIN_ACCESSSW25[[#This Row],[(L)
Price Per Item
Y5]]*T_MAIN_ACCESSSW25[[#This Row],[(E)
Qty  - Y5]]</f>
        <v>0</v>
      </c>
      <c r="R36" s="16">
        <f>SUM(T_MAIN_ACCESSSW25[[#This Row],[(O)
TOTAL Excluding VAT - Y1
(H*A)]:[(S)
TOTAL Excluding VAT - Y5
(L*E)]])</f>
        <v>0</v>
      </c>
      <c r="S36" s="115"/>
    </row>
    <row r="37" spans="1:19" x14ac:dyDescent="0.3">
      <c r="A37" s="24" t="s">
        <v>93</v>
      </c>
      <c r="B37" s="69" t="s">
        <v>230</v>
      </c>
      <c r="C37" s="24">
        <v>25</v>
      </c>
      <c r="D37" s="24">
        <v>25</v>
      </c>
      <c r="E37" s="24">
        <v>25</v>
      </c>
      <c r="F37" s="24">
        <v>25</v>
      </c>
      <c r="G37" s="24">
        <v>25</v>
      </c>
      <c r="H37" s="139"/>
      <c r="I37" s="139"/>
      <c r="J37" s="139"/>
      <c r="K37" s="139"/>
      <c r="L37" s="139"/>
      <c r="M37" s="16">
        <f>T_MAIN_ACCESSSW25[[#This Row],[(H)
Price Per Item
Y1]]*T_MAIN_ACCESSSW25[[#This Row],[(A)
Qty  - Y1]]</f>
        <v>0</v>
      </c>
      <c r="N37" s="16">
        <f>T_MAIN_ACCESSSW25[[#This Row],[(I)
Price Per Item
Y2]]*T_MAIN_ACCESSSW25[[#This Row],[(B)
Qty  - Y2]]</f>
        <v>0</v>
      </c>
      <c r="O37" s="16">
        <f>T_MAIN_ACCESSSW25[[#This Row],[(J)
Price Per Item
Y3]]*T_MAIN_ACCESSSW25[[#This Row],[(C)
Qty  - Y3]]</f>
        <v>0</v>
      </c>
      <c r="P37" s="16">
        <f>T_MAIN_ACCESSSW25[[#This Row],[(K)
Price Per Item
Y4]]*T_MAIN_ACCESSSW25[[#This Row],[(D)
Qty  - Y4]]</f>
        <v>0</v>
      </c>
      <c r="Q37" s="16">
        <f>T_MAIN_ACCESSSW25[[#This Row],[(L)
Price Per Item
Y5]]*T_MAIN_ACCESSSW25[[#This Row],[(E)
Qty  - Y5]]</f>
        <v>0</v>
      </c>
      <c r="R37" s="16">
        <f>SUM(T_MAIN_ACCESSSW25[[#This Row],[(O)
TOTAL Excluding VAT - Y1
(H*A)]:[(S)
TOTAL Excluding VAT - Y5
(L*E)]])</f>
        <v>0</v>
      </c>
      <c r="S37" s="68"/>
    </row>
    <row r="38" spans="1:19" x14ac:dyDescent="0.3">
      <c r="A38" s="24" t="s">
        <v>93</v>
      </c>
      <c r="B38" s="69" t="s">
        <v>231</v>
      </c>
      <c r="C38" s="24">
        <v>10</v>
      </c>
      <c r="D38" s="24">
        <v>10</v>
      </c>
      <c r="E38" s="24">
        <v>10</v>
      </c>
      <c r="F38" s="24">
        <v>10</v>
      </c>
      <c r="G38" s="24">
        <v>10</v>
      </c>
      <c r="H38" s="139"/>
      <c r="I38" s="139"/>
      <c r="J38" s="139"/>
      <c r="K38" s="139"/>
      <c r="L38" s="139"/>
      <c r="M38" s="16">
        <f>T_MAIN_ACCESSSW25[[#This Row],[(H)
Price Per Item
Y1]]*T_MAIN_ACCESSSW25[[#This Row],[(A)
Qty  - Y1]]</f>
        <v>0</v>
      </c>
      <c r="N38" s="16">
        <f>T_MAIN_ACCESSSW25[[#This Row],[(I)
Price Per Item
Y2]]*T_MAIN_ACCESSSW25[[#This Row],[(B)
Qty  - Y2]]</f>
        <v>0</v>
      </c>
      <c r="O38" s="16">
        <f>T_MAIN_ACCESSSW25[[#This Row],[(J)
Price Per Item
Y3]]*T_MAIN_ACCESSSW25[[#This Row],[(C)
Qty  - Y3]]</f>
        <v>0</v>
      </c>
      <c r="P38" s="16">
        <f>T_MAIN_ACCESSSW25[[#This Row],[(K)
Price Per Item
Y4]]*T_MAIN_ACCESSSW25[[#This Row],[(D)
Qty  - Y4]]</f>
        <v>0</v>
      </c>
      <c r="Q38" s="16">
        <f>T_MAIN_ACCESSSW25[[#This Row],[(L)
Price Per Item
Y5]]*T_MAIN_ACCESSSW25[[#This Row],[(E)
Qty  - Y5]]</f>
        <v>0</v>
      </c>
      <c r="R38" s="16">
        <f>SUM(T_MAIN_ACCESSSW25[[#This Row],[(O)
TOTAL Excluding VAT - Y1
(H*A)]:[(S)
TOTAL Excluding VAT - Y5
(L*E)]])</f>
        <v>0</v>
      </c>
      <c r="S38" s="68"/>
    </row>
    <row r="39" spans="1:19" x14ac:dyDescent="0.3">
      <c r="A39" s="24" t="s">
        <v>93</v>
      </c>
      <c r="B39" s="69" t="s">
        <v>228</v>
      </c>
      <c r="C39" s="24">
        <v>50</v>
      </c>
      <c r="D39" s="24">
        <v>50</v>
      </c>
      <c r="E39" s="24">
        <v>50</v>
      </c>
      <c r="F39" s="24">
        <v>50</v>
      </c>
      <c r="G39" s="24">
        <v>50</v>
      </c>
      <c r="H39" s="139"/>
      <c r="I39" s="139"/>
      <c r="J39" s="139"/>
      <c r="K39" s="139"/>
      <c r="L39" s="139"/>
      <c r="M39" s="16">
        <f>T_MAIN_ACCESSSW25[[#This Row],[(H)
Price Per Item
Y1]]*T_MAIN_ACCESSSW25[[#This Row],[(A)
Qty  - Y1]]</f>
        <v>0</v>
      </c>
      <c r="N39" s="16">
        <f>T_MAIN_ACCESSSW25[[#This Row],[(I)
Price Per Item
Y2]]*T_MAIN_ACCESSSW25[[#This Row],[(B)
Qty  - Y2]]</f>
        <v>0</v>
      </c>
      <c r="O39" s="16">
        <f>T_MAIN_ACCESSSW25[[#This Row],[(J)
Price Per Item
Y3]]*T_MAIN_ACCESSSW25[[#This Row],[(C)
Qty  - Y3]]</f>
        <v>0</v>
      </c>
      <c r="P39" s="16">
        <f>T_MAIN_ACCESSSW25[[#This Row],[(K)
Price Per Item
Y4]]*T_MAIN_ACCESSSW25[[#This Row],[(D)
Qty  - Y4]]</f>
        <v>0</v>
      </c>
      <c r="Q39" s="16">
        <f>T_MAIN_ACCESSSW25[[#This Row],[(L)
Price Per Item
Y5]]*T_MAIN_ACCESSSW25[[#This Row],[(E)
Qty  - Y5]]</f>
        <v>0</v>
      </c>
      <c r="R39" s="16">
        <f>SUM(T_MAIN_ACCESSSW25[[#This Row],[(O)
TOTAL Excluding VAT - Y1
(H*A)]:[(S)
TOTAL Excluding VAT - Y5
(L*E)]])</f>
        <v>0</v>
      </c>
      <c r="S39" s="68"/>
    </row>
    <row r="40" spans="1:19" x14ac:dyDescent="0.3">
      <c r="A40" s="24" t="s">
        <v>93</v>
      </c>
      <c r="B40" s="69" t="s">
        <v>229</v>
      </c>
      <c r="C40" s="24">
        <v>50</v>
      </c>
      <c r="D40" s="24">
        <v>50</v>
      </c>
      <c r="E40" s="24">
        <v>50</v>
      </c>
      <c r="F40" s="24">
        <v>50</v>
      </c>
      <c r="G40" s="24">
        <v>50</v>
      </c>
      <c r="H40" s="139"/>
      <c r="I40" s="139"/>
      <c r="J40" s="139"/>
      <c r="K40" s="139"/>
      <c r="L40" s="139"/>
      <c r="M40" s="16">
        <f>T_MAIN_ACCESSSW25[[#This Row],[(H)
Price Per Item
Y1]]*T_MAIN_ACCESSSW25[[#This Row],[(A)
Qty  - Y1]]</f>
        <v>0</v>
      </c>
      <c r="N40" s="16">
        <f>T_MAIN_ACCESSSW25[[#This Row],[(I)
Price Per Item
Y2]]*T_MAIN_ACCESSSW25[[#This Row],[(B)
Qty  - Y2]]</f>
        <v>0</v>
      </c>
      <c r="O40" s="16">
        <f>T_MAIN_ACCESSSW25[[#This Row],[(J)
Price Per Item
Y3]]*T_MAIN_ACCESSSW25[[#This Row],[(C)
Qty  - Y3]]</f>
        <v>0</v>
      </c>
      <c r="P40" s="16">
        <f>T_MAIN_ACCESSSW25[[#This Row],[(K)
Price Per Item
Y4]]*T_MAIN_ACCESSSW25[[#This Row],[(D)
Qty  - Y4]]</f>
        <v>0</v>
      </c>
      <c r="Q40" s="16">
        <f>T_MAIN_ACCESSSW25[[#This Row],[(L)
Price Per Item
Y5]]*T_MAIN_ACCESSSW25[[#This Row],[(E)
Qty  - Y5]]</f>
        <v>0</v>
      </c>
      <c r="R40" s="16">
        <f>SUM(T_MAIN_ACCESSSW25[[#This Row],[(O)
TOTAL Excluding VAT - Y1
(H*A)]:[(S)
TOTAL Excluding VAT - Y5
(L*E)]])</f>
        <v>0</v>
      </c>
      <c r="S40" s="68"/>
    </row>
    <row r="41" spans="1:19" x14ac:dyDescent="0.3">
      <c r="A41" s="24" t="s">
        <v>93</v>
      </c>
      <c r="B41" s="69" t="s">
        <v>219</v>
      </c>
      <c r="C41" s="24">
        <v>1</v>
      </c>
      <c r="D41" s="24">
        <v>1</v>
      </c>
      <c r="E41" s="24">
        <v>1</v>
      </c>
      <c r="F41" s="24">
        <v>1</v>
      </c>
      <c r="G41" s="24">
        <v>1</v>
      </c>
      <c r="H41" s="139"/>
      <c r="I41" s="139"/>
      <c r="J41" s="139"/>
      <c r="K41" s="139"/>
      <c r="L41" s="139"/>
      <c r="M41" s="16">
        <f>T_MAIN_ACCESSSW25[[#This Row],[(H)
Price Per Item
Y1]]*T_MAIN_ACCESSSW25[[#This Row],[(A)
Qty  - Y1]]</f>
        <v>0</v>
      </c>
      <c r="N41" s="16">
        <f>T_MAIN_ACCESSSW25[[#This Row],[(I)
Price Per Item
Y2]]*T_MAIN_ACCESSSW25[[#This Row],[(B)
Qty  - Y2]]</f>
        <v>0</v>
      </c>
      <c r="O41" s="16">
        <f>T_MAIN_ACCESSSW25[[#This Row],[(J)
Price Per Item
Y3]]*T_MAIN_ACCESSSW25[[#This Row],[(C)
Qty  - Y3]]</f>
        <v>0</v>
      </c>
      <c r="P41" s="16">
        <f>T_MAIN_ACCESSSW25[[#This Row],[(K)
Price Per Item
Y4]]*T_MAIN_ACCESSSW25[[#This Row],[(D)
Qty  - Y4]]</f>
        <v>0</v>
      </c>
      <c r="Q41" s="16">
        <f>T_MAIN_ACCESSSW25[[#This Row],[(L)
Price Per Item
Y5]]*T_MAIN_ACCESSSW25[[#This Row],[(E)
Qty  - Y5]]</f>
        <v>0</v>
      </c>
      <c r="R41" s="16">
        <f>SUM(T_MAIN_ACCESSSW25[[#This Row],[(O)
TOTAL Excluding VAT - Y1
(H*A)]:[(S)
TOTAL Excluding VAT - Y5
(L*E)]])</f>
        <v>0</v>
      </c>
      <c r="S41" s="68"/>
    </row>
    <row r="42" spans="1:19" x14ac:dyDescent="0.3">
      <c r="A42" s="24" t="s">
        <v>93</v>
      </c>
      <c r="B42" s="69" t="s">
        <v>220</v>
      </c>
      <c r="C42" s="24">
        <v>1</v>
      </c>
      <c r="D42" s="24">
        <v>1</v>
      </c>
      <c r="E42" s="24">
        <v>1</v>
      </c>
      <c r="F42" s="24">
        <v>1</v>
      </c>
      <c r="G42" s="24">
        <v>1</v>
      </c>
      <c r="H42" s="139"/>
      <c r="I42" s="139"/>
      <c r="J42" s="139"/>
      <c r="K42" s="139"/>
      <c r="L42" s="139"/>
      <c r="M42" s="16">
        <f>T_MAIN_ACCESSSW25[[#This Row],[(H)
Price Per Item
Y1]]*T_MAIN_ACCESSSW25[[#This Row],[(A)
Qty  - Y1]]</f>
        <v>0</v>
      </c>
      <c r="N42" s="16">
        <f>T_MAIN_ACCESSSW25[[#This Row],[(I)
Price Per Item
Y2]]*T_MAIN_ACCESSSW25[[#This Row],[(B)
Qty  - Y2]]</f>
        <v>0</v>
      </c>
      <c r="O42" s="16">
        <f>T_MAIN_ACCESSSW25[[#This Row],[(J)
Price Per Item
Y3]]*T_MAIN_ACCESSSW25[[#This Row],[(C)
Qty  - Y3]]</f>
        <v>0</v>
      </c>
      <c r="P42" s="16">
        <f>T_MAIN_ACCESSSW25[[#This Row],[(K)
Price Per Item
Y4]]*T_MAIN_ACCESSSW25[[#This Row],[(D)
Qty  - Y4]]</f>
        <v>0</v>
      </c>
      <c r="Q42" s="16">
        <f>T_MAIN_ACCESSSW25[[#This Row],[(L)
Price Per Item
Y5]]*T_MAIN_ACCESSSW25[[#This Row],[(E)
Qty  - Y5]]</f>
        <v>0</v>
      </c>
      <c r="R42" s="16">
        <f>SUM(T_MAIN_ACCESSSW25[[#This Row],[(O)
TOTAL Excluding VAT - Y1
(H*A)]:[(S)
TOTAL Excluding VAT - Y5
(L*E)]])</f>
        <v>0</v>
      </c>
      <c r="S42" s="68"/>
    </row>
    <row r="43" spans="1:19" x14ac:dyDescent="0.3">
      <c r="A43" s="24" t="s">
        <v>93</v>
      </c>
      <c r="B43" s="69" t="s">
        <v>221</v>
      </c>
      <c r="C43" s="24">
        <v>1</v>
      </c>
      <c r="D43" s="24">
        <v>1</v>
      </c>
      <c r="E43" s="24">
        <v>1</v>
      </c>
      <c r="F43" s="24">
        <v>1</v>
      </c>
      <c r="G43" s="24">
        <v>1</v>
      </c>
      <c r="H43" s="139"/>
      <c r="I43" s="139"/>
      <c r="J43" s="139"/>
      <c r="K43" s="139"/>
      <c r="L43" s="139"/>
      <c r="M43" s="16">
        <f>T_MAIN_ACCESSSW25[[#This Row],[(H)
Price Per Item
Y1]]*T_MAIN_ACCESSSW25[[#This Row],[(A)
Qty  - Y1]]</f>
        <v>0</v>
      </c>
      <c r="N43" s="16">
        <f>T_MAIN_ACCESSSW25[[#This Row],[(I)
Price Per Item
Y2]]*T_MAIN_ACCESSSW25[[#This Row],[(B)
Qty  - Y2]]</f>
        <v>0</v>
      </c>
      <c r="O43" s="16">
        <f>T_MAIN_ACCESSSW25[[#This Row],[(J)
Price Per Item
Y3]]*T_MAIN_ACCESSSW25[[#This Row],[(C)
Qty  - Y3]]</f>
        <v>0</v>
      </c>
      <c r="P43" s="16">
        <f>T_MAIN_ACCESSSW25[[#This Row],[(K)
Price Per Item
Y4]]*T_MAIN_ACCESSSW25[[#This Row],[(D)
Qty  - Y4]]</f>
        <v>0</v>
      </c>
      <c r="Q43" s="16">
        <f>T_MAIN_ACCESSSW25[[#This Row],[(L)
Price Per Item
Y5]]*T_MAIN_ACCESSSW25[[#This Row],[(E)
Qty  - Y5]]</f>
        <v>0</v>
      </c>
      <c r="R43" s="16">
        <f>SUM(T_MAIN_ACCESSSW25[[#This Row],[(O)
TOTAL Excluding VAT - Y1
(H*A)]:[(S)
TOTAL Excluding VAT - Y5
(L*E)]])</f>
        <v>0</v>
      </c>
      <c r="S43" s="68"/>
    </row>
    <row r="44" spans="1:19" x14ac:dyDescent="0.3">
      <c r="A44" s="24" t="s">
        <v>93</v>
      </c>
      <c r="B44" s="69" t="s">
        <v>222</v>
      </c>
      <c r="C44" s="24">
        <v>1</v>
      </c>
      <c r="D44" s="24">
        <v>1</v>
      </c>
      <c r="E44" s="24">
        <v>1</v>
      </c>
      <c r="F44" s="24">
        <v>1</v>
      </c>
      <c r="G44" s="24">
        <v>1</v>
      </c>
      <c r="H44" s="139"/>
      <c r="I44" s="139"/>
      <c r="J44" s="139"/>
      <c r="K44" s="139"/>
      <c r="L44" s="139"/>
      <c r="M44" s="16">
        <f>T_MAIN_ACCESSSW25[[#This Row],[(H)
Price Per Item
Y1]]*T_MAIN_ACCESSSW25[[#This Row],[(A)
Qty  - Y1]]</f>
        <v>0</v>
      </c>
      <c r="N44" s="16">
        <f>T_MAIN_ACCESSSW25[[#This Row],[(I)
Price Per Item
Y2]]*T_MAIN_ACCESSSW25[[#This Row],[(B)
Qty  - Y2]]</f>
        <v>0</v>
      </c>
      <c r="O44" s="16">
        <f>T_MAIN_ACCESSSW25[[#This Row],[(J)
Price Per Item
Y3]]*T_MAIN_ACCESSSW25[[#This Row],[(C)
Qty  - Y3]]</f>
        <v>0</v>
      </c>
      <c r="P44" s="16">
        <f>T_MAIN_ACCESSSW25[[#This Row],[(K)
Price Per Item
Y4]]*T_MAIN_ACCESSSW25[[#This Row],[(D)
Qty  - Y4]]</f>
        <v>0</v>
      </c>
      <c r="Q44" s="16">
        <f>T_MAIN_ACCESSSW25[[#This Row],[(L)
Price Per Item
Y5]]*T_MAIN_ACCESSSW25[[#This Row],[(E)
Qty  - Y5]]</f>
        <v>0</v>
      </c>
      <c r="R44" s="16">
        <f>SUM(T_MAIN_ACCESSSW25[[#This Row],[(O)
TOTAL Excluding VAT - Y1
(H*A)]:[(S)
TOTAL Excluding VAT - Y5
(L*E)]])</f>
        <v>0</v>
      </c>
      <c r="S44" s="68"/>
    </row>
    <row r="45" spans="1:19" x14ac:dyDescent="0.3">
      <c r="A45" s="24" t="s">
        <v>93</v>
      </c>
      <c r="B45" s="69" t="s">
        <v>223</v>
      </c>
      <c r="C45" s="24">
        <v>1</v>
      </c>
      <c r="D45" s="24">
        <v>1</v>
      </c>
      <c r="E45" s="24">
        <v>1</v>
      </c>
      <c r="F45" s="24">
        <v>1</v>
      </c>
      <c r="G45" s="24">
        <v>1</v>
      </c>
      <c r="H45" s="139"/>
      <c r="I45" s="139"/>
      <c r="J45" s="139"/>
      <c r="K45" s="139"/>
      <c r="L45" s="139"/>
      <c r="M45" s="16">
        <f>T_MAIN_ACCESSSW25[[#This Row],[(H)
Price Per Item
Y1]]*T_MAIN_ACCESSSW25[[#This Row],[(A)
Qty  - Y1]]</f>
        <v>0</v>
      </c>
      <c r="N45" s="16">
        <f>T_MAIN_ACCESSSW25[[#This Row],[(I)
Price Per Item
Y2]]*T_MAIN_ACCESSSW25[[#This Row],[(B)
Qty  - Y2]]</f>
        <v>0</v>
      </c>
      <c r="O45" s="16">
        <f>T_MAIN_ACCESSSW25[[#This Row],[(J)
Price Per Item
Y3]]*T_MAIN_ACCESSSW25[[#This Row],[(C)
Qty  - Y3]]</f>
        <v>0</v>
      </c>
      <c r="P45" s="16">
        <f>T_MAIN_ACCESSSW25[[#This Row],[(K)
Price Per Item
Y4]]*T_MAIN_ACCESSSW25[[#This Row],[(D)
Qty  - Y4]]</f>
        <v>0</v>
      </c>
      <c r="Q45" s="16">
        <f>T_MAIN_ACCESSSW25[[#This Row],[(L)
Price Per Item
Y5]]*T_MAIN_ACCESSSW25[[#This Row],[(E)
Qty  - Y5]]</f>
        <v>0</v>
      </c>
      <c r="R45" s="16">
        <f>SUM(T_MAIN_ACCESSSW25[[#This Row],[(O)
TOTAL Excluding VAT - Y1
(H*A)]:[(S)
TOTAL Excluding VAT - Y5
(L*E)]])</f>
        <v>0</v>
      </c>
      <c r="S45" s="68"/>
    </row>
    <row r="46" spans="1:19" x14ac:dyDescent="0.3">
      <c r="A46" s="24" t="s">
        <v>93</v>
      </c>
      <c r="B46" s="69" t="s">
        <v>224</v>
      </c>
      <c r="C46" s="24">
        <v>1</v>
      </c>
      <c r="D46" s="24">
        <v>1</v>
      </c>
      <c r="E46" s="24">
        <v>1</v>
      </c>
      <c r="F46" s="24">
        <v>1</v>
      </c>
      <c r="G46" s="24">
        <v>1</v>
      </c>
      <c r="H46" s="139"/>
      <c r="I46" s="139"/>
      <c r="J46" s="139"/>
      <c r="K46" s="139"/>
      <c r="L46" s="139"/>
      <c r="M46" s="16">
        <f>T_MAIN_ACCESSSW25[[#This Row],[(H)
Price Per Item
Y1]]*T_MAIN_ACCESSSW25[[#This Row],[(A)
Qty  - Y1]]</f>
        <v>0</v>
      </c>
      <c r="N46" s="16">
        <f>T_MAIN_ACCESSSW25[[#This Row],[(I)
Price Per Item
Y2]]*T_MAIN_ACCESSSW25[[#This Row],[(B)
Qty  - Y2]]</f>
        <v>0</v>
      </c>
      <c r="O46" s="16">
        <f>T_MAIN_ACCESSSW25[[#This Row],[(J)
Price Per Item
Y3]]*T_MAIN_ACCESSSW25[[#This Row],[(C)
Qty  - Y3]]</f>
        <v>0</v>
      </c>
      <c r="P46" s="16">
        <f>T_MAIN_ACCESSSW25[[#This Row],[(K)
Price Per Item
Y4]]*T_MAIN_ACCESSSW25[[#This Row],[(D)
Qty  - Y4]]</f>
        <v>0</v>
      </c>
      <c r="Q46" s="16">
        <f>T_MAIN_ACCESSSW25[[#This Row],[(L)
Price Per Item
Y5]]*T_MAIN_ACCESSSW25[[#This Row],[(E)
Qty  - Y5]]</f>
        <v>0</v>
      </c>
      <c r="R46" s="16">
        <f>SUM(T_MAIN_ACCESSSW25[[#This Row],[(O)
TOTAL Excluding VAT - Y1
(H*A)]:[(S)
TOTAL Excluding VAT - Y5
(L*E)]])</f>
        <v>0</v>
      </c>
      <c r="S46" s="68"/>
    </row>
    <row r="47" spans="1:19" x14ac:dyDescent="0.3">
      <c r="A47" s="24" t="s">
        <v>93</v>
      </c>
      <c r="B47" s="69" t="s">
        <v>323</v>
      </c>
      <c r="C47" s="24">
        <v>1</v>
      </c>
      <c r="D47" s="24">
        <v>1</v>
      </c>
      <c r="E47" s="24">
        <v>1</v>
      </c>
      <c r="F47" s="24">
        <v>1</v>
      </c>
      <c r="G47" s="24">
        <v>1</v>
      </c>
      <c r="H47" s="139"/>
      <c r="I47" s="139"/>
      <c r="J47" s="139"/>
      <c r="K47" s="139"/>
      <c r="L47" s="139"/>
      <c r="M47" s="16">
        <f>T_MAIN_ACCESSSW25[[#This Row],[(H)
Price Per Item
Y1]]*T_MAIN_ACCESSSW25[[#This Row],[(A)
Qty  - Y1]]</f>
        <v>0</v>
      </c>
      <c r="N47" s="16">
        <f>T_MAIN_ACCESSSW25[[#This Row],[(I)
Price Per Item
Y2]]*T_MAIN_ACCESSSW25[[#This Row],[(B)
Qty  - Y2]]</f>
        <v>0</v>
      </c>
      <c r="O47" s="16">
        <f>T_MAIN_ACCESSSW25[[#This Row],[(J)
Price Per Item
Y3]]*T_MAIN_ACCESSSW25[[#This Row],[(C)
Qty  - Y3]]</f>
        <v>0</v>
      </c>
      <c r="P47" s="16">
        <f>T_MAIN_ACCESSSW25[[#This Row],[(K)
Price Per Item
Y4]]*T_MAIN_ACCESSSW25[[#This Row],[(D)
Qty  - Y4]]</f>
        <v>0</v>
      </c>
      <c r="Q47" s="16">
        <f>T_MAIN_ACCESSSW25[[#This Row],[(L)
Price Per Item
Y5]]*T_MAIN_ACCESSSW25[[#This Row],[(E)
Qty  - Y5]]</f>
        <v>0</v>
      </c>
      <c r="R47" s="16">
        <f>SUM(T_MAIN_ACCESSSW25[[#This Row],[(O)
TOTAL Excluding VAT - Y1
(H*A)]:[(S)
TOTAL Excluding VAT - Y5
(L*E)]])</f>
        <v>0</v>
      </c>
      <c r="S47" s="68"/>
    </row>
    <row r="48" spans="1:19" x14ac:dyDescent="0.3">
      <c r="A48" s="24" t="s">
        <v>93</v>
      </c>
      <c r="B48" s="69" t="s">
        <v>324</v>
      </c>
      <c r="C48" s="24">
        <v>1</v>
      </c>
      <c r="D48" s="24">
        <v>1</v>
      </c>
      <c r="E48" s="24">
        <v>1</v>
      </c>
      <c r="F48" s="24">
        <v>1</v>
      </c>
      <c r="G48" s="24">
        <v>1</v>
      </c>
      <c r="H48" s="139"/>
      <c r="I48" s="139"/>
      <c r="J48" s="139"/>
      <c r="K48" s="139"/>
      <c r="L48" s="139"/>
      <c r="M48" s="16">
        <f>T_MAIN_ACCESSSW25[[#This Row],[(H)
Price Per Item
Y1]]*T_MAIN_ACCESSSW25[[#This Row],[(A)
Qty  - Y1]]</f>
        <v>0</v>
      </c>
      <c r="N48" s="16">
        <f>T_MAIN_ACCESSSW25[[#This Row],[(I)
Price Per Item
Y2]]*T_MAIN_ACCESSSW25[[#This Row],[(B)
Qty  - Y2]]</f>
        <v>0</v>
      </c>
      <c r="O48" s="16">
        <f>T_MAIN_ACCESSSW25[[#This Row],[(J)
Price Per Item
Y3]]*T_MAIN_ACCESSSW25[[#This Row],[(C)
Qty  - Y3]]</f>
        <v>0</v>
      </c>
      <c r="P48" s="16">
        <f>T_MAIN_ACCESSSW25[[#This Row],[(K)
Price Per Item
Y4]]*T_MAIN_ACCESSSW25[[#This Row],[(D)
Qty  - Y4]]</f>
        <v>0</v>
      </c>
      <c r="Q48" s="16">
        <f>T_MAIN_ACCESSSW25[[#This Row],[(L)
Price Per Item
Y5]]*T_MAIN_ACCESSSW25[[#This Row],[(E)
Qty  - Y5]]</f>
        <v>0</v>
      </c>
      <c r="R48" s="16">
        <f>SUM(T_MAIN_ACCESSSW25[[#This Row],[(O)
TOTAL Excluding VAT - Y1
(H*A)]:[(S)
TOTAL Excluding VAT - Y5
(L*E)]])</f>
        <v>0</v>
      </c>
      <c r="S48" s="68"/>
    </row>
    <row r="49" spans="1:19" x14ac:dyDescent="0.3">
      <c r="A49" s="24" t="s">
        <v>93</v>
      </c>
      <c r="B49" s="69" t="s">
        <v>206</v>
      </c>
      <c r="C49" s="24">
        <v>1</v>
      </c>
      <c r="D49" s="24">
        <v>1</v>
      </c>
      <c r="E49" s="24">
        <v>1</v>
      </c>
      <c r="F49" s="24">
        <v>1</v>
      </c>
      <c r="G49" s="24">
        <v>1</v>
      </c>
      <c r="H49" s="139"/>
      <c r="I49" s="139"/>
      <c r="J49" s="139"/>
      <c r="K49" s="139"/>
      <c r="L49" s="139"/>
      <c r="M49" s="16">
        <f>T_MAIN_ACCESSSW25[[#This Row],[(H)
Price Per Item
Y1]]*T_MAIN_ACCESSSW25[[#This Row],[(A)
Qty  - Y1]]</f>
        <v>0</v>
      </c>
      <c r="N49" s="16">
        <f>T_MAIN_ACCESSSW25[[#This Row],[(I)
Price Per Item
Y2]]*T_MAIN_ACCESSSW25[[#This Row],[(B)
Qty  - Y2]]</f>
        <v>0</v>
      </c>
      <c r="O49" s="16">
        <f>T_MAIN_ACCESSSW25[[#This Row],[(J)
Price Per Item
Y3]]*T_MAIN_ACCESSSW25[[#This Row],[(C)
Qty  - Y3]]</f>
        <v>0</v>
      </c>
      <c r="P49" s="16">
        <f>T_MAIN_ACCESSSW25[[#This Row],[(K)
Price Per Item
Y4]]*T_MAIN_ACCESSSW25[[#This Row],[(D)
Qty  - Y4]]</f>
        <v>0</v>
      </c>
      <c r="Q49" s="16">
        <f>T_MAIN_ACCESSSW25[[#This Row],[(L)
Price Per Item
Y5]]*T_MAIN_ACCESSSW25[[#This Row],[(E)
Qty  - Y5]]</f>
        <v>0</v>
      </c>
      <c r="R49" s="16">
        <f>SUM(T_MAIN_ACCESSSW25[[#This Row],[(O)
TOTAL Excluding VAT - Y1
(H*A)]:[(S)
TOTAL Excluding VAT - Y5
(L*E)]])</f>
        <v>0</v>
      </c>
      <c r="S49" s="68"/>
    </row>
    <row r="50" spans="1:19" x14ac:dyDescent="0.3">
      <c r="A50" s="24" t="s">
        <v>93</v>
      </c>
      <c r="B50" s="69" t="s">
        <v>207</v>
      </c>
      <c r="C50" s="24">
        <v>1</v>
      </c>
      <c r="D50" s="24">
        <v>1</v>
      </c>
      <c r="E50" s="24">
        <v>1</v>
      </c>
      <c r="F50" s="24">
        <v>1</v>
      </c>
      <c r="G50" s="24">
        <v>1</v>
      </c>
      <c r="H50" s="139"/>
      <c r="I50" s="139"/>
      <c r="J50" s="139"/>
      <c r="K50" s="139"/>
      <c r="L50" s="139"/>
      <c r="M50" s="16">
        <f>T_MAIN_ACCESSSW25[[#This Row],[(H)
Price Per Item
Y1]]*T_MAIN_ACCESSSW25[[#This Row],[(A)
Qty  - Y1]]</f>
        <v>0</v>
      </c>
      <c r="N50" s="16">
        <f>T_MAIN_ACCESSSW25[[#This Row],[(I)
Price Per Item
Y2]]*T_MAIN_ACCESSSW25[[#This Row],[(B)
Qty  - Y2]]</f>
        <v>0</v>
      </c>
      <c r="O50" s="16">
        <f>T_MAIN_ACCESSSW25[[#This Row],[(J)
Price Per Item
Y3]]*T_MAIN_ACCESSSW25[[#This Row],[(C)
Qty  - Y3]]</f>
        <v>0</v>
      </c>
      <c r="P50" s="16">
        <f>T_MAIN_ACCESSSW25[[#This Row],[(K)
Price Per Item
Y4]]*T_MAIN_ACCESSSW25[[#This Row],[(D)
Qty  - Y4]]</f>
        <v>0</v>
      </c>
      <c r="Q50" s="16">
        <f>T_MAIN_ACCESSSW25[[#This Row],[(L)
Price Per Item
Y5]]*T_MAIN_ACCESSSW25[[#This Row],[(E)
Qty  - Y5]]</f>
        <v>0</v>
      </c>
      <c r="R50" s="16">
        <f>SUM(T_MAIN_ACCESSSW25[[#This Row],[(O)
TOTAL Excluding VAT - Y1
(H*A)]:[(S)
TOTAL Excluding VAT - Y5
(L*E)]])</f>
        <v>0</v>
      </c>
      <c r="S50" s="68"/>
    </row>
    <row r="51" spans="1:19" x14ac:dyDescent="0.3">
      <c r="A51" s="24" t="s">
        <v>93</v>
      </c>
      <c r="B51" s="69" t="s">
        <v>208</v>
      </c>
      <c r="C51" s="24">
        <v>1</v>
      </c>
      <c r="D51" s="24">
        <v>1</v>
      </c>
      <c r="E51" s="24">
        <v>1</v>
      </c>
      <c r="F51" s="24">
        <v>1</v>
      </c>
      <c r="G51" s="24">
        <v>1</v>
      </c>
      <c r="H51" s="139"/>
      <c r="I51" s="139"/>
      <c r="J51" s="139"/>
      <c r="K51" s="139"/>
      <c r="L51" s="139"/>
      <c r="M51" s="16">
        <f>T_MAIN_ACCESSSW25[[#This Row],[(H)
Price Per Item
Y1]]*T_MAIN_ACCESSSW25[[#This Row],[(A)
Qty  - Y1]]</f>
        <v>0</v>
      </c>
      <c r="N51" s="16">
        <f>T_MAIN_ACCESSSW25[[#This Row],[(I)
Price Per Item
Y2]]*T_MAIN_ACCESSSW25[[#This Row],[(B)
Qty  - Y2]]</f>
        <v>0</v>
      </c>
      <c r="O51" s="16">
        <f>T_MAIN_ACCESSSW25[[#This Row],[(J)
Price Per Item
Y3]]*T_MAIN_ACCESSSW25[[#This Row],[(C)
Qty  - Y3]]</f>
        <v>0</v>
      </c>
      <c r="P51" s="16">
        <f>T_MAIN_ACCESSSW25[[#This Row],[(K)
Price Per Item
Y4]]*T_MAIN_ACCESSSW25[[#This Row],[(D)
Qty  - Y4]]</f>
        <v>0</v>
      </c>
      <c r="Q51" s="16">
        <f>T_MAIN_ACCESSSW25[[#This Row],[(L)
Price Per Item
Y5]]*T_MAIN_ACCESSSW25[[#This Row],[(E)
Qty  - Y5]]</f>
        <v>0</v>
      </c>
      <c r="R51" s="16">
        <f>SUM(T_MAIN_ACCESSSW25[[#This Row],[(O)
TOTAL Excluding VAT - Y1
(H*A)]:[(S)
TOTAL Excluding VAT - Y5
(L*E)]])</f>
        <v>0</v>
      </c>
      <c r="S51" s="68"/>
    </row>
    <row r="52" spans="1:19" x14ac:dyDescent="0.3">
      <c r="A52" s="24" t="s">
        <v>93</v>
      </c>
      <c r="B52" s="69" t="s">
        <v>209</v>
      </c>
      <c r="C52" s="24">
        <v>1</v>
      </c>
      <c r="D52" s="24">
        <v>1</v>
      </c>
      <c r="E52" s="24">
        <v>1</v>
      </c>
      <c r="F52" s="24">
        <v>1</v>
      </c>
      <c r="G52" s="24">
        <v>1</v>
      </c>
      <c r="H52" s="139"/>
      <c r="I52" s="139"/>
      <c r="J52" s="139"/>
      <c r="K52" s="139"/>
      <c r="L52" s="139"/>
      <c r="M52" s="16">
        <f>T_MAIN_ACCESSSW25[[#This Row],[(H)
Price Per Item
Y1]]*T_MAIN_ACCESSSW25[[#This Row],[(A)
Qty  - Y1]]</f>
        <v>0</v>
      </c>
      <c r="N52" s="16">
        <f>T_MAIN_ACCESSSW25[[#This Row],[(I)
Price Per Item
Y2]]*T_MAIN_ACCESSSW25[[#This Row],[(B)
Qty  - Y2]]</f>
        <v>0</v>
      </c>
      <c r="O52" s="16">
        <f>T_MAIN_ACCESSSW25[[#This Row],[(J)
Price Per Item
Y3]]*T_MAIN_ACCESSSW25[[#This Row],[(C)
Qty  - Y3]]</f>
        <v>0</v>
      </c>
      <c r="P52" s="16">
        <f>T_MAIN_ACCESSSW25[[#This Row],[(K)
Price Per Item
Y4]]*T_MAIN_ACCESSSW25[[#This Row],[(D)
Qty  - Y4]]</f>
        <v>0</v>
      </c>
      <c r="Q52" s="16">
        <f>T_MAIN_ACCESSSW25[[#This Row],[(L)
Price Per Item
Y5]]*T_MAIN_ACCESSSW25[[#This Row],[(E)
Qty  - Y5]]</f>
        <v>0</v>
      </c>
      <c r="R52" s="16">
        <f>SUM(T_MAIN_ACCESSSW25[[#This Row],[(O)
TOTAL Excluding VAT - Y1
(H*A)]:[(S)
TOTAL Excluding VAT - Y5
(L*E)]])</f>
        <v>0</v>
      </c>
      <c r="S52" s="68"/>
    </row>
    <row r="53" spans="1:19" x14ac:dyDescent="0.3">
      <c r="A53" s="24" t="s">
        <v>93</v>
      </c>
      <c r="B53" s="69" t="s">
        <v>210</v>
      </c>
      <c r="C53" s="24">
        <v>1</v>
      </c>
      <c r="D53" s="24">
        <v>1</v>
      </c>
      <c r="E53" s="24">
        <v>1</v>
      </c>
      <c r="F53" s="24">
        <v>1</v>
      </c>
      <c r="G53" s="24">
        <v>1</v>
      </c>
      <c r="H53" s="139"/>
      <c r="I53" s="139"/>
      <c r="J53" s="139"/>
      <c r="K53" s="139"/>
      <c r="L53" s="139"/>
      <c r="M53" s="16">
        <f>T_MAIN_ACCESSSW25[[#This Row],[(H)
Price Per Item
Y1]]*T_MAIN_ACCESSSW25[[#This Row],[(A)
Qty  - Y1]]</f>
        <v>0</v>
      </c>
      <c r="N53" s="16">
        <f>T_MAIN_ACCESSSW25[[#This Row],[(I)
Price Per Item
Y2]]*T_MAIN_ACCESSSW25[[#This Row],[(B)
Qty  - Y2]]</f>
        <v>0</v>
      </c>
      <c r="O53" s="16">
        <f>T_MAIN_ACCESSSW25[[#This Row],[(J)
Price Per Item
Y3]]*T_MAIN_ACCESSSW25[[#This Row],[(C)
Qty  - Y3]]</f>
        <v>0</v>
      </c>
      <c r="P53" s="16">
        <f>T_MAIN_ACCESSSW25[[#This Row],[(K)
Price Per Item
Y4]]*T_MAIN_ACCESSSW25[[#This Row],[(D)
Qty  - Y4]]</f>
        <v>0</v>
      </c>
      <c r="Q53" s="16">
        <f>T_MAIN_ACCESSSW25[[#This Row],[(L)
Price Per Item
Y5]]*T_MAIN_ACCESSSW25[[#This Row],[(E)
Qty  - Y5]]</f>
        <v>0</v>
      </c>
      <c r="R53" s="16">
        <f>SUM(T_MAIN_ACCESSSW25[[#This Row],[(O)
TOTAL Excluding VAT - Y1
(H*A)]:[(S)
TOTAL Excluding VAT - Y5
(L*E)]])</f>
        <v>0</v>
      </c>
      <c r="S53" s="68"/>
    </row>
    <row r="54" spans="1:19" x14ac:dyDescent="0.3">
      <c r="A54" s="24" t="s">
        <v>93</v>
      </c>
      <c r="B54" s="69" t="s">
        <v>214</v>
      </c>
      <c r="C54" s="24">
        <v>1</v>
      </c>
      <c r="D54" s="24">
        <v>1</v>
      </c>
      <c r="E54" s="24">
        <v>1</v>
      </c>
      <c r="F54" s="24">
        <v>1</v>
      </c>
      <c r="G54" s="24">
        <v>1</v>
      </c>
      <c r="H54" s="139"/>
      <c r="I54" s="139"/>
      <c r="J54" s="139"/>
      <c r="K54" s="139"/>
      <c r="L54" s="139"/>
      <c r="M54" s="16">
        <f>T_MAIN_ACCESSSW25[[#This Row],[(H)
Price Per Item
Y1]]*T_MAIN_ACCESSSW25[[#This Row],[(A)
Qty  - Y1]]</f>
        <v>0</v>
      </c>
      <c r="N54" s="16">
        <f>T_MAIN_ACCESSSW25[[#This Row],[(I)
Price Per Item
Y2]]*T_MAIN_ACCESSSW25[[#This Row],[(B)
Qty  - Y2]]</f>
        <v>0</v>
      </c>
      <c r="O54" s="16">
        <f>T_MAIN_ACCESSSW25[[#This Row],[(J)
Price Per Item
Y3]]*T_MAIN_ACCESSSW25[[#This Row],[(C)
Qty  - Y3]]</f>
        <v>0</v>
      </c>
      <c r="P54" s="16">
        <f>T_MAIN_ACCESSSW25[[#This Row],[(K)
Price Per Item
Y4]]*T_MAIN_ACCESSSW25[[#This Row],[(D)
Qty  - Y4]]</f>
        <v>0</v>
      </c>
      <c r="Q54" s="16">
        <f>T_MAIN_ACCESSSW25[[#This Row],[(L)
Price Per Item
Y5]]*T_MAIN_ACCESSSW25[[#This Row],[(E)
Qty  - Y5]]</f>
        <v>0</v>
      </c>
      <c r="R54" s="16">
        <f>SUM(T_MAIN_ACCESSSW25[[#This Row],[(O)
TOTAL Excluding VAT - Y1
(H*A)]:[(S)
TOTAL Excluding VAT - Y5
(L*E)]])</f>
        <v>0</v>
      </c>
      <c r="S54" s="68"/>
    </row>
    <row r="55" spans="1:19" x14ac:dyDescent="0.3">
      <c r="A55" s="24" t="s">
        <v>93</v>
      </c>
      <c r="B55" s="69" t="s">
        <v>215</v>
      </c>
      <c r="C55" s="24">
        <v>1</v>
      </c>
      <c r="D55" s="24">
        <v>1</v>
      </c>
      <c r="E55" s="24">
        <v>1</v>
      </c>
      <c r="F55" s="24">
        <v>1</v>
      </c>
      <c r="G55" s="24">
        <v>1</v>
      </c>
      <c r="H55" s="139"/>
      <c r="I55" s="139"/>
      <c r="J55" s="139"/>
      <c r="K55" s="139"/>
      <c r="L55" s="139"/>
      <c r="M55" s="16">
        <f>T_MAIN_ACCESSSW25[[#This Row],[(H)
Price Per Item
Y1]]*T_MAIN_ACCESSSW25[[#This Row],[(A)
Qty  - Y1]]</f>
        <v>0</v>
      </c>
      <c r="N55" s="16">
        <f>T_MAIN_ACCESSSW25[[#This Row],[(I)
Price Per Item
Y2]]*T_MAIN_ACCESSSW25[[#This Row],[(B)
Qty  - Y2]]</f>
        <v>0</v>
      </c>
      <c r="O55" s="16">
        <f>T_MAIN_ACCESSSW25[[#This Row],[(J)
Price Per Item
Y3]]*T_MAIN_ACCESSSW25[[#This Row],[(C)
Qty  - Y3]]</f>
        <v>0</v>
      </c>
      <c r="P55" s="16">
        <f>T_MAIN_ACCESSSW25[[#This Row],[(K)
Price Per Item
Y4]]*T_MAIN_ACCESSSW25[[#This Row],[(D)
Qty  - Y4]]</f>
        <v>0</v>
      </c>
      <c r="Q55" s="16">
        <f>T_MAIN_ACCESSSW25[[#This Row],[(L)
Price Per Item
Y5]]*T_MAIN_ACCESSSW25[[#This Row],[(E)
Qty  - Y5]]</f>
        <v>0</v>
      </c>
      <c r="R55" s="16">
        <f>SUM(T_MAIN_ACCESSSW25[[#This Row],[(O)
TOTAL Excluding VAT - Y1
(H*A)]:[(S)
TOTAL Excluding VAT - Y5
(L*E)]])</f>
        <v>0</v>
      </c>
      <c r="S55" s="68"/>
    </row>
    <row r="56" spans="1:19" x14ac:dyDescent="0.3">
      <c r="A56" s="24" t="s">
        <v>93</v>
      </c>
      <c r="B56" s="69" t="s">
        <v>216</v>
      </c>
      <c r="C56" s="24">
        <v>1</v>
      </c>
      <c r="D56" s="24">
        <v>1</v>
      </c>
      <c r="E56" s="24">
        <v>1</v>
      </c>
      <c r="F56" s="24">
        <v>1</v>
      </c>
      <c r="G56" s="24">
        <v>1</v>
      </c>
      <c r="H56" s="139"/>
      <c r="I56" s="139"/>
      <c r="J56" s="139"/>
      <c r="K56" s="139"/>
      <c r="L56" s="139"/>
      <c r="M56" s="16">
        <f>T_MAIN_ACCESSSW25[[#This Row],[(H)
Price Per Item
Y1]]*T_MAIN_ACCESSSW25[[#This Row],[(A)
Qty  - Y1]]</f>
        <v>0</v>
      </c>
      <c r="N56" s="16">
        <f>T_MAIN_ACCESSSW25[[#This Row],[(I)
Price Per Item
Y2]]*T_MAIN_ACCESSSW25[[#This Row],[(B)
Qty  - Y2]]</f>
        <v>0</v>
      </c>
      <c r="O56" s="16">
        <f>T_MAIN_ACCESSSW25[[#This Row],[(J)
Price Per Item
Y3]]*T_MAIN_ACCESSSW25[[#This Row],[(C)
Qty  - Y3]]</f>
        <v>0</v>
      </c>
      <c r="P56" s="16">
        <f>T_MAIN_ACCESSSW25[[#This Row],[(K)
Price Per Item
Y4]]*T_MAIN_ACCESSSW25[[#This Row],[(D)
Qty  - Y4]]</f>
        <v>0</v>
      </c>
      <c r="Q56" s="16">
        <f>T_MAIN_ACCESSSW25[[#This Row],[(L)
Price Per Item
Y5]]*T_MAIN_ACCESSSW25[[#This Row],[(E)
Qty  - Y5]]</f>
        <v>0</v>
      </c>
      <c r="R56" s="16">
        <f>SUM(T_MAIN_ACCESSSW25[[#This Row],[(O)
TOTAL Excluding VAT - Y1
(H*A)]:[(S)
TOTAL Excluding VAT - Y5
(L*E)]])</f>
        <v>0</v>
      </c>
      <c r="S56" s="68"/>
    </row>
    <row r="57" spans="1:19" x14ac:dyDescent="0.3">
      <c r="A57" s="24" t="s">
        <v>93</v>
      </c>
      <c r="B57" s="69" t="s">
        <v>217</v>
      </c>
      <c r="C57" s="24">
        <v>1</v>
      </c>
      <c r="D57" s="24">
        <v>1</v>
      </c>
      <c r="E57" s="24">
        <v>1</v>
      </c>
      <c r="F57" s="24">
        <v>1</v>
      </c>
      <c r="G57" s="24">
        <v>1</v>
      </c>
      <c r="H57" s="139"/>
      <c r="I57" s="139"/>
      <c r="J57" s="139"/>
      <c r="K57" s="139"/>
      <c r="L57" s="139"/>
      <c r="M57" s="16">
        <f>T_MAIN_ACCESSSW25[[#This Row],[(H)
Price Per Item
Y1]]*T_MAIN_ACCESSSW25[[#This Row],[(A)
Qty  - Y1]]</f>
        <v>0</v>
      </c>
      <c r="N57" s="16">
        <f>T_MAIN_ACCESSSW25[[#This Row],[(I)
Price Per Item
Y2]]*T_MAIN_ACCESSSW25[[#This Row],[(B)
Qty  - Y2]]</f>
        <v>0</v>
      </c>
      <c r="O57" s="16">
        <f>T_MAIN_ACCESSSW25[[#This Row],[(J)
Price Per Item
Y3]]*T_MAIN_ACCESSSW25[[#This Row],[(C)
Qty  - Y3]]</f>
        <v>0</v>
      </c>
      <c r="P57" s="16">
        <f>T_MAIN_ACCESSSW25[[#This Row],[(K)
Price Per Item
Y4]]*T_MAIN_ACCESSSW25[[#This Row],[(D)
Qty  - Y4]]</f>
        <v>0</v>
      </c>
      <c r="Q57" s="16">
        <f>T_MAIN_ACCESSSW25[[#This Row],[(L)
Price Per Item
Y5]]*T_MAIN_ACCESSSW25[[#This Row],[(E)
Qty  - Y5]]</f>
        <v>0</v>
      </c>
      <c r="R57" s="16">
        <f>SUM(T_MAIN_ACCESSSW25[[#This Row],[(O)
TOTAL Excluding VAT - Y1
(H*A)]:[(S)
TOTAL Excluding VAT - Y5
(L*E)]])</f>
        <v>0</v>
      </c>
      <c r="S57" s="68"/>
    </row>
    <row r="58" spans="1:19" x14ac:dyDescent="0.3">
      <c r="A58" s="69" t="s">
        <v>25</v>
      </c>
      <c r="B58" s="69"/>
      <c r="H58" s="140"/>
      <c r="I58" s="140"/>
      <c r="J58" s="140"/>
      <c r="K58" s="140"/>
      <c r="L58" s="140"/>
      <c r="M58" s="16">
        <f>SUBTOTAL(109,T_MAIN_ACCESSSW25[(O)
TOTAL Excluding VAT - Y1
(H*A)])</f>
        <v>0</v>
      </c>
      <c r="N58" s="16">
        <f>SUBTOTAL(109,T_MAIN_ACCESSSW25[(P)
TOTAL Excluding VAT - Y2
(I*B)])</f>
        <v>0</v>
      </c>
      <c r="O58" s="16">
        <f>SUBTOTAL(109,T_MAIN_ACCESSSW25[(Q)
TOTAL Excluding VAT - Y3
(J*C)])</f>
        <v>0</v>
      </c>
      <c r="P58" s="16">
        <f>SUBTOTAL(109,T_MAIN_ACCESSSW25[(R)
TOTAL Excluding VAT - Y4
(K*D)])</f>
        <v>0</v>
      </c>
      <c r="Q58" s="16">
        <f>SUBTOTAL(109,T_MAIN_ACCESSSW25[(S)
TOTAL Excluding VAT - Y5
(L*E)])</f>
        <v>0</v>
      </c>
      <c r="R58" s="16">
        <f>SUBTOTAL(109,T_MAIN_ACCESSSW25[(V)
TOTAL Excluding VAT])</f>
        <v>0</v>
      </c>
      <c r="S58" s="68">
        <f>SUBTOTAL(103,T_MAIN_ACCESSSW25[Comments])</f>
        <v>0</v>
      </c>
    </row>
    <row r="59" spans="1:19" x14ac:dyDescent="0.3">
      <c r="B59" t="s">
        <v>36</v>
      </c>
    </row>
    <row r="60" spans="1:19" x14ac:dyDescent="0.3">
      <c r="B60" t="s">
        <v>36</v>
      </c>
    </row>
  </sheetData>
  <mergeCells count="4">
    <mergeCell ref="A1:S4"/>
    <mergeCell ref="A5:E5"/>
    <mergeCell ref="A6:E6"/>
    <mergeCell ref="A7:E7"/>
  </mergeCells>
  <phoneticPr fontId="41" type="noConversion"/>
  <pageMargins left="0.7" right="0.7" top="0.75" bottom="0.75" header="0.3" footer="0.3"/>
  <pageSetup paperSize="9" scale="20" fitToHeight="0" orientation="landscape" horizontalDpi="4294967292" verticalDpi="4294967293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D0C-97CA-456B-BB4E-6DAC70E713D9}">
  <dimension ref="A1:S15"/>
  <sheetViews>
    <sheetView workbookViewId="0">
      <selection activeCell="A6" sqref="A6:G6"/>
    </sheetView>
  </sheetViews>
  <sheetFormatPr defaultColWidth="9.109375" defaultRowHeight="14.4" x14ac:dyDescent="0.3"/>
  <cols>
    <col min="1" max="1" width="17.6640625" bestFit="1" customWidth="1"/>
    <col min="2" max="2" width="35.33203125" bestFit="1" customWidth="1"/>
    <col min="3" max="3" width="10.6640625" style="130" customWidth="1"/>
    <col min="4" max="4" width="10.6640625" style="24" customWidth="1"/>
    <col min="5" max="5" width="10.6640625" style="131" customWidth="1"/>
    <col min="6" max="6" width="10.6640625" style="133" customWidth="1"/>
    <col min="7" max="7" width="10.6640625" style="24" customWidth="1"/>
    <col min="8" max="12" width="15.33203125" customWidth="1"/>
    <col min="13" max="18" width="24.88671875" customWidth="1"/>
    <col min="19" max="19" width="16.21875" customWidth="1"/>
  </cols>
  <sheetData>
    <row r="1" spans="1:19" s="12" customFormat="1" ht="15" customHeight="1" x14ac:dyDescent="0.3">
      <c r="A1" s="187" t="s">
        <v>299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201"/>
    </row>
    <row r="2" spans="1:19" s="12" customFormat="1" ht="14.4" customHeight="1" x14ac:dyDescent="0.3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202"/>
    </row>
    <row r="3" spans="1:19" s="12" customFormat="1" ht="33" customHeight="1" x14ac:dyDescent="0.3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202"/>
    </row>
    <row r="4" spans="1:19" s="12" customFormat="1" ht="15" thickBot="1" x14ac:dyDescent="0.35">
      <c r="A4" s="191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203"/>
    </row>
    <row r="5" spans="1:19" s="12" customFormat="1" ht="15.6" x14ac:dyDescent="0.3">
      <c r="A5" s="204" t="s">
        <v>29</v>
      </c>
      <c r="B5" s="204"/>
      <c r="C5" s="116"/>
      <c r="D5" s="116"/>
      <c r="E5" s="117"/>
      <c r="F5" s="118"/>
      <c r="G5" s="118"/>
    </row>
    <row r="6" spans="1:19" s="12" customFormat="1" ht="15.6" x14ac:dyDescent="0.3">
      <c r="A6" s="200" t="s">
        <v>305</v>
      </c>
      <c r="B6" s="200"/>
      <c r="C6" s="200"/>
      <c r="D6" s="200"/>
      <c r="E6" s="200"/>
      <c r="F6" s="200"/>
      <c r="G6" s="200"/>
    </row>
    <row r="7" spans="1:19" ht="15.6" x14ac:dyDescent="0.3">
      <c r="A7" s="72"/>
      <c r="B7" s="119"/>
      <c r="C7" s="120"/>
      <c r="D7" s="121"/>
      <c r="E7" s="122"/>
      <c r="F7" s="123"/>
      <c r="G7" s="122"/>
    </row>
    <row r="8" spans="1:19" ht="15.6" x14ac:dyDescent="0.3">
      <c r="A8" s="72"/>
      <c r="B8" s="119"/>
      <c r="C8" s="120"/>
      <c r="D8" s="121"/>
      <c r="E8" s="124"/>
      <c r="F8" s="125"/>
      <c r="G8" s="118"/>
    </row>
    <row r="9" spans="1:19" ht="43.2" x14ac:dyDescent="0.3">
      <c r="A9" s="20" t="s">
        <v>167</v>
      </c>
      <c r="B9" s="126" t="s">
        <v>287</v>
      </c>
      <c r="C9" s="21" t="s">
        <v>168</v>
      </c>
      <c r="D9" s="21" t="s">
        <v>169</v>
      </c>
      <c r="E9" s="21" t="s">
        <v>170</v>
      </c>
      <c r="F9" s="21" t="s">
        <v>171</v>
      </c>
      <c r="G9" s="21" t="s">
        <v>172</v>
      </c>
      <c r="H9" s="21" t="s">
        <v>288</v>
      </c>
      <c r="I9" s="21" t="s">
        <v>289</v>
      </c>
      <c r="J9" s="21" t="s">
        <v>290</v>
      </c>
      <c r="K9" s="21" t="s">
        <v>291</v>
      </c>
      <c r="L9" s="21" t="s">
        <v>292</v>
      </c>
      <c r="M9" s="23" t="s">
        <v>293</v>
      </c>
      <c r="N9" s="23" t="s">
        <v>294</v>
      </c>
      <c r="O9" s="23" t="s">
        <v>295</v>
      </c>
      <c r="P9" s="23" t="s">
        <v>296</v>
      </c>
      <c r="Q9" s="23" t="s">
        <v>297</v>
      </c>
      <c r="R9" s="23" t="s">
        <v>298</v>
      </c>
      <c r="S9" s="21" t="s">
        <v>142</v>
      </c>
    </row>
    <row r="10" spans="1:19" x14ac:dyDescent="0.3">
      <c r="A10" s="24" t="s">
        <v>93</v>
      </c>
      <c r="B10" s="69" t="s">
        <v>261</v>
      </c>
      <c r="C10" s="24">
        <v>450</v>
      </c>
      <c r="D10" s="24">
        <v>450</v>
      </c>
      <c r="E10" s="24">
        <v>450</v>
      </c>
      <c r="F10" s="24">
        <v>450</v>
      </c>
      <c r="G10" s="24">
        <v>450</v>
      </c>
      <c r="H10" s="127"/>
      <c r="I10" s="127"/>
      <c r="J10" s="127"/>
      <c r="K10" s="127"/>
      <c r="L10" s="127"/>
      <c r="M10" s="16">
        <f>T_MAIN_DC4[[#This Row],[(A)
Qty  - Y1]]*T_MAIN_DC4[[#This Row],[(F)
Y1 Cost]]</f>
        <v>0</v>
      </c>
      <c r="N10" s="16">
        <f>T_MAIN_DC4[[#This Row],[(B)
Qty  - Y2]]*T_MAIN_DC4[[#This Row],[(G)
Y2 Cost]]</f>
        <v>0</v>
      </c>
      <c r="O10" s="16">
        <f>T_MAIN_DC4[[#This Row],[(C)
Qty  - Y3]]*T_MAIN_DC4[[#This Row],[(H)
Y3 Cost]]</f>
        <v>0</v>
      </c>
      <c r="P10" s="16">
        <f>T_MAIN_DC4[[#This Row],[(D)
Qty  - Y4]]*T_MAIN_DC4[[#This Row],[(I)
Y4 Cost]]</f>
        <v>0</v>
      </c>
      <c r="Q10" s="16">
        <f>T_MAIN_DC4[[#This Row],[(E)
Qty  - Y5]]*T_MAIN_DC4[[#This Row],[(J)
Y5 Cost]]</f>
        <v>0</v>
      </c>
      <c r="R10" s="16">
        <f>T_MAIN_DC4[[#This Row],[(F)
Y1 Cost]]*T_MAIN_DC4[[#This Row],[(K)
TOTAL Excluding VAT - Y1
(A*F)]]</f>
        <v>0</v>
      </c>
      <c r="S10" s="128"/>
    </row>
    <row r="11" spans="1:19" x14ac:dyDescent="0.3">
      <c r="A11" s="24" t="s">
        <v>93</v>
      </c>
      <c r="B11" s="69" t="s">
        <v>260</v>
      </c>
      <c r="C11" s="24">
        <v>50</v>
      </c>
      <c r="D11" s="24">
        <v>50</v>
      </c>
      <c r="E11" s="24">
        <v>50</v>
      </c>
      <c r="F11" s="24">
        <v>50</v>
      </c>
      <c r="G11" s="24">
        <v>50</v>
      </c>
      <c r="H11" s="127"/>
      <c r="I11" s="127"/>
      <c r="J11" s="127"/>
      <c r="K11" s="127"/>
      <c r="L11" s="127"/>
      <c r="M11" s="16">
        <f>T_MAIN_DC4[[#This Row],[(A)
Qty  - Y1]]*T_MAIN_DC4[[#This Row],[(F)
Y1 Cost]]</f>
        <v>0</v>
      </c>
      <c r="N11" s="16">
        <f>T_MAIN_DC4[[#This Row],[(B)
Qty  - Y2]]*T_MAIN_DC4[[#This Row],[(G)
Y2 Cost]]</f>
        <v>0</v>
      </c>
      <c r="O11" s="16">
        <f>T_MAIN_DC4[[#This Row],[(C)
Qty  - Y3]]*T_MAIN_DC4[[#This Row],[(H)
Y3 Cost]]</f>
        <v>0</v>
      </c>
      <c r="P11" s="16">
        <f>T_MAIN_DC4[[#This Row],[(D)
Qty  - Y4]]*T_MAIN_DC4[[#This Row],[(I)
Y4 Cost]]</f>
        <v>0</v>
      </c>
      <c r="Q11" s="16">
        <f>T_MAIN_DC4[[#This Row],[(E)
Qty  - Y5]]*T_MAIN_DC4[[#This Row],[(J)
Y5 Cost]]</f>
        <v>0</v>
      </c>
      <c r="R11" s="16">
        <f>T_MAIN_DC4[[#This Row],[(F)
Y1 Cost]]*T_MAIN_DC4[[#This Row],[(K)
TOTAL Excluding VAT - Y1
(A*F)]]</f>
        <v>0</v>
      </c>
      <c r="S11" s="129"/>
    </row>
    <row r="12" spans="1:19" x14ac:dyDescent="0.3">
      <c r="A12" s="24" t="s">
        <v>93</v>
      </c>
      <c r="B12" s="69" t="s">
        <v>266</v>
      </c>
      <c r="C12" s="24">
        <v>50</v>
      </c>
      <c r="D12" s="24">
        <v>50</v>
      </c>
      <c r="E12" s="24">
        <v>50</v>
      </c>
      <c r="F12" s="24">
        <v>50</v>
      </c>
      <c r="G12" s="24">
        <v>50</v>
      </c>
      <c r="H12" s="127"/>
      <c r="I12" s="127"/>
      <c r="J12" s="127"/>
      <c r="K12" s="127"/>
      <c r="L12" s="127"/>
      <c r="M12" s="16">
        <f>T_MAIN_DC4[[#This Row],[(A)
Qty  - Y1]]*T_MAIN_DC4[[#This Row],[(F)
Y1 Cost]]</f>
        <v>0</v>
      </c>
      <c r="N12" s="16">
        <f>T_MAIN_DC4[[#This Row],[(B)
Qty  - Y2]]*T_MAIN_DC4[[#This Row],[(G)
Y2 Cost]]</f>
        <v>0</v>
      </c>
      <c r="O12" s="16">
        <f>T_MAIN_DC4[[#This Row],[(C)
Qty  - Y3]]*T_MAIN_DC4[[#This Row],[(H)
Y3 Cost]]</f>
        <v>0</v>
      </c>
      <c r="P12" s="16">
        <f>T_MAIN_DC4[[#This Row],[(D)
Qty  - Y4]]*T_MAIN_DC4[[#This Row],[(I)
Y4 Cost]]</f>
        <v>0</v>
      </c>
      <c r="Q12" s="16">
        <f>T_MAIN_DC4[[#This Row],[(E)
Qty  - Y5]]*T_MAIN_DC4[[#This Row],[(J)
Y5 Cost]]</f>
        <v>0</v>
      </c>
      <c r="R12" s="16">
        <f>T_MAIN_DC4[[#This Row],[(F)
Y1 Cost]]*T_MAIN_DC4[[#This Row],[(K)
TOTAL Excluding VAT - Y1
(A*F)]]</f>
        <v>0</v>
      </c>
      <c r="S12" s="128"/>
    </row>
    <row r="13" spans="1:19" x14ac:dyDescent="0.3">
      <c r="A13" s="24" t="s">
        <v>93</v>
      </c>
      <c r="B13" s="69" t="s">
        <v>304</v>
      </c>
      <c r="C13" s="24">
        <v>100</v>
      </c>
      <c r="D13" s="24">
        <v>100</v>
      </c>
      <c r="E13" s="24">
        <v>100</v>
      </c>
      <c r="F13" s="24">
        <v>100</v>
      </c>
      <c r="G13" s="24">
        <v>100</v>
      </c>
      <c r="H13" s="127"/>
      <c r="I13" s="127"/>
      <c r="J13" s="127"/>
      <c r="K13" s="127"/>
      <c r="L13" s="127"/>
      <c r="M13" s="16">
        <f>T_MAIN_DC4[[#This Row],[(A)
Qty  - Y1]]*T_MAIN_DC4[[#This Row],[(F)
Y1 Cost]]</f>
        <v>0</v>
      </c>
      <c r="N13" s="16">
        <f>T_MAIN_DC4[[#This Row],[(B)
Qty  - Y2]]*T_MAIN_DC4[[#This Row],[(G)
Y2 Cost]]</f>
        <v>0</v>
      </c>
      <c r="O13" s="16">
        <f>T_MAIN_DC4[[#This Row],[(C)
Qty  - Y3]]*T_MAIN_DC4[[#This Row],[(H)
Y3 Cost]]</f>
        <v>0</v>
      </c>
      <c r="P13" s="16">
        <f>T_MAIN_DC4[[#This Row],[(D)
Qty  - Y4]]*T_MAIN_DC4[[#This Row],[(I)
Y4 Cost]]</f>
        <v>0</v>
      </c>
      <c r="Q13" s="16">
        <f>T_MAIN_DC4[[#This Row],[(E)
Qty  - Y5]]*T_MAIN_DC4[[#This Row],[(J)
Y5 Cost]]</f>
        <v>0</v>
      </c>
      <c r="R13" s="16">
        <f>T_MAIN_DC4[[#This Row],[(F)
Y1 Cost]]*T_MAIN_DC4[[#This Row],[(K)
TOTAL Excluding VAT - Y1
(A*F)]]</f>
        <v>0</v>
      </c>
      <c r="S13" s="129"/>
    </row>
    <row r="14" spans="1:19" x14ac:dyDescent="0.3">
      <c r="A14" s="24" t="s">
        <v>93</v>
      </c>
      <c r="B14" s="69" t="s">
        <v>303</v>
      </c>
      <c r="C14" s="24">
        <v>100</v>
      </c>
      <c r="D14" s="24">
        <v>100</v>
      </c>
      <c r="E14" s="24">
        <v>100</v>
      </c>
      <c r="F14" s="24">
        <v>100</v>
      </c>
      <c r="G14" s="24">
        <v>100</v>
      </c>
      <c r="H14" s="127"/>
      <c r="I14" s="127"/>
      <c r="J14" s="127"/>
      <c r="K14" s="127"/>
      <c r="L14" s="127"/>
      <c r="M14" s="16">
        <f>T_MAIN_DC4[[#This Row],[(A)
Qty  - Y1]]*T_MAIN_DC4[[#This Row],[(F)
Y1 Cost]]</f>
        <v>0</v>
      </c>
      <c r="N14" s="16">
        <f>T_MAIN_DC4[[#This Row],[(B)
Qty  - Y2]]*T_MAIN_DC4[[#This Row],[(G)
Y2 Cost]]</f>
        <v>0</v>
      </c>
      <c r="O14" s="16">
        <f>T_MAIN_DC4[[#This Row],[(C)
Qty  - Y3]]*T_MAIN_DC4[[#This Row],[(H)
Y3 Cost]]</f>
        <v>0</v>
      </c>
      <c r="P14" s="16">
        <f>T_MAIN_DC4[[#This Row],[(D)
Qty  - Y4]]*T_MAIN_DC4[[#This Row],[(I)
Y4 Cost]]</f>
        <v>0</v>
      </c>
      <c r="Q14" s="16">
        <f>T_MAIN_DC4[[#This Row],[(E)
Qty  - Y5]]*T_MAIN_DC4[[#This Row],[(J)
Y5 Cost]]</f>
        <v>0</v>
      </c>
      <c r="R14" s="16">
        <f>T_MAIN_DC4[[#This Row],[(F)
Y1 Cost]]*T_MAIN_DC4[[#This Row],[(K)
TOTAL Excluding VAT - Y1
(A*F)]]</f>
        <v>0</v>
      </c>
      <c r="S14" s="129"/>
    </row>
    <row r="15" spans="1:19" x14ac:dyDescent="0.3">
      <c r="A15" t="s">
        <v>25</v>
      </c>
      <c r="F15" s="132"/>
      <c r="H15" s="24"/>
      <c r="I15" s="24"/>
      <c r="J15" s="24"/>
      <c r="K15" s="24"/>
      <c r="L15" s="24"/>
      <c r="M15" s="16">
        <f>SUBTOTAL(109,T_MAIN_DC4[(K)
TOTAL Excluding VAT - Y1
(A*F)])</f>
        <v>0</v>
      </c>
      <c r="N15" s="16">
        <f>SUBTOTAL(109,T_MAIN_DC4[(L)
TOTAL Excluding VAT - Y2
(B*G)])</f>
        <v>0</v>
      </c>
      <c r="O15" s="16">
        <f>SUBTOTAL(109,T_MAIN_DC4[(M)
TOTAL Excluding VAT - Y3
(C*H)])</f>
        <v>0</v>
      </c>
      <c r="P15" s="16">
        <f>SUBTOTAL(109,T_MAIN_DC4[(N)
TOTAL Excluding VAT - Y4
(D*I)])</f>
        <v>0</v>
      </c>
      <c r="Q15" s="16">
        <f>SUBTOTAL(109,T_MAIN_DC4[(O)
TOTAL Excluding VAT - Y5
(E*J)])</f>
        <v>0</v>
      </c>
      <c r="R15" s="16">
        <f>SUBTOTAL(109,T_MAIN_DC4[(AF)
TOTAL Excluding VAT])</f>
        <v>0</v>
      </c>
      <c r="S15" s="129">
        <f>SUBTOTAL(103,T_MAIN_DC4[Comments])</f>
        <v>0</v>
      </c>
    </row>
  </sheetData>
  <mergeCells count="3">
    <mergeCell ref="A1:M4"/>
    <mergeCell ref="A5:B5"/>
    <mergeCell ref="A6:G6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6A79A53E7D142BE0A5628DDE9BC92" ma:contentTypeVersion="3" ma:contentTypeDescription="Create a new document." ma:contentTypeScope="" ma:versionID="a2bf5657e801950363d64bb591b374c0">
  <xsd:schema xmlns:xsd="http://www.w3.org/2001/XMLSchema" xmlns:xs="http://www.w3.org/2001/XMLSchema" xmlns:p="http://schemas.microsoft.com/office/2006/metadata/properties" xmlns:ns2="fae2d8f6-6481-451e-828c-bb269d87ff9f" targetNamespace="http://schemas.microsoft.com/office/2006/metadata/properties" ma:root="true" ma:fieldsID="bb99a8c2512c4fcf0868b4dbce6e8bae" ns2:_="">
    <xsd:import namespace="fae2d8f6-6481-451e-828c-bb269d87f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2d8f6-6481-451e-828c-bb269d87f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06E759-63DD-475C-B77C-825B256502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B9D88-0C52-4ACD-9D7E-1DC60624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e2d8f6-6481-451e-828c-bb269d87f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041D6A-19E2-40DF-A4BF-B8629EDC2A1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ae2d8f6-6481-451e-828c-bb269d87ff9f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Introduction</vt:lpstr>
      <vt:lpstr>Pricing Summary</vt:lpstr>
      <vt:lpstr>Supply Summary</vt:lpstr>
      <vt:lpstr>Supply Pricing</vt:lpstr>
      <vt:lpstr>SLA Maintenance</vt:lpstr>
      <vt:lpstr>Software Maint</vt:lpstr>
      <vt:lpstr>Consumables</vt:lpstr>
      <vt:lpstr>Service Requests</vt:lpstr>
      <vt:lpstr>Resources - Fixed hours</vt:lpstr>
      <vt:lpstr>RESOURCES</vt:lpstr>
      <vt:lpstr>'Supply Pricing'!_Hlk210313410</vt:lpstr>
      <vt:lpstr>'Supply Pricing'!_Hlk210313431</vt:lpstr>
      <vt:lpstr>Exchange_Rate</vt:lpstr>
      <vt:lpstr>N_WorkP_Name</vt:lpstr>
      <vt:lpstr>Consumables!Print_Area</vt:lpstr>
      <vt:lpstr>'Pricing Summary'!Print_Area</vt:lpstr>
      <vt:lpstr>'SLA Maintenance'!Print_Area</vt:lpstr>
      <vt:lpstr>'Software Maint'!Print_Area</vt:lpstr>
      <vt:lpstr>'Supply Summary'!Print_Area</vt:lpstr>
      <vt:lpstr>Consumables!Print_Titles</vt:lpstr>
      <vt:lpstr>'Service Requests'!Print_Titles</vt:lpstr>
      <vt:lpstr>'Software Maint'!Print_Titles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Scheepers</dc:creator>
  <cp:keywords/>
  <dc:description/>
  <cp:lastModifiedBy>Malcolm Perumal</cp:lastModifiedBy>
  <cp:revision/>
  <dcterms:created xsi:type="dcterms:W3CDTF">2015-10-09T09:53:26Z</dcterms:created>
  <dcterms:modified xsi:type="dcterms:W3CDTF">2025-12-04T10:38:54Z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0x01010075B6A79A53E7D142BE0A5628DDE9BC92</vt:lpwstr>
  </property>
  <property fmtid="{D5CDD505-2E9C-101B-9397-08002B2CF9AE}" pid="5" name="Order">
    <vt:r8>700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TemplateUrl">
    <vt:lpwstr/>
  </property>
  <property fmtid="{D5CDD505-2E9C-101B-9397-08002B2CF9AE}" pid="11" name="ComplianceAssetId">
    <vt:lpwstr/>
  </property>
  <property fmtid="{D5CDD505-2E9C-101B-9397-08002B2CF9AE}" pid="12" name="MSIP_Label_a11864d1-c16a-45ad-949f-bdea3b8c9e66_Enabled">
    <vt:lpwstr>true</vt:lpwstr>
  </property>
  <property fmtid="{D5CDD505-2E9C-101B-9397-08002B2CF9AE}" pid="13" name="MSIP_Label_a11864d1-c16a-45ad-949f-bdea3b8c9e66_SetDate">
    <vt:lpwstr>2025-07-21T14:27:58Z</vt:lpwstr>
  </property>
  <property fmtid="{D5CDD505-2E9C-101B-9397-08002B2CF9AE}" pid="14" name="MSIP_Label_a11864d1-c16a-45ad-949f-bdea3b8c9e66_Method">
    <vt:lpwstr>Standard</vt:lpwstr>
  </property>
  <property fmtid="{D5CDD505-2E9C-101B-9397-08002B2CF9AE}" pid="15" name="MSIP_Label_a11864d1-c16a-45ad-949f-bdea3b8c9e66_Name">
    <vt:lpwstr>Confidential</vt:lpwstr>
  </property>
  <property fmtid="{D5CDD505-2E9C-101B-9397-08002B2CF9AE}" pid="16" name="MSIP_Label_a11864d1-c16a-45ad-949f-bdea3b8c9e66_SiteId">
    <vt:lpwstr>fb62d46e-e86e-4673-ba82-b27b61d8202b</vt:lpwstr>
  </property>
  <property fmtid="{D5CDD505-2E9C-101B-9397-08002B2CF9AE}" pid="17" name="MSIP_Label_a11864d1-c16a-45ad-949f-bdea3b8c9e66_ActionId">
    <vt:lpwstr>d77dbfd0-b0a1-4247-a19f-7ba511d96f82</vt:lpwstr>
  </property>
  <property fmtid="{D5CDD505-2E9C-101B-9397-08002B2CF9AE}" pid="18" name="MSIP_Label_a11864d1-c16a-45ad-949f-bdea3b8c9e66_ContentBits">
    <vt:lpwstr>3</vt:lpwstr>
  </property>
  <property fmtid="{D5CDD505-2E9C-101B-9397-08002B2CF9AE}" pid="19" name="MSIP_Label_a11864d1-c16a-45ad-949f-bdea3b8c9e66_Tag">
    <vt:lpwstr>10, 3, 0, 1</vt:lpwstr>
  </property>
</Properties>
</file>