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simaholo1-my.sharepoint.com/personal/sylvia_motsei_metsimaholo_gov_za/Documents/Documents/2O24.2025 TENDER DOCS/"/>
    </mc:Choice>
  </mc:AlternateContent>
  <xr:revisionPtr revIDLastSave="0" documentId="8_{2CE9D3A3-89F6-4390-8D76-C2F5A17C42C6}" xr6:coauthVersionLast="47" xr6:coauthVersionMax="47" xr10:uidLastSave="{00000000-0000-0000-0000-000000000000}"/>
  <bookViews>
    <workbookView xWindow="-110" yWindow="-110" windowWidth="19420" windowHeight="10300" tabRatio="953" activeTab="8" xr2:uid="{0B479CCC-1452-4690-A3AA-567B946A5F8E}"/>
  </bookViews>
  <sheets>
    <sheet name="1200A" sheetId="1" r:id="rId1"/>
    <sheet name="1200C" sheetId="2" r:id="rId2"/>
    <sheet name="1200D" sheetId="3" r:id="rId3"/>
    <sheet name="1200DB" sheetId="7" r:id="rId4"/>
    <sheet name="1200G" sheetId="24" r:id="rId5"/>
    <sheet name="1200L" sheetId="10" r:id="rId6"/>
    <sheet name="1200LB" sheetId="11" r:id="rId7"/>
    <sheet name="PD" sheetId="21" r:id="rId8"/>
    <sheet name="Summary" sheetId="23" r:id="rId9"/>
    <sheet name="Sheet1" sheetId="22" state="hidden" r:id="rId10"/>
  </sheets>
  <definedNames>
    <definedName name="_xlnm.Print_Area" localSheetId="0">'1200A'!$A$1:$I$75</definedName>
    <definedName name="_xlnm.Print_Area" localSheetId="1">'1200C'!$A$1:$G$40</definedName>
    <definedName name="_xlnm.Print_Area" localSheetId="2">'1200D'!$A$1:$I$36</definedName>
    <definedName name="_xlnm.Print_Area" localSheetId="3">'1200DB'!$A$1:$J$40</definedName>
    <definedName name="_xlnm.Print_Area" localSheetId="4">'1200G'!$A$1:$J$55</definedName>
    <definedName name="_xlnm.Print_Area" localSheetId="5">'1200L'!$A$1:$I$38</definedName>
    <definedName name="_xlnm.Print_Area" localSheetId="6">'1200LB'!$A$1:$J$39</definedName>
    <definedName name="_xlnm.Print_Area" localSheetId="7">PD!$A$1:$J$37</definedName>
    <definedName name="_xlnm.Print_Area" localSheetId="8">Summary!$A$1:$H$50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10" l="1"/>
  <c r="T10" i="10"/>
  <c r="T11" i="10"/>
  <c r="T9" i="10"/>
  <c r="U9" i="10"/>
  <c r="S11" i="10" s="1"/>
  <c r="I21" i="10"/>
  <c r="L29" i="24"/>
  <c r="O34" i="24"/>
  <c r="O28" i="24"/>
  <c r="O30" i="24" s="1"/>
  <c r="O27" i="24"/>
  <c r="I19" i="24"/>
  <c r="N19" i="24"/>
  <c r="O19" i="24" s="1"/>
  <c r="K19" i="24"/>
  <c r="N18" i="24"/>
  <c r="O18" i="24" s="1"/>
  <c r="K18" i="24"/>
  <c r="N17" i="24"/>
  <c r="O17" i="24" s="1"/>
  <c r="K17" i="24"/>
  <c r="L18" i="24"/>
  <c r="L19" i="24"/>
  <c r="L17" i="24"/>
  <c r="M12" i="24"/>
  <c r="J27" i="7"/>
  <c r="H28" i="7"/>
  <c r="J28" i="7"/>
  <c r="H21" i="7"/>
  <c r="L11" i="7"/>
  <c r="L10" i="7"/>
  <c r="L16" i="7"/>
  <c r="K72" i="1"/>
  <c r="I44" i="1"/>
  <c r="J29" i="1"/>
  <c r="K10" i="1"/>
  <c r="K14" i="1"/>
  <c r="L28" i="1"/>
  <c r="M28" i="1" s="1"/>
  <c r="K15" i="1"/>
  <c r="J30" i="1"/>
  <c r="J28" i="1"/>
  <c r="N70" i="1"/>
  <c r="L10" i="10"/>
  <c r="O13" i="24"/>
  <c r="R15" i="24" s="1"/>
  <c r="M17" i="10"/>
  <c r="L17" i="10"/>
  <c r="L13" i="10"/>
  <c r="R17" i="24"/>
  <c r="Q17" i="24"/>
  <c r="R18" i="24" s="1"/>
  <c r="R21" i="24" s="1"/>
  <c r="L64" i="1"/>
  <c r="L63" i="1"/>
  <c r="L57" i="1"/>
  <c r="L59" i="1" s="1"/>
  <c r="I14" i="21"/>
  <c r="I15" i="21"/>
  <c r="I16" i="21"/>
  <c r="I49" i="1"/>
  <c r="H53" i="1" s="1"/>
  <c r="I53" i="1" s="1"/>
  <c r="J18" i="7"/>
  <c r="J19" i="7"/>
  <c r="J20" i="7"/>
  <c r="J13" i="7"/>
  <c r="J14" i="7"/>
  <c r="J15" i="7"/>
  <c r="J16" i="7"/>
  <c r="J17" i="7"/>
  <c r="J12" i="7"/>
  <c r="J11" i="7"/>
  <c r="O11" i="3"/>
  <c r="L20" i="10"/>
  <c r="L22" i="10"/>
  <c r="L19" i="10"/>
  <c r="I20" i="10"/>
  <c r="I22" i="10"/>
  <c r="I27" i="10"/>
  <c r="I11" i="10"/>
  <c r="S10" i="10" l="1"/>
  <c r="M62" i="1"/>
  <c r="M59" i="1"/>
  <c r="I13" i="21"/>
  <c r="I12" i="21"/>
  <c r="I11" i="21"/>
  <c r="I10" i="21"/>
  <c r="I9" i="21"/>
  <c r="I7" i="21"/>
  <c r="I6" i="21"/>
  <c r="I44" i="24"/>
  <c r="I45" i="24"/>
  <c r="I32" i="24"/>
  <c r="I26" i="24"/>
  <c r="I12" i="24"/>
  <c r="I8" i="24"/>
  <c r="I11" i="24"/>
  <c r="I65" i="24"/>
  <c r="I53" i="24"/>
  <c r="I43" i="24"/>
  <c r="I38" i="24"/>
  <c r="I36" i="24"/>
  <c r="I34" i="24"/>
  <c r="I33" i="24"/>
  <c r="I31" i="24"/>
  <c r="I30" i="24"/>
  <c r="I29" i="24"/>
  <c r="I28" i="24"/>
  <c r="I27" i="24"/>
  <c r="I25" i="24"/>
  <c r="I24" i="24"/>
  <c r="I23" i="24"/>
  <c r="I22" i="24"/>
  <c r="I21" i="24"/>
  <c r="I20" i="24"/>
  <c r="I18" i="24"/>
  <c r="I17" i="24"/>
  <c r="I15" i="24"/>
  <c r="I14" i="24"/>
  <c r="I7" i="24"/>
  <c r="I6" i="24"/>
  <c r="J21" i="7" l="1"/>
  <c r="I73" i="1" l="1"/>
  <c r="I19" i="10"/>
  <c r="I18" i="10"/>
  <c r="I17" i="10"/>
  <c r="I16" i="10"/>
  <c r="I10" i="10" l="1"/>
  <c r="I3" i="24"/>
  <c r="I34" i="21" l="1"/>
  <c r="I3" i="2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J11" i="11"/>
  <c r="J10" i="11"/>
  <c r="J9" i="11"/>
  <c r="J8" i="11"/>
  <c r="J7" i="11"/>
  <c r="J6" i="11"/>
  <c r="J5" i="11"/>
  <c r="J4" i="11"/>
  <c r="J3" i="11"/>
  <c r="I35" i="10"/>
  <c r="I34" i="10"/>
  <c r="I33" i="10"/>
  <c r="I32" i="10"/>
  <c r="I31" i="10"/>
  <c r="I30" i="10"/>
  <c r="I29" i="10"/>
  <c r="I28" i="10"/>
  <c r="I26" i="10"/>
  <c r="I25" i="10"/>
  <c r="I24" i="10"/>
  <c r="I23" i="10"/>
  <c r="I15" i="10"/>
  <c r="I9" i="10"/>
  <c r="I16" i="3"/>
  <c r="I10" i="3"/>
  <c r="G16" i="2"/>
  <c r="I71" i="1"/>
  <c r="I69" i="1"/>
  <c r="I68" i="1"/>
  <c r="I67" i="1"/>
  <c r="I66" i="1"/>
  <c r="I65" i="1"/>
  <c r="I64" i="1"/>
  <c r="I63" i="1"/>
  <c r="I72" i="1"/>
  <c r="I70" i="1"/>
  <c r="J26" i="7"/>
  <c r="J25" i="7"/>
  <c r="I13" i="3"/>
  <c r="I58" i="1" l="1"/>
  <c r="I57" i="1"/>
  <c r="I56" i="1"/>
  <c r="H59" i="1" s="1"/>
  <c r="I55" i="1"/>
  <c r="I59" i="1" l="1"/>
  <c r="I33" i="3" l="1"/>
  <c r="I30" i="3"/>
  <c r="I29" i="3"/>
  <c r="I24" i="3" l="1"/>
  <c r="I23" i="3"/>
  <c r="I22" i="3"/>
  <c r="I20" i="3"/>
  <c r="I26" i="3"/>
  <c r="J30" i="7" l="1"/>
  <c r="J24" i="7"/>
  <c r="G11" i="2" l="1"/>
  <c r="I9" i="1" l="1"/>
  <c r="I10" i="1"/>
  <c r="I11" i="1"/>
  <c r="I12" i="1"/>
  <c r="I13" i="1"/>
  <c r="I14" i="1"/>
  <c r="I15" i="1"/>
  <c r="I16" i="1"/>
  <c r="I17" i="1"/>
  <c r="I18" i="1"/>
  <c r="I19" i="1"/>
  <c r="I38" i="1" l="1"/>
  <c r="I36" i="1"/>
  <c r="I35" i="1"/>
  <c r="I34" i="1"/>
  <c r="I33" i="1"/>
  <c r="I30" i="1"/>
  <c r="I29" i="1"/>
  <c r="I28" i="1"/>
  <c r="I27" i="1"/>
  <c r="I31" i="1"/>
  <c r="I32" i="1"/>
  <c r="I37" i="1"/>
  <c r="B19" i="22"/>
  <c r="B18" i="22"/>
  <c r="I3" i="10" l="1"/>
  <c r="J9" i="7"/>
  <c r="J7" i="7"/>
  <c r="J6" i="7"/>
  <c r="J5" i="7"/>
  <c r="J4" i="7"/>
  <c r="J3" i="7"/>
  <c r="I46" i="1"/>
  <c r="I5" i="3" l="1"/>
  <c r="I4" i="3"/>
  <c r="I3" i="3"/>
  <c r="G39" i="2"/>
  <c r="G10" i="2"/>
  <c r="G8" i="2"/>
  <c r="G7" i="2"/>
  <c r="G6" i="2"/>
  <c r="G5" i="2"/>
  <c r="G4" i="2"/>
  <c r="G3" i="2"/>
  <c r="K45" i="1"/>
  <c r="I45" i="1"/>
  <c r="I4" i="1"/>
  <c r="I5" i="1"/>
  <c r="I6" i="1"/>
  <c r="I7" i="1"/>
  <c r="I8" i="1"/>
  <c r="I20" i="1"/>
  <c r="I21" i="1"/>
  <c r="I22" i="1"/>
  <c r="I23" i="1"/>
  <c r="I24" i="1"/>
  <c r="I26" i="1"/>
  <c r="I3" i="1"/>
  <c r="J23" i="23" l="1"/>
  <c r="L40" i="7"/>
  <c r="J30" i="23" l="1"/>
  <c r="J21" i="23"/>
  <c r="J46" i="23" l="1"/>
</calcChain>
</file>

<file path=xl/sharedStrings.xml><?xml version="1.0" encoding="utf-8"?>
<sst xmlns="http://schemas.openxmlformats.org/spreadsheetml/2006/main" count="532" uniqueCount="301">
  <si>
    <t>SECTION 1200 PART A: PRELIMINARY AND GENERAL</t>
  </si>
  <si>
    <t>ITEM NO</t>
  </si>
  <si>
    <t>PAY ITEM</t>
  </si>
  <si>
    <t>DESCRIPTION</t>
  </si>
  <si>
    <t>UNIT</t>
  </si>
  <si>
    <t>QTY</t>
  </si>
  <si>
    <t>RATE</t>
  </si>
  <si>
    <t>AMOUNT</t>
  </si>
  <si>
    <t>PSA 8.3</t>
  </si>
  <si>
    <t>SCHEDULED FIXED-CHARGE &amp; VALUE-RELATED ITEMS</t>
  </si>
  <si>
    <t>1.1.1</t>
  </si>
  <si>
    <t>PSA 8.3.1</t>
  </si>
  <si>
    <t>Contractual Requirements</t>
  </si>
  <si>
    <t>Sum</t>
  </si>
  <si>
    <t>1.1.2</t>
  </si>
  <si>
    <t>PSA 8.3.2</t>
  </si>
  <si>
    <t>Establishment of facilities on Site</t>
  </si>
  <si>
    <t>1.1.2.1</t>
  </si>
  <si>
    <t>8.3.2.1</t>
  </si>
  <si>
    <t>Facilities for Engineer</t>
  </si>
  <si>
    <t>(a)</t>
  </si>
  <si>
    <t>Furnished offices (1 No.)</t>
  </si>
  <si>
    <t>(b)</t>
  </si>
  <si>
    <t>Telephone</t>
  </si>
  <si>
    <t>1.1.2.2</t>
  </si>
  <si>
    <t>8.3.2.2</t>
  </si>
  <si>
    <t>Facilities for Contractor</t>
  </si>
  <si>
    <t>Offices &amp; storage sheds</t>
  </si>
  <si>
    <t>(e)</t>
  </si>
  <si>
    <t>Ablution &amp; latrine facilities</t>
  </si>
  <si>
    <t>(g)</t>
  </si>
  <si>
    <t>Water supplies, electric power &amp; communications</t>
  </si>
  <si>
    <t>(h)</t>
  </si>
  <si>
    <t>Dealing with water</t>
  </si>
  <si>
    <t>1.1.3</t>
  </si>
  <si>
    <t>8.3.4</t>
  </si>
  <si>
    <t>Removal of site establishment</t>
  </si>
  <si>
    <t>SCHEDULED TIME-RELATED ITEMS</t>
  </si>
  <si>
    <t>1.2.1</t>
  </si>
  <si>
    <t>8.4.1</t>
  </si>
  <si>
    <t>Contractual requirements</t>
  </si>
  <si>
    <t>1.2.2</t>
  </si>
  <si>
    <t>8.4.2</t>
  </si>
  <si>
    <t>Operate and maintain facilities on the site for duration of construction excepet where otherwise stated</t>
  </si>
  <si>
    <t>1.2.2.1</t>
  </si>
  <si>
    <t>8.4.2.1</t>
  </si>
  <si>
    <t>(d)</t>
  </si>
  <si>
    <t xml:space="preserve"> Survey assistants &amp; materials</t>
  </si>
  <si>
    <t>1.2.2.2</t>
  </si>
  <si>
    <t>8.4.2.2</t>
  </si>
  <si>
    <t>(i)</t>
  </si>
  <si>
    <t>Access</t>
  </si>
  <si>
    <t>1.2.3</t>
  </si>
  <si>
    <t>8.4.3</t>
  </si>
  <si>
    <t>Supervision for Duration of Contract</t>
  </si>
  <si>
    <t>TOTAL CARRIED FORWARD</t>
  </si>
  <si>
    <t>TOTAL BROUGHT FORWARD</t>
  </si>
  <si>
    <t>1.3</t>
  </si>
  <si>
    <t>PSA 8.5</t>
  </si>
  <si>
    <t>SUMS STATED PROVISIONALLY BY THE ENGINEER</t>
  </si>
  <si>
    <t>SAVINGS</t>
  </si>
  <si>
    <t>Abstraction Pump Works</t>
  </si>
  <si>
    <t>1)</t>
  </si>
  <si>
    <t>Design, Supply, Delivery and Installation of 2 X Abstraction pumps,  Motor, Electrical Works (Including telemetry), Control Panel &amp; All Associated Pipework</t>
  </si>
  <si>
    <t>PSum</t>
  </si>
  <si>
    <t>2)</t>
  </si>
  <si>
    <t>Overheads, charges &amp; profit on c)1),2) and 3) above</t>
  </si>
  <si>
    <t>%</t>
  </si>
  <si>
    <t>1.3.3</t>
  </si>
  <si>
    <t>Community Liaison Officers</t>
  </si>
  <si>
    <t>Provision for CLO Salary</t>
  </si>
  <si>
    <t>PC.Sum</t>
  </si>
  <si>
    <t>Provison for CLO Cellular Phone</t>
  </si>
  <si>
    <t>3)</t>
  </si>
  <si>
    <t>Cost of Cellular Phone Usage for CLO</t>
  </si>
  <si>
    <t>4)</t>
  </si>
  <si>
    <t>PSA 8.9</t>
  </si>
  <si>
    <t>Wayleave</t>
  </si>
  <si>
    <t>PSA 8.11</t>
  </si>
  <si>
    <t>COMPLIANCE WITH OHS ACT, CONSTRUCTION REGULATIONS 2014 AND OHS SPECIFICATION</t>
  </si>
  <si>
    <t>PSA 8.12</t>
  </si>
  <si>
    <t>Contract Nameboards</t>
  </si>
  <si>
    <t>PSA 8.13</t>
  </si>
  <si>
    <t xml:space="preserve">Environmental Management </t>
  </si>
  <si>
    <t>PSA 8.16</t>
  </si>
  <si>
    <t>Provision of Security Personnel</t>
  </si>
  <si>
    <t>TOTAL CARRIED TO SUMMARY</t>
  </si>
  <si>
    <t xml:space="preserve"> </t>
  </si>
  <si>
    <t>SECTION 1200 PART C: SITE CLEARANCE</t>
  </si>
  <si>
    <t>SCHEDULED ITEMS</t>
  </si>
  <si>
    <t>2.1.1</t>
  </si>
  <si>
    <t>8.2.1</t>
  </si>
  <si>
    <t>Clear and grub</t>
  </si>
  <si>
    <t>ha</t>
  </si>
  <si>
    <t>2.1.2</t>
  </si>
  <si>
    <t>8.2.3</t>
  </si>
  <si>
    <t>Remove &amp; grub all trees and tree stumps regardless of girth</t>
  </si>
  <si>
    <t>2.1.3</t>
  </si>
  <si>
    <t>PSC 8.2.11</t>
  </si>
  <si>
    <t>Remove topsoil to spoil site furnished by Contractor</t>
  </si>
  <si>
    <t>m³</t>
  </si>
  <si>
    <t>2.1.4</t>
  </si>
  <si>
    <t>PSC
8.2.12</t>
  </si>
  <si>
    <t>Demolishing and Removal of Existing Concrete Structures</t>
  </si>
  <si>
    <t>a) Reinforced Concrete (0 to 200 mm thick)</t>
  </si>
  <si>
    <t>SECTION 1200 PART D: EARTHWORKS (BULK)</t>
  </si>
  <si>
    <t>3.1.2</t>
  </si>
  <si>
    <t>PSD 8.3.4</t>
  </si>
  <si>
    <t>Importing of materials</t>
  </si>
  <si>
    <t>Extra-over for importation of materials from commercial sources or from borrow pits</t>
  </si>
  <si>
    <t>G7 Under surface bed</t>
  </si>
  <si>
    <t>3.1.3</t>
  </si>
  <si>
    <t>PSD 8.3.8</t>
  </si>
  <si>
    <t>Existing Services</t>
  </si>
  <si>
    <t>8.3.8.1</t>
  </si>
  <si>
    <t>Hand excavation for locating and exposing existing services:</t>
  </si>
  <si>
    <t>In Roadways</t>
  </si>
  <si>
    <t>Rate Only</t>
  </si>
  <si>
    <t>In all other areas</t>
  </si>
  <si>
    <t>SECTION 1200 PART DB: EARTHWORKS (PIPE TRENCHES)</t>
  </si>
  <si>
    <t>4.1</t>
  </si>
  <si>
    <t>PSDB 8,3</t>
  </si>
  <si>
    <t>4.1.1</t>
  </si>
  <si>
    <t>PSDB 
8.3.2</t>
  </si>
  <si>
    <t>Excavation</t>
  </si>
  <si>
    <t>a)</t>
  </si>
  <si>
    <t>Excavate in all materials for trenches, backfill, compact and dispose of surplus material for:</t>
  </si>
  <si>
    <t>110 to 300 mm diameter</t>
  </si>
  <si>
    <t>i)</t>
  </si>
  <si>
    <t>0 to 1m depth</t>
  </si>
  <si>
    <r>
      <t>m</t>
    </r>
    <r>
      <rPr>
        <vertAlign val="superscript"/>
        <sz val="10"/>
        <color theme="1"/>
        <rFont val="Arial Nova Cond"/>
        <family val="2"/>
      </rPr>
      <t>3</t>
    </r>
  </si>
  <si>
    <t>ii)</t>
  </si>
  <si>
    <t>1 to 2m depth</t>
  </si>
  <si>
    <t>iii)</t>
  </si>
  <si>
    <t>2 to 3m depth</t>
  </si>
  <si>
    <t>Greater than 300 mm diameter</t>
  </si>
  <si>
    <t>b)</t>
  </si>
  <si>
    <t>Extra-over for subitem a) for excavating in:</t>
  </si>
  <si>
    <t>Hard rock material</t>
  </si>
  <si>
    <t>Backfill stabilized with 5% cement where directed by the Engineer</t>
  </si>
  <si>
    <t>4.1.2</t>
  </si>
  <si>
    <t>8.3.3</t>
  </si>
  <si>
    <t>Excavation Ancillaries</t>
  </si>
  <si>
    <t>4.1.2.1</t>
  </si>
  <si>
    <t>8.3.3.1</t>
  </si>
  <si>
    <t>Makeup deficiency in backfill material</t>
  </si>
  <si>
    <t>from other necessary excavations on site</t>
  </si>
  <si>
    <t>(c)</t>
  </si>
  <si>
    <t>By importation from commercial or off-site sources selected by Contractor</t>
  </si>
  <si>
    <t>SECTION 1200 PART G: CONCRETE (STRUCTURAL)</t>
  </si>
  <si>
    <t>PUMP HOUSE</t>
  </si>
  <si>
    <t>SCHEDULED FORMWORK ITEMS</t>
  </si>
  <si>
    <t>6.6.1</t>
  </si>
  <si>
    <t>Rough</t>
  </si>
  <si>
    <t>Surface bed</t>
  </si>
  <si>
    <r>
      <t>m</t>
    </r>
    <r>
      <rPr>
        <vertAlign val="superscript"/>
        <sz val="10"/>
        <color theme="1"/>
        <rFont val="Arial"/>
        <family val="2"/>
      </rPr>
      <t>2</t>
    </r>
  </si>
  <si>
    <t xml:space="preserve">Pad footing </t>
  </si>
  <si>
    <t>6.6.2</t>
  </si>
  <si>
    <t>8.2.2</t>
  </si>
  <si>
    <t>Smooth</t>
  </si>
  <si>
    <t>Plinths</t>
  </si>
  <si>
    <t>Roof Slab</t>
  </si>
  <si>
    <t>SCHEDULED REINFORCEMENT ITEMS</t>
  </si>
  <si>
    <t>6.7.1</t>
  </si>
  <si>
    <t>8.3.1</t>
  </si>
  <si>
    <t>High Tensile Steel Bars</t>
  </si>
  <si>
    <t>t</t>
  </si>
  <si>
    <t>kg/m³</t>
  </si>
  <si>
    <t>Pad Footings</t>
  </si>
  <si>
    <t>6.7.2</t>
  </si>
  <si>
    <t>PSG 8.3.2</t>
  </si>
  <si>
    <t>High tensile welded mesh</t>
  </si>
  <si>
    <t>Ref 245</t>
  </si>
  <si>
    <t>m²</t>
  </si>
  <si>
    <t>SCHEDULED CONCRETE ITEMS</t>
  </si>
  <si>
    <t>6.8.1</t>
  </si>
  <si>
    <t>Blinding layer in 15MPa concrete</t>
  </si>
  <si>
    <t>6.8.2</t>
  </si>
  <si>
    <t>25/19 Mpa Concrete</t>
  </si>
  <si>
    <t>Pad footings</t>
  </si>
  <si>
    <r>
      <t>m</t>
    </r>
    <r>
      <rPr>
        <vertAlign val="superscript"/>
        <sz val="10"/>
        <color theme="1"/>
        <rFont val="Arial"/>
        <family val="2"/>
      </rPr>
      <t>3</t>
    </r>
  </si>
  <si>
    <t>Surface Bed</t>
  </si>
  <si>
    <t>6.8.3</t>
  </si>
  <si>
    <t>8.4.4</t>
  </si>
  <si>
    <t>Unformed Surface Finishes</t>
  </si>
  <si>
    <t>Power-Floated Finish</t>
  </si>
  <si>
    <t>PSG 8.9</t>
  </si>
  <si>
    <t xml:space="preserve">WATERPROOFING </t>
  </si>
  <si>
    <t>4mm Torch on Derbigum</t>
  </si>
  <si>
    <t>SECTION 1200 PART L: MEDIUM PRESSURE PIPELINES</t>
  </si>
  <si>
    <t>7.1.1</t>
  </si>
  <si>
    <t>PSL 8.2.1</t>
  </si>
  <si>
    <t>Supply, Lay and Bed Pipes Complete with Couplings</t>
  </si>
  <si>
    <t>160 mm diameter uPVC PN 16</t>
  </si>
  <si>
    <t>m</t>
  </si>
  <si>
    <t>250 mm diameter uPVC PN 16</t>
  </si>
  <si>
    <t>c)</t>
  </si>
  <si>
    <t>315 mm diameter uPVC PN 16</t>
  </si>
  <si>
    <t>7.1.2</t>
  </si>
  <si>
    <t>Extra-over 8.2.1 for the supplying, laying, and bedding of specials complete with couplings</t>
  </si>
  <si>
    <t>315x200 mm diameter Tee PN 16 uPVC</t>
  </si>
  <si>
    <t>No</t>
  </si>
  <si>
    <t>315 mm diameter 11.25° Bend PN 16</t>
  </si>
  <si>
    <t>d)</t>
  </si>
  <si>
    <t>315 mm diameter 22.5° Bend PN 16</t>
  </si>
  <si>
    <t>e)</t>
  </si>
  <si>
    <t>315 mm diameter 45° Bend PN 16</t>
  </si>
  <si>
    <t>f)</t>
  </si>
  <si>
    <t>315 mm diameter 90° Bend PN 16</t>
  </si>
  <si>
    <t>g)</t>
  </si>
  <si>
    <t>315x250 mm diameter Reducer PN 16 uPVC</t>
  </si>
  <si>
    <t>h)</t>
  </si>
  <si>
    <t xml:space="preserve">200x160mm diameter Reducer PN 16 uPVC </t>
  </si>
  <si>
    <t>Provisional Sum for Miscellaneous Fittings</t>
  </si>
  <si>
    <t>Prov. Sum</t>
  </si>
  <si>
    <t>7.1.3</t>
  </si>
  <si>
    <t>Extra-over 8.2.1 for the supplying, fixing, and Bedding Valves</t>
  </si>
  <si>
    <t>160 mm Diameter Gate Valve PN 16</t>
  </si>
  <si>
    <t>250 mm Diameter Gate Valve PN 16</t>
  </si>
  <si>
    <t>PSL 8.2.11</t>
  </si>
  <si>
    <t>Anchor/Thrust Blocks and Pedestals</t>
  </si>
  <si>
    <t>Concrete</t>
  </si>
  <si>
    <t>Formwork</t>
  </si>
  <si>
    <t>7.1.4</t>
  </si>
  <si>
    <t>PSL 8.2.13</t>
  </si>
  <si>
    <t>Valve and hydrant chambers etc.</t>
  </si>
  <si>
    <t>Valve chamber</t>
  </si>
  <si>
    <t>No.</t>
  </si>
  <si>
    <t>SECTION 1200 PART LB: BEDDING (PIPES)</t>
  </si>
  <si>
    <t>8.1.1</t>
  </si>
  <si>
    <t xml:space="preserve"> 8.2.1</t>
  </si>
  <si>
    <t>Provision of Bedding from Trench Excavation</t>
  </si>
  <si>
    <t>Selected Granular material</t>
  </si>
  <si>
    <t>Selected Fill Material</t>
  </si>
  <si>
    <t>8.1.2</t>
  </si>
  <si>
    <t>Supply only of bedding by Importation</t>
  </si>
  <si>
    <t>8.1.2.1</t>
  </si>
  <si>
    <t>8.2.2.1</t>
  </si>
  <si>
    <t>From other necessary excavations (Provisional)</t>
  </si>
  <si>
    <t>8.1.3</t>
  </si>
  <si>
    <t>8.2.4</t>
  </si>
  <si>
    <t>Encasing of Pipes in Concrete</t>
  </si>
  <si>
    <t>315 mm Diameter @ 25 Mpa</t>
  </si>
  <si>
    <t>SECTION PARTICULAR SPECIFICATION PD: BUILDING WORK</t>
  </si>
  <si>
    <t>D. PUMP STATION HOUSE</t>
  </si>
  <si>
    <t>10.1.14</t>
  </si>
  <si>
    <t>PD 01</t>
  </si>
  <si>
    <t>Brickwork</t>
  </si>
  <si>
    <t>Corobrik Montana Travertine Facebrick Standard or similar approved with flush pointed mortar joints</t>
  </si>
  <si>
    <t>10.1.15</t>
  </si>
  <si>
    <t>PD 03</t>
  </si>
  <si>
    <t>Floor Screeds</t>
  </si>
  <si>
    <t>30 mm Power Floated Screed</t>
  </si>
  <si>
    <t>10.1.16</t>
  </si>
  <si>
    <t>PD 04</t>
  </si>
  <si>
    <t>Doors and Windows</t>
  </si>
  <si>
    <t>D1 Doors (0,9 x 2 m high)</t>
  </si>
  <si>
    <t>10.1.17</t>
  </si>
  <si>
    <t>PD 05</t>
  </si>
  <si>
    <t>Crawl Beam</t>
  </si>
  <si>
    <t xml:space="preserve">(a) </t>
  </si>
  <si>
    <t xml:space="preserve">203 x 133 x 25 I-Section </t>
  </si>
  <si>
    <t>SUMMARY OF SCHEDULE OF QUANTITIES</t>
  </si>
  <si>
    <t>SANS 1200 A</t>
  </si>
  <si>
    <t>: PRELIMINARY AND GENERAL</t>
  </si>
  <si>
    <t>SANS 1200 C</t>
  </si>
  <si>
    <t>: SITE CLEARANCE</t>
  </si>
  <si>
    <t>SANS 1200 D</t>
  </si>
  <si>
    <t>: EARTHWORKS</t>
  </si>
  <si>
    <t>SANS 1200 DB</t>
  </si>
  <si>
    <t>: EARTHWORKS (PIPE TRENCHES)</t>
  </si>
  <si>
    <t>SANS 1200 G</t>
  </si>
  <si>
    <t>: CONCRETE (STRUCTURAL)</t>
  </si>
  <si>
    <t>SANS 1200 L</t>
  </si>
  <si>
    <t>: MEDIUM-PRESSURE PIPELINES.</t>
  </si>
  <si>
    <t>SANS 1200 LB</t>
  </si>
  <si>
    <t>: BEDDING (PIPES)</t>
  </si>
  <si>
    <t>PARTICULAR SPECIFICATION PD</t>
  </si>
  <si>
    <t>: BUILDING WORK</t>
  </si>
  <si>
    <t>TOTAL FOR SCHEDULE OF QUANTITIES EXCL. VAT</t>
  </si>
  <si>
    <t>ALLOWANCE FOR CONTINGENCIES @ 10%</t>
  </si>
  <si>
    <t>TOTAL CONTRACT VALUE EXCL. VAT</t>
  </si>
  <si>
    <t>VAT @ 15%</t>
  </si>
  <si>
    <t>TOTAL CONTRACT VALUE TO FORM OF OFFER  INCL. VAT</t>
  </si>
  <si>
    <t>Sewer Pipe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</si>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</sst>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-[$R-1C09]* #,##0.00_-;\-[$R-1C09]* #,##0.00_-;_-[$R-1C09]* &quot;-&quot;??_-;_-@_-"/>
    <numFmt numFmtId="166" formatCode="0.0"/>
    <numFmt numFmtId="167" formatCode="0.0%"/>
  </numFmts>
  <fonts count="1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 Nova Cond"/>
      <family val="2"/>
    </font>
    <font>
      <b/>
      <sz val="10"/>
      <color theme="1"/>
      <name val="Arial Nova Cond"/>
      <family val="2"/>
    </font>
    <font>
      <b/>
      <u/>
      <sz val="10"/>
      <color theme="1"/>
      <name val="Arial Nova Cond"/>
      <family val="2"/>
    </font>
    <font>
      <vertAlign val="superscript"/>
      <sz val="10"/>
      <color theme="1"/>
      <name val="Arial Nova Cond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 Nova Cond"/>
      <family val="2"/>
    </font>
    <font>
      <sz val="10"/>
      <name val="Arial Nova Cond"/>
      <family val="2"/>
    </font>
    <font>
      <vertAlign val="superscript"/>
      <sz val="10"/>
      <color theme="1"/>
      <name val="Arial"/>
      <family val="2"/>
    </font>
    <font>
      <b/>
      <u/>
      <sz val="10"/>
      <color rgb="FF0070C0"/>
      <name val="Arial Nova Cond"/>
      <family val="2"/>
    </font>
    <font>
      <b/>
      <u/>
      <sz val="10"/>
      <color rgb="FF00B0F0"/>
      <name val="Arial Nova Cond"/>
      <family val="2"/>
    </font>
    <font>
      <b/>
      <u/>
      <sz val="10"/>
      <name val="Arial Nova Cond"/>
      <family val="2"/>
    </font>
    <font>
      <b/>
      <sz val="10"/>
      <color rgb="FFFF0000"/>
      <name val="Arial Nova Cond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</cellStyleXfs>
  <cellXfs count="19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165" fontId="0" fillId="0" borderId="0" xfId="0" applyNumberFormat="1"/>
    <xf numFmtId="165" fontId="0" fillId="0" borderId="18" xfId="0" applyNumberFormat="1" applyBorder="1"/>
    <xf numFmtId="9" fontId="3" fillId="0" borderId="2" xfId="1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 vertical="center"/>
    </xf>
    <xf numFmtId="165" fontId="10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165" fontId="3" fillId="0" borderId="2" xfId="0" applyNumberFormat="1" applyFont="1" applyBorder="1" applyAlignment="1">
      <alignment horizontal="right"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65" fontId="3" fillId="0" borderId="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165" fontId="0" fillId="0" borderId="0" xfId="0" applyNumberFormat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165" fontId="0" fillId="0" borderId="20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vertical="center"/>
    </xf>
    <xf numFmtId="165" fontId="9" fillId="0" borderId="0" xfId="0" applyNumberFormat="1" applyFont="1" applyAlignment="1">
      <alignment vertical="center"/>
    </xf>
    <xf numFmtId="2" fontId="3" fillId="0" borderId="2" xfId="0" applyNumberFormat="1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5" fontId="9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65" fontId="0" fillId="0" borderId="0" xfId="3" applyNumberFormat="1" applyFont="1"/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165" fontId="3" fillId="0" borderId="0" xfId="3" applyNumberFormat="1" applyFont="1" applyAlignment="1">
      <alignment vertical="center"/>
    </xf>
    <xf numFmtId="167" fontId="3" fillId="0" borderId="2" xfId="1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/>
    </xf>
    <xf numFmtId="165" fontId="0" fillId="0" borderId="22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0" borderId="18" xfId="0" applyBorder="1" applyAlignment="1">
      <alignment horizontal="center"/>
    </xf>
  </cellXfs>
  <cellStyles count="4">
    <cellStyle name="Currency" xfId="3" builtinId="4"/>
    <cellStyle name="Normal" xfId="0" builtinId="0"/>
    <cellStyle name="Normal 2" xfId="2" xr:uid="{96460C06-A92D-4248-BA6C-79B493480E1B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9B13-F286-4475-8A72-56B033947015}">
  <sheetPr>
    <tabColor rgb="FF92D050"/>
  </sheetPr>
  <dimension ref="A1:Q80"/>
  <sheetViews>
    <sheetView view="pageBreakPreview" topLeftCell="A24" zoomScale="110" zoomScaleNormal="100" zoomScaleSheetLayoutView="110" workbookViewId="0">
      <selection activeCell="K76" sqref="K76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4" width="3.26953125" style="2" customWidth="1"/>
    <col min="5" max="5" width="32.7265625" style="2" customWidth="1"/>
    <col min="6" max="6" width="8.7265625" style="1" customWidth="1"/>
    <col min="7" max="7" width="7.26953125" style="1" customWidth="1"/>
    <col min="8" max="8" width="16" style="3" customWidth="1"/>
    <col min="9" max="9" width="16.7265625" style="4" customWidth="1"/>
    <col min="10" max="10" width="11.453125" style="2" bestFit="1" customWidth="1"/>
    <col min="11" max="11" width="13.7265625" style="2" bestFit="1" customWidth="1"/>
    <col min="12" max="13" width="9.1796875" style="2"/>
    <col min="14" max="14" width="14.26953125" style="2" bestFit="1" customWidth="1"/>
    <col min="15" max="16384" width="9.1796875" style="2"/>
  </cols>
  <sheetData>
    <row r="1" spans="1:11" ht="18" customHeight="1" x14ac:dyDescent="0.2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11" ht="18" customHeight="1" x14ac:dyDescent="0.25">
      <c r="A2" s="23" t="s">
        <v>1</v>
      </c>
      <c r="B2" s="9" t="s">
        <v>2</v>
      </c>
      <c r="C2" s="137" t="s">
        <v>3</v>
      </c>
      <c r="D2" s="138"/>
      <c r="E2" s="139"/>
      <c r="F2" s="9" t="s">
        <v>4</v>
      </c>
      <c r="G2" s="9" t="s">
        <v>5</v>
      </c>
      <c r="H2" s="10" t="s">
        <v>6</v>
      </c>
      <c r="I2" s="10" t="s">
        <v>7</v>
      </c>
    </row>
    <row r="3" spans="1:11" ht="18" customHeight="1" x14ac:dyDescent="0.25">
      <c r="A3" s="17"/>
      <c r="B3" s="5"/>
      <c r="C3" s="27"/>
      <c r="D3" s="28"/>
      <c r="E3" s="24"/>
      <c r="F3" s="6"/>
      <c r="G3" s="6"/>
      <c r="H3" s="15"/>
      <c r="I3" s="7" t="str">
        <f>+IF(H3*G3=0,"",H3*G3)</f>
        <v/>
      </c>
    </row>
    <row r="4" spans="1:11" ht="25.5" customHeight="1" x14ac:dyDescent="0.25">
      <c r="A4" s="16">
        <v>1.1000000000000001</v>
      </c>
      <c r="B4" s="12" t="s">
        <v>8</v>
      </c>
      <c r="C4" s="144" t="s">
        <v>9</v>
      </c>
      <c r="D4" s="145"/>
      <c r="E4" s="145"/>
      <c r="F4" s="13"/>
      <c r="G4" s="6"/>
      <c r="H4" s="15"/>
      <c r="I4" s="7" t="str">
        <f t="shared" ref="I4:I26" si="0">+IF(H4*G4=0,"",H4*G4)</f>
        <v/>
      </c>
    </row>
    <row r="5" spans="1:11" ht="18" customHeight="1" x14ac:dyDescent="0.25">
      <c r="A5" s="16"/>
      <c r="B5" s="5"/>
      <c r="C5" s="34"/>
      <c r="D5" s="35"/>
      <c r="E5" s="25"/>
      <c r="F5" s="6"/>
      <c r="G5" s="6"/>
      <c r="H5" s="15"/>
      <c r="I5" s="7" t="str">
        <f t="shared" si="0"/>
        <v/>
      </c>
    </row>
    <row r="6" spans="1:11" ht="18" customHeight="1" x14ac:dyDescent="0.25">
      <c r="A6" s="16" t="s">
        <v>10</v>
      </c>
      <c r="B6" s="5" t="s">
        <v>11</v>
      </c>
      <c r="C6" s="131" t="s">
        <v>12</v>
      </c>
      <c r="D6" s="132"/>
      <c r="E6" s="133"/>
      <c r="F6" s="6" t="s">
        <v>13</v>
      </c>
      <c r="G6" s="6">
        <v>1</v>
      </c>
      <c r="H6" s="15"/>
      <c r="I6" s="7" t="str">
        <f t="shared" si="0"/>
        <v/>
      </c>
    </row>
    <row r="7" spans="1:11" ht="18" customHeight="1" x14ac:dyDescent="0.25">
      <c r="A7" s="16"/>
      <c r="B7" s="5"/>
      <c r="C7" s="29"/>
      <c r="E7" s="24"/>
      <c r="F7" s="6"/>
      <c r="G7" s="6"/>
      <c r="H7" s="15"/>
      <c r="I7" s="7" t="str">
        <f t="shared" si="0"/>
        <v/>
      </c>
    </row>
    <row r="8" spans="1:11" ht="18" customHeight="1" x14ac:dyDescent="0.25">
      <c r="A8" s="16" t="s">
        <v>14</v>
      </c>
      <c r="B8" s="5" t="s">
        <v>15</v>
      </c>
      <c r="C8" s="131" t="s">
        <v>16</v>
      </c>
      <c r="D8" s="132"/>
      <c r="E8" s="133"/>
      <c r="F8" s="6"/>
      <c r="G8" s="6"/>
      <c r="H8" s="15"/>
      <c r="I8" s="7" t="str">
        <f t="shared" si="0"/>
        <v/>
      </c>
    </row>
    <row r="9" spans="1:11" ht="18" customHeight="1" x14ac:dyDescent="0.25">
      <c r="A9" s="16" t="s">
        <v>17</v>
      </c>
      <c r="B9" s="5" t="s">
        <v>18</v>
      </c>
      <c r="C9" s="131" t="s">
        <v>19</v>
      </c>
      <c r="D9" s="132"/>
      <c r="E9" s="133"/>
      <c r="F9" s="6"/>
      <c r="G9" s="6"/>
      <c r="H9" s="15"/>
      <c r="I9" s="7" t="str">
        <f t="shared" si="0"/>
        <v/>
      </c>
    </row>
    <row r="10" spans="1:11" ht="18" customHeight="1" x14ac:dyDescent="0.25">
      <c r="A10" s="16"/>
      <c r="B10" s="5"/>
      <c r="C10" s="29" t="s">
        <v>20</v>
      </c>
      <c r="D10" s="132" t="s">
        <v>21</v>
      </c>
      <c r="E10" s="133"/>
      <c r="F10" s="6" t="s">
        <v>13</v>
      </c>
      <c r="G10" s="6">
        <v>1</v>
      </c>
      <c r="H10" s="15"/>
      <c r="I10" s="7" t="str">
        <f t="shared" si="0"/>
        <v/>
      </c>
      <c r="K10" s="2">
        <f>2110+9300</f>
        <v>11410</v>
      </c>
    </row>
    <row r="11" spans="1:11" ht="18" customHeight="1" x14ac:dyDescent="0.25">
      <c r="A11" s="16"/>
      <c r="B11" s="5"/>
      <c r="C11" s="29" t="s">
        <v>22</v>
      </c>
      <c r="D11" s="132" t="s">
        <v>23</v>
      </c>
      <c r="E11" s="133"/>
      <c r="F11" s="6" t="s">
        <v>13</v>
      </c>
      <c r="G11" s="6">
        <v>1</v>
      </c>
      <c r="H11" s="15"/>
      <c r="I11" s="7" t="str">
        <f t="shared" si="0"/>
        <v/>
      </c>
    </row>
    <row r="12" spans="1:11" ht="18" customHeight="1" x14ac:dyDescent="0.25">
      <c r="A12" s="16"/>
      <c r="B12" s="5"/>
      <c r="C12" s="29"/>
      <c r="E12" s="24"/>
      <c r="F12" s="6"/>
      <c r="G12" s="6"/>
      <c r="H12" s="15"/>
      <c r="I12" s="7" t="str">
        <f t="shared" si="0"/>
        <v/>
      </c>
    </row>
    <row r="13" spans="1:11" ht="18" customHeight="1" x14ac:dyDescent="0.25">
      <c r="A13" s="16" t="s">
        <v>24</v>
      </c>
      <c r="B13" s="5" t="s">
        <v>25</v>
      </c>
      <c r="C13" s="131" t="s">
        <v>26</v>
      </c>
      <c r="D13" s="132"/>
      <c r="E13" s="133"/>
      <c r="F13" s="6"/>
      <c r="G13" s="6"/>
      <c r="H13" s="15"/>
      <c r="I13" s="7" t="str">
        <f t="shared" si="0"/>
        <v/>
      </c>
    </row>
    <row r="14" spans="1:11" ht="18" customHeight="1" x14ac:dyDescent="0.25">
      <c r="A14" s="16"/>
      <c r="B14" s="5"/>
      <c r="C14" s="29" t="s">
        <v>20</v>
      </c>
      <c r="D14" s="132" t="s">
        <v>27</v>
      </c>
      <c r="E14" s="133"/>
      <c r="F14" s="6" t="s">
        <v>13</v>
      </c>
      <c r="G14" s="6">
        <v>1</v>
      </c>
      <c r="H14" s="15"/>
      <c r="I14" s="7" t="str">
        <f t="shared" si="0"/>
        <v/>
      </c>
      <c r="K14" s="2">
        <f>(1*2110)+(1145)+(2*9300)</f>
        <v>21855</v>
      </c>
    </row>
    <row r="15" spans="1:11" ht="18" customHeight="1" x14ac:dyDescent="0.25">
      <c r="A15" s="16"/>
      <c r="B15" s="5"/>
      <c r="C15" s="29" t="s">
        <v>28</v>
      </c>
      <c r="D15" s="132" t="s">
        <v>29</v>
      </c>
      <c r="E15" s="133"/>
      <c r="F15" s="6" t="s">
        <v>13</v>
      </c>
      <c r="G15" s="6">
        <v>1</v>
      </c>
      <c r="H15" s="15"/>
      <c r="I15" s="7" t="str">
        <f t="shared" si="0"/>
        <v/>
      </c>
      <c r="K15" s="2">
        <f>(1*2335)+(1*2120)+(1375)</f>
        <v>5830</v>
      </c>
    </row>
    <row r="16" spans="1:11" ht="27" customHeight="1" x14ac:dyDescent="0.25">
      <c r="A16" s="16"/>
      <c r="B16" s="5"/>
      <c r="C16" s="29" t="s">
        <v>30</v>
      </c>
      <c r="D16" s="135" t="s">
        <v>31</v>
      </c>
      <c r="E16" s="136"/>
      <c r="F16" s="6" t="s">
        <v>13</v>
      </c>
      <c r="G16" s="6">
        <v>1</v>
      </c>
      <c r="H16" s="15"/>
      <c r="I16" s="7" t="str">
        <f t="shared" si="0"/>
        <v/>
      </c>
    </row>
    <row r="17" spans="1:13" ht="18" customHeight="1" x14ac:dyDescent="0.25">
      <c r="A17" s="16"/>
      <c r="B17" s="5"/>
      <c r="C17" s="29" t="s">
        <v>32</v>
      </c>
      <c r="D17" s="132" t="s">
        <v>33</v>
      </c>
      <c r="E17" s="133"/>
      <c r="F17" s="6" t="s">
        <v>13</v>
      </c>
      <c r="G17" s="6">
        <v>1</v>
      </c>
      <c r="H17" s="15"/>
      <c r="I17" s="7" t="str">
        <f t="shared" si="0"/>
        <v/>
      </c>
    </row>
    <row r="18" spans="1:13" ht="18" customHeight="1" x14ac:dyDescent="0.25">
      <c r="A18" s="16"/>
      <c r="B18" s="5"/>
      <c r="C18" s="29"/>
      <c r="E18" s="24"/>
      <c r="F18" s="6"/>
      <c r="G18" s="6"/>
      <c r="H18" s="15"/>
      <c r="I18" s="7" t="str">
        <f t="shared" si="0"/>
        <v/>
      </c>
    </row>
    <row r="19" spans="1:13" ht="18" customHeight="1" x14ac:dyDescent="0.25">
      <c r="A19" s="16" t="s">
        <v>34</v>
      </c>
      <c r="B19" s="5" t="s">
        <v>35</v>
      </c>
      <c r="C19" s="131" t="s">
        <v>36</v>
      </c>
      <c r="D19" s="132"/>
      <c r="E19" s="133"/>
      <c r="F19" s="6" t="s">
        <v>13</v>
      </c>
      <c r="G19" s="6">
        <v>1</v>
      </c>
      <c r="H19" s="15"/>
      <c r="I19" s="7" t="str">
        <f t="shared" si="0"/>
        <v/>
      </c>
    </row>
    <row r="20" spans="1:13" ht="18" customHeight="1" x14ac:dyDescent="0.25">
      <c r="A20" s="16"/>
      <c r="B20" s="5"/>
      <c r="C20" s="29"/>
      <c r="E20" s="24"/>
      <c r="F20" s="6"/>
      <c r="G20" s="6"/>
      <c r="H20" s="15"/>
      <c r="I20" s="7" t="str">
        <f t="shared" si="0"/>
        <v/>
      </c>
    </row>
    <row r="21" spans="1:13" ht="18" customHeight="1" x14ac:dyDescent="0.25">
      <c r="A21" s="16">
        <v>1.2</v>
      </c>
      <c r="B21" s="12">
        <v>8.4</v>
      </c>
      <c r="C21" s="141" t="s">
        <v>37</v>
      </c>
      <c r="D21" s="142"/>
      <c r="E21" s="143"/>
      <c r="F21" s="6"/>
      <c r="G21" s="6"/>
      <c r="H21" s="15"/>
      <c r="I21" s="7" t="str">
        <f t="shared" si="0"/>
        <v/>
      </c>
    </row>
    <row r="22" spans="1:13" ht="18" customHeight="1" x14ac:dyDescent="0.25">
      <c r="A22" s="16"/>
      <c r="B22" s="5"/>
      <c r="C22" s="29"/>
      <c r="E22" s="24"/>
      <c r="F22" s="6"/>
      <c r="G22" s="6"/>
      <c r="H22" s="15"/>
      <c r="I22" s="7" t="str">
        <f t="shared" si="0"/>
        <v/>
      </c>
    </row>
    <row r="23" spans="1:13" ht="18" customHeight="1" x14ac:dyDescent="0.25">
      <c r="A23" s="16" t="s">
        <v>38</v>
      </c>
      <c r="B23" s="5" t="s">
        <v>39</v>
      </c>
      <c r="C23" s="131" t="s">
        <v>40</v>
      </c>
      <c r="D23" s="132"/>
      <c r="E23" s="133"/>
      <c r="F23" s="6" t="s">
        <v>13</v>
      </c>
      <c r="G23" s="6">
        <v>1</v>
      </c>
      <c r="H23" s="15"/>
      <c r="I23" s="7" t="str">
        <f t="shared" si="0"/>
        <v/>
      </c>
      <c r="J23" s="4"/>
    </row>
    <row r="24" spans="1:13" ht="18" customHeight="1" x14ac:dyDescent="0.25">
      <c r="A24" s="16"/>
      <c r="B24" s="5"/>
      <c r="C24" s="29"/>
      <c r="E24" s="24"/>
      <c r="F24" s="6"/>
      <c r="G24" s="6"/>
      <c r="H24" s="15"/>
      <c r="I24" s="7" t="str">
        <f t="shared" si="0"/>
        <v/>
      </c>
    </row>
    <row r="25" spans="1:13" ht="18" customHeight="1" x14ac:dyDescent="0.25">
      <c r="A25" s="140" t="s">
        <v>41</v>
      </c>
      <c r="B25" s="140" t="s">
        <v>42</v>
      </c>
      <c r="C25" s="134" t="s">
        <v>43</v>
      </c>
      <c r="D25" s="135"/>
      <c r="E25" s="136"/>
      <c r="F25" s="6"/>
      <c r="G25" s="6"/>
      <c r="H25" s="15"/>
      <c r="I25" s="7"/>
    </row>
    <row r="26" spans="1:13" ht="18" customHeight="1" x14ac:dyDescent="0.25">
      <c r="A26" s="140"/>
      <c r="B26" s="140"/>
      <c r="C26" s="134"/>
      <c r="D26" s="135"/>
      <c r="E26" s="136"/>
      <c r="F26" s="6"/>
      <c r="G26" s="6"/>
      <c r="H26" s="15"/>
      <c r="I26" s="7" t="str">
        <f t="shared" si="0"/>
        <v/>
      </c>
    </row>
    <row r="27" spans="1:13" ht="18" customHeight="1" x14ac:dyDescent="0.25">
      <c r="A27" s="16" t="s">
        <v>44</v>
      </c>
      <c r="B27" s="5" t="s">
        <v>45</v>
      </c>
      <c r="C27" s="131" t="s">
        <v>19</v>
      </c>
      <c r="D27" s="132"/>
      <c r="E27" s="133"/>
      <c r="F27" s="6"/>
      <c r="G27" s="6"/>
      <c r="H27" s="15"/>
      <c r="I27" s="7" t="str">
        <f t="shared" ref="I27:I38" si="1">+IF(H27*G27=0,"",H27*G27)</f>
        <v/>
      </c>
    </row>
    <row r="28" spans="1:13" ht="18" customHeight="1" x14ac:dyDescent="0.25">
      <c r="A28" s="16"/>
      <c r="B28" s="5"/>
      <c r="C28" s="29" t="s">
        <v>20</v>
      </c>
      <c r="D28" s="36" t="s">
        <v>21</v>
      </c>
      <c r="E28" s="37"/>
      <c r="F28" s="6" t="s">
        <v>13</v>
      </c>
      <c r="G28" s="6">
        <v>1</v>
      </c>
      <c r="H28" s="15"/>
      <c r="I28" s="7" t="str">
        <f t="shared" si="1"/>
        <v/>
      </c>
      <c r="J28" s="4">
        <f>H28/6</f>
        <v>0</v>
      </c>
      <c r="L28" s="2">
        <f>(1*1145)+(2*2110)</f>
        <v>5365</v>
      </c>
      <c r="M28" s="2">
        <f>L28*6</f>
        <v>32190</v>
      </c>
    </row>
    <row r="29" spans="1:13" ht="18" customHeight="1" x14ac:dyDescent="0.25">
      <c r="A29" s="16"/>
      <c r="B29" s="5"/>
      <c r="C29" s="29" t="s">
        <v>22</v>
      </c>
      <c r="D29" s="36" t="s">
        <v>23</v>
      </c>
      <c r="E29" s="37"/>
      <c r="F29" s="6" t="s">
        <v>13</v>
      </c>
      <c r="G29" s="6">
        <v>1</v>
      </c>
      <c r="H29" s="15"/>
      <c r="I29" s="7" t="str">
        <f t="shared" si="1"/>
        <v/>
      </c>
      <c r="J29" s="4">
        <f t="shared" ref="J29:J30" si="2">H29/6</f>
        <v>0</v>
      </c>
    </row>
    <row r="30" spans="1:13" ht="18" customHeight="1" x14ac:dyDescent="0.25">
      <c r="A30" s="16"/>
      <c r="B30" s="5"/>
      <c r="C30" s="29" t="s">
        <v>46</v>
      </c>
      <c r="D30" s="36" t="s">
        <v>47</v>
      </c>
      <c r="E30" s="37"/>
      <c r="F30" s="6" t="s">
        <v>13</v>
      </c>
      <c r="G30" s="6">
        <v>1</v>
      </c>
      <c r="H30" s="15"/>
      <c r="I30" s="7" t="str">
        <f t="shared" si="1"/>
        <v/>
      </c>
      <c r="J30" s="4">
        <f t="shared" si="2"/>
        <v>0</v>
      </c>
    </row>
    <row r="31" spans="1:13" ht="18" customHeight="1" x14ac:dyDescent="0.25">
      <c r="A31" s="16"/>
      <c r="B31" s="5"/>
      <c r="C31" s="29"/>
      <c r="E31" s="24"/>
      <c r="F31" s="6"/>
      <c r="G31" s="6"/>
      <c r="H31" s="15"/>
      <c r="I31" s="7" t="str">
        <f t="shared" si="1"/>
        <v/>
      </c>
    </row>
    <row r="32" spans="1:13" ht="18" customHeight="1" x14ac:dyDescent="0.25">
      <c r="A32" s="16" t="s">
        <v>48</v>
      </c>
      <c r="B32" s="5" t="s">
        <v>49</v>
      </c>
      <c r="C32" s="32" t="s">
        <v>26</v>
      </c>
      <c r="D32" s="36"/>
      <c r="E32" s="37"/>
      <c r="F32" s="6"/>
      <c r="G32" s="6"/>
      <c r="H32" s="15"/>
      <c r="I32" s="7" t="str">
        <f t="shared" si="1"/>
        <v/>
      </c>
    </row>
    <row r="33" spans="1:17" ht="18" customHeight="1" x14ac:dyDescent="0.25">
      <c r="A33" s="16"/>
      <c r="B33" s="5"/>
      <c r="C33" s="29" t="s">
        <v>20</v>
      </c>
      <c r="D33" s="36" t="s">
        <v>27</v>
      </c>
      <c r="E33" s="37"/>
      <c r="F33" s="6" t="s">
        <v>13</v>
      </c>
      <c r="G33" s="6">
        <v>1</v>
      </c>
      <c r="H33" s="15"/>
      <c r="I33" s="7" t="str">
        <f t="shared" si="1"/>
        <v/>
      </c>
    </row>
    <row r="34" spans="1:17" ht="18" customHeight="1" x14ac:dyDescent="0.25">
      <c r="A34" s="16"/>
      <c r="B34" s="5"/>
      <c r="C34" s="29" t="s">
        <v>28</v>
      </c>
      <c r="D34" s="36" t="s">
        <v>29</v>
      </c>
      <c r="E34" s="37"/>
      <c r="F34" s="6" t="s">
        <v>13</v>
      </c>
      <c r="G34" s="6">
        <v>1</v>
      </c>
      <c r="H34" s="15"/>
      <c r="I34" s="7" t="str">
        <f t="shared" si="1"/>
        <v/>
      </c>
    </row>
    <row r="35" spans="1:17" ht="24.75" customHeight="1" x14ac:dyDescent="0.25">
      <c r="A35" s="16"/>
      <c r="B35" s="5"/>
      <c r="C35" s="29" t="s">
        <v>30</v>
      </c>
      <c r="D35" s="135" t="s">
        <v>31</v>
      </c>
      <c r="E35" s="136"/>
      <c r="F35" s="6" t="s">
        <v>13</v>
      </c>
      <c r="G35" s="6">
        <v>1</v>
      </c>
      <c r="H35" s="15"/>
      <c r="I35" s="7" t="str">
        <f t="shared" si="1"/>
        <v/>
      </c>
    </row>
    <row r="36" spans="1:17" ht="18" customHeight="1" x14ac:dyDescent="0.25">
      <c r="A36" s="16"/>
      <c r="B36" s="5"/>
      <c r="C36" s="29" t="s">
        <v>50</v>
      </c>
      <c r="D36" s="36" t="s">
        <v>51</v>
      </c>
      <c r="E36" s="37"/>
      <c r="F36" s="6" t="s">
        <v>13</v>
      </c>
      <c r="G36" s="6">
        <v>1</v>
      </c>
      <c r="H36" s="15"/>
      <c r="I36" s="7" t="str">
        <f t="shared" si="1"/>
        <v/>
      </c>
    </row>
    <row r="37" spans="1:17" ht="18" customHeight="1" x14ac:dyDescent="0.25">
      <c r="A37" s="16"/>
      <c r="B37" s="5"/>
      <c r="C37" s="29"/>
      <c r="E37" s="24"/>
      <c r="F37" s="6"/>
      <c r="G37"/>
      <c r="H37" s="15"/>
      <c r="I37" s="7" t="str">
        <f t="shared" si="1"/>
        <v/>
      </c>
    </row>
    <row r="38" spans="1:17" ht="18" customHeight="1" x14ac:dyDescent="0.25">
      <c r="A38" s="32" t="s">
        <v>52</v>
      </c>
      <c r="B38" s="5" t="s">
        <v>53</v>
      </c>
      <c r="C38" s="36" t="s">
        <v>54</v>
      </c>
      <c r="D38" s="36"/>
      <c r="E38" s="37"/>
      <c r="F38" s="6" t="s">
        <v>13</v>
      </c>
      <c r="G38" s="6">
        <v>1</v>
      </c>
      <c r="H38" s="15"/>
      <c r="I38" s="7" t="str">
        <f t="shared" si="1"/>
        <v/>
      </c>
      <c r="J38" s="4"/>
    </row>
    <row r="39" spans="1:17" ht="12" customHeight="1" x14ac:dyDescent="0.25">
      <c r="A39" s="32"/>
      <c r="B39" s="21"/>
      <c r="C39" s="36"/>
      <c r="D39" s="36"/>
      <c r="E39" s="79"/>
      <c r="F39" s="22"/>
      <c r="G39" s="22"/>
      <c r="H39" s="78"/>
      <c r="I39" s="7"/>
    </row>
    <row r="40" spans="1:17" ht="18" customHeight="1" x14ac:dyDescent="0.25">
      <c r="A40" s="128" t="s">
        <v>55</v>
      </c>
      <c r="B40" s="129"/>
      <c r="C40" s="129"/>
      <c r="D40" s="129"/>
      <c r="E40" s="129"/>
      <c r="F40" s="129"/>
      <c r="G40" s="129"/>
      <c r="H40" s="130"/>
      <c r="I40" s="11"/>
    </row>
    <row r="41" spans="1:17" ht="18" customHeight="1" x14ac:dyDescent="0.25">
      <c r="A41" s="128" t="s">
        <v>0</v>
      </c>
      <c r="B41" s="129"/>
      <c r="C41" s="129"/>
      <c r="D41" s="129"/>
      <c r="E41" s="129"/>
      <c r="F41" s="129"/>
      <c r="G41" s="129"/>
      <c r="H41" s="129"/>
      <c r="I41" s="130"/>
    </row>
    <row r="42" spans="1:17" ht="18" customHeight="1" x14ac:dyDescent="0.25">
      <c r="A42" s="23" t="s">
        <v>1</v>
      </c>
      <c r="B42" s="9" t="s">
        <v>2</v>
      </c>
      <c r="C42" s="137" t="s">
        <v>3</v>
      </c>
      <c r="D42" s="138"/>
      <c r="E42" s="139"/>
      <c r="F42" s="9" t="s">
        <v>4</v>
      </c>
      <c r="G42" s="9" t="s">
        <v>5</v>
      </c>
      <c r="H42" s="10" t="s">
        <v>6</v>
      </c>
      <c r="I42" s="10" t="s">
        <v>7</v>
      </c>
    </row>
    <row r="43" spans="1:17" ht="18" customHeight="1" x14ac:dyDescent="0.25">
      <c r="A43" s="128" t="s">
        <v>56</v>
      </c>
      <c r="B43" s="129"/>
      <c r="C43" s="129"/>
      <c r="D43" s="129"/>
      <c r="E43" s="129"/>
      <c r="F43" s="129"/>
      <c r="G43" s="129"/>
      <c r="H43" s="130"/>
      <c r="I43" s="11"/>
    </row>
    <row r="44" spans="1:17" ht="18" customHeight="1" x14ac:dyDescent="0.25">
      <c r="A44" s="17"/>
      <c r="B44" s="17"/>
      <c r="C44" s="27"/>
      <c r="D44" s="28"/>
      <c r="E44" s="30"/>
      <c r="F44" s="18"/>
      <c r="G44" s="18"/>
      <c r="H44" s="19"/>
      <c r="I44" s="20" t="str">
        <f t="shared" ref="I44:I46" si="3">+IF(H44*G44=0,"",H44*G44)</f>
        <v/>
      </c>
    </row>
    <row r="45" spans="1:17" ht="18" customHeight="1" x14ac:dyDescent="0.25">
      <c r="A45" s="16"/>
      <c r="B45" s="5"/>
      <c r="C45" s="29"/>
      <c r="E45" s="24"/>
      <c r="F45" s="6"/>
      <c r="G45" s="6"/>
      <c r="H45" s="15"/>
      <c r="I45" s="7" t="str">
        <f t="shared" si="3"/>
        <v/>
      </c>
      <c r="K45" s="4" t="e">
        <f>730000-#REF!</f>
        <v>#REF!</v>
      </c>
    </row>
    <row r="46" spans="1:17" ht="22.9" customHeight="1" x14ac:dyDescent="0.25">
      <c r="A46" s="16" t="s">
        <v>57</v>
      </c>
      <c r="B46" s="12" t="s">
        <v>58</v>
      </c>
      <c r="C46" s="151" t="s">
        <v>59</v>
      </c>
      <c r="D46" s="152"/>
      <c r="E46" s="152"/>
      <c r="F46" s="13"/>
      <c r="G46" s="6"/>
      <c r="H46" s="15"/>
      <c r="I46" s="7" t="str">
        <f t="shared" si="3"/>
        <v/>
      </c>
      <c r="Q46" s="2" t="s">
        <v>60</v>
      </c>
    </row>
    <row r="47" spans="1:17" ht="5.5" customHeight="1" x14ac:dyDescent="0.25">
      <c r="A47" s="16"/>
      <c r="B47" s="5"/>
      <c r="C47" s="29"/>
      <c r="E47" s="24"/>
      <c r="F47" s="6"/>
      <c r="G47" s="6"/>
      <c r="H47" s="15"/>
      <c r="I47" s="7"/>
    </row>
    <row r="48" spans="1:17" ht="15" customHeight="1" x14ac:dyDescent="0.25">
      <c r="A48" s="16"/>
      <c r="B48" s="5"/>
      <c r="C48" s="29" t="s">
        <v>20</v>
      </c>
      <c r="D48" s="2" t="s">
        <v>61</v>
      </c>
      <c r="E48" s="24"/>
      <c r="F48" s="6"/>
      <c r="G48" s="6"/>
      <c r="H48" s="15"/>
      <c r="I48" s="7"/>
      <c r="Q48" s="2">
        <v>50000</v>
      </c>
    </row>
    <row r="49" spans="1:17" ht="12.75" customHeight="1" x14ac:dyDescent="0.25">
      <c r="A49" s="147"/>
      <c r="B49" s="147"/>
      <c r="C49" s="154"/>
      <c r="D49" s="132" t="s">
        <v>62</v>
      </c>
      <c r="E49" s="136" t="s">
        <v>63</v>
      </c>
      <c r="F49" s="147" t="s">
        <v>64</v>
      </c>
      <c r="G49" s="153">
        <v>1</v>
      </c>
      <c r="H49" s="148">
        <v>4500000</v>
      </c>
      <c r="I49" s="149">
        <f t="shared" ref="I49" si="4">+IF(H49*G49=0,"",H49*G49)</f>
        <v>4500000</v>
      </c>
      <c r="Q49" s="2">
        <v>2000</v>
      </c>
    </row>
    <row r="50" spans="1:17" ht="5.5" customHeight="1" x14ac:dyDescent="0.25">
      <c r="A50" s="147"/>
      <c r="B50" s="147"/>
      <c r="C50" s="154"/>
      <c r="D50" s="132"/>
      <c r="E50" s="136"/>
      <c r="F50" s="147"/>
      <c r="G50" s="153"/>
      <c r="H50" s="148"/>
      <c r="I50" s="149"/>
    </row>
    <row r="51" spans="1:17" ht="5.5" customHeight="1" x14ac:dyDescent="0.25">
      <c r="A51" s="147"/>
      <c r="B51" s="147"/>
      <c r="C51" s="154"/>
      <c r="D51" s="132"/>
      <c r="E51" s="136"/>
      <c r="F51" s="147"/>
      <c r="G51" s="153"/>
      <c r="H51" s="148"/>
      <c r="I51" s="149"/>
    </row>
    <row r="52" spans="1:17" ht="28.5" customHeight="1" x14ac:dyDescent="0.25">
      <c r="A52" s="147"/>
      <c r="B52" s="147"/>
      <c r="C52" s="154"/>
      <c r="D52" s="132"/>
      <c r="E52" s="136"/>
      <c r="F52" s="147"/>
      <c r="G52" s="153"/>
      <c r="H52" s="148"/>
      <c r="I52" s="149"/>
      <c r="K52" s="2">
        <v>307132.90000000037</v>
      </c>
      <c r="L52" s="2">
        <v>188089.49302325584</v>
      </c>
    </row>
    <row r="53" spans="1:17" ht="28.5" customHeight="1" x14ac:dyDescent="0.25">
      <c r="A53" s="6"/>
      <c r="B53" s="6"/>
      <c r="C53" s="120"/>
      <c r="D53" s="36" t="s">
        <v>65</v>
      </c>
      <c r="E53" s="59" t="s">
        <v>66</v>
      </c>
      <c r="F53" s="6" t="s">
        <v>67</v>
      </c>
      <c r="G53" s="122"/>
      <c r="H53" s="46">
        <f>SUM(I49)</f>
        <v>4500000</v>
      </c>
      <c r="I53" s="7" t="str">
        <f t="shared" ref="I53" si="5">+IF(H53*G53=0,"",H53*G53)</f>
        <v/>
      </c>
    </row>
    <row r="54" spans="1:17" ht="5.5" customHeight="1" x14ac:dyDescent="0.25">
      <c r="A54" s="16"/>
      <c r="B54" s="5"/>
      <c r="C54" s="29"/>
      <c r="E54" s="24"/>
      <c r="F54" s="6"/>
      <c r="G54" s="6"/>
      <c r="H54" s="15"/>
      <c r="I54" s="7"/>
    </row>
    <row r="55" spans="1:17" ht="18" customHeight="1" x14ac:dyDescent="0.25">
      <c r="A55" s="16" t="s">
        <v>68</v>
      </c>
      <c r="B55" s="5"/>
      <c r="C55" s="29" t="s">
        <v>22</v>
      </c>
      <c r="D55" s="2" t="s">
        <v>69</v>
      </c>
      <c r="E55" s="24"/>
      <c r="F55" s="6"/>
      <c r="G55" s="6"/>
      <c r="H55" s="15"/>
      <c r="I55" s="7" t="str">
        <f>+IF(H55*G55=0,"",H55*G55)</f>
        <v/>
      </c>
    </row>
    <row r="56" spans="1:17" ht="18" customHeight="1" x14ac:dyDescent="0.25">
      <c r="A56" s="16"/>
      <c r="B56" s="5"/>
      <c r="C56" s="29"/>
      <c r="D56" s="2" t="s">
        <v>62</v>
      </c>
      <c r="E56" s="24" t="s">
        <v>70</v>
      </c>
      <c r="F56" s="6" t="s">
        <v>71</v>
      </c>
      <c r="G56" s="6">
        <v>1</v>
      </c>
      <c r="H56" s="15">
        <v>70000</v>
      </c>
      <c r="I56" s="7">
        <f>+IF(H56*G56=0,"",H56*G56)</f>
        <v>70000</v>
      </c>
      <c r="K56" s="121">
        <v>53220.900000000373</v>
      </c>
    </row>
    <row r="57" spans="1:17" ht="18" customHeight="1" x14ac:dyDescent="0.25">
      <c r="A57" s="16"/>
      <c r="B57" s="5"/>
      <c r="C57" s="29"/>
      <c r="D57" s="2" t="s">
        <v>65</v>
      </c>
      <c r="E57" s="24" t="s">
        <v>72</v>
      </c>
      <c r="F57" s="6" t="s">
        <v>71</v>
      </c>
      <c r="G57" s="6">
        <v>1</v>
      </c>
      <c r="H57" s="15">
        <v>5000</v>
      </c>
      <c r="I57" s="7">
        <f>H57*G57</f>
        <v>5000</v>
      </c>
      <c r="L57" s="2">
        <f>0.291666667</f>
        <v>0.29166666699999999</v>
      </c>
    </row>
    <row r="58" spans="1:17" ht="18" customHeight="1" x14ac:dyDescent="0.25">
      <c r="A58" s="16"/>
      <c r="B58" s="5"/>
      <c r="C58" s="29"/>
      <c r="D58" s="2" t="s">
        <v>73</v>
      </c>
      <c r="E58" s="24" t="s">
        <v>74</v>
      </c>
      <c r="F58" s="6" t="s">
        <v>71</v>
      </c>
      <c r="G58" s="6">
        <v>1</v>
      </c>
      <c r="H58" s="15">
        <v>5000</v>
      </c>
      <c r="I58" s="7">
        <f>H58*G58</f>
        <v>5000</v>
      </c>
      <c r="L58" s="2">
        <v>120000</v>
      </c>
    </row>
    <row r="59" spans="1:17" ht="18" customHeight="1" x14ac:dyDescent="0.25">
      <c r="A59" s="16"/>
      <c r="B59" s="5"/>
      <c r="C59" s="29"/>
      <c r="D59" s="2" t="s">
        <v>75</v>
      </c>
      <c r="E59" s="136" t="s">
        <v>66</v>
      </c>
      <c r="F59" s="6" t="s">
        <v>67</v>
      </c>
      <c r="G59" s="45"/>
      <c r="H59" s="46">
        <f>SUM(I56:I58)</f>
        <v>80000</v>
      </c>
      <c r="I59" s="7" t="str">
        <f t="shared" ref="I59" si="6">+IF(H59*G59=0,"",H59*G59)</f>
        <v/>
      </c>
      <c r="L59" s="2">
        <f>L57*L58</f>
        <v>35000.000039999999</v>
      </c>
      <c r="M59" s="2">
        <f>L58/L59</f>
        <v>3.4285714246530614</v>
      </c>
    </row>
    <row r="60" spans="1:17" ht="18" customHeight="1" x14ac:dyDescent="0.25">
      <c r="A60" s="16"/>
      <c r="B60" s="5"/>
      <c r="C60" s="29"/>
      <c r="D60" s="57"/>
      <c r="E60" s="136"/>
      <c r="F60" s="8"/>
      <c r="G60" s="6"/>
      <c r="H60" s="46"/>
      <c r="I60" s="15"/>
    </row>
    <row r="61" spans="1:17" ht="6" customHeight="1" x14ac:dyDescent="0.25">
      <c r="A61" s="16"/>
      <c r="B61" s="5"/>
      <c r="C61" s="29"/>
      <c r="D61" s="57"/>
      <c r="E61" s="59"/>
      <c r="F61" s="8"/>
      <c r="G61" s="6"/>
      <c r="H61" s="46"/>
      <c r="I61" s="15"/>
    </row>
    <row r="62" spans="1:17" ht="9.4" customHeight="1" x14ac:dyDescent="0.25">
      <c r="A62" s="16"/>
      <c r="B62" s="5"/>
      <c r="C62" s="29"/>
      <c r="D62" s="57"/>
      <c r="E62" s="26"/>
      <c r="F62" s="6"/>
      <c r="G62" s="6"/>
      <c r="H62" s="46"/>
      <c r="I62" s="15"/>
      <c r="L62" s="2">
        <v>7000</v>
      </c>
      <c r="M62" s="2">
        <f>L59/L62</f>
        <v>5.0000000057142859</v>
      </c>
    </row>
    <row r="63" spans="1:17" ht="18" customHeight="1" x14ac:dyDescent="0.25">
      <c r="A63" s="16">
        <v>1.4</v>
      </c>
      <c r="B63" s="50" t="s">
        <v>76</v>
      </c>
      <c r="C63" s="51" t="s">
        <v>77</v>
      </c>
      <c r="D63" s="52"/>
      <c r="E63" s="53"/>
      <c r="F63" s="6" t="s">
        <v>13</v>
      </c>
      <c r="G63" s="6">
        <v>1</v>
      </c>
      <c r="H63" s="46"/>
      <c r="I63" s="7" t="str">
        <f t="shared" ref="I63:I73" si="7">+IF(H63*G63=0,"",H63*G63)</f>
        <v/>
      </c>
      <c r="L63" s="2">
        <f>7000*6</f>
        <v>42000</v>
      </c>
    </row>
    <row r="64" spans="1:17" ht="9.4" customHeight="1" x14ac:dyDescent="0.25">
      <c r="A64" s="16"/>
      <c r="B64" s="5"/>
      <c r="C64" s="47"/>
      <c r="D64" s="48"/>
      <c r="E64" s="49"/>
      <c r="F64" s="6"/>
      <c r="G64" s="6"/>
      <c r="H64" s="46"/>
      <c r="I64" s="15" t="str">
        <f t="shared" si="7"/>
        <v/>
      </c>
      <c r="L64" s="2">
        <f>800*6</f>
        <v>4800</v>
      </c>
    </row>
    <row r="65" spans="1:14" ht="18" customHeight="1" x14ac:dyDescent="0.25">
      <c r="A65" s="140">
        <v>1.5</v>
      </c>
      <c r="B65" s="150" t="s">
        <v>78</v>
      </c>
      <c r="C65" s="144" t="s">
        <v>79</v>
      </c>
      <c r="D65" s="145"/>
      <c r="E65" s="146"/>
      <c r="F65" s="147" t="s">
        <v>13</v>
      </c>
      <c r="G65" s="147">
        <v>1</v>
      </c>
      <c r="H65" s="148"/>
      <c r="I65" s="149" t="str">
        <f t="shared" si="7"/>
        <v/>
      </c>
    </row>
    <row r="66" spans="1:14" ht="18" customHeight="1" x14ac:dyDescent="0.25">
      <c r="A66" s="140"/>
      <c r="B66" s="150"/>
      <c r="C66" s="144"/>
      <c r="D66" s="145"/>
      <c r="E66" s="146"/>
      <c r="F66" s="147"/>
      <c r="G66" s="147"/>
      <c r="H66" s="148"/>
      <c r="I66" s="149" t="str">
        <f t="shared" si="7"/>
        <v/>
      </c>
    </row>
    <row r="67" spans="1:14" ht="9" customHeight="1" x14ac:dyDescent="0.25">
      <c r="A67" s="16"/>
      <c r="B67" s="5"/>
      <c r="C67" s="29"/>
      <c r="D67" s="31"/>
      <c r="E67" s="26"/>
      <c r="F67" s="5"/>
      <c r="G67" s="5"/>
      <c r="H67" s="15"/>
      <c r="I67" s="7" t="str">
        <f t="shared" si="7"/>
        <v/>
      </c>
      <c r="K67" s="4"/>
      <c r="N67" s="121">
        <v>4483728</v>
      </c>
    </row>
    <row r="68" spans="1:14" ht="18" customHeight="1" x14ac:dyDescent="0.25">
      <c r="A68" s="16">
        <v>1.6</v>
      </c>
      <c r="B68" s="50" t="s">
        <v>80</v>
      </c>
      <c r="C68" s="51" t="s">
        <v>81</v>
      </c>
      <c r="D68" s="52"/>
      <c r="E68" s="53"/>
      <c r="F68" s="6" t="s">
        <v>13</v>
      </c>
      <c r="G68" s="6">
        <v>1</v>
      </c>
      <c r="H68" s="46"/>
      <c r="I68" s="15" t="str">
        <f t="shared" si="7"/>
        <v/>
      </c>
    </row>
    <row r="69" spans="1:14" ht="8.65" customHeight="1" x14ac:dyDescent="0.25">
      <c r="A69" s="16"/>
      <c r="B69" s="5"/>
      <c r="C69" s="29"/>
      <c r="E69" s="24"/>
      <c r="F69" s="6"/>
      <c r="G69" s="6"/>
      <c r="H69" s="46"/>
      <c r="I69" s="7" t="str">
        <f t="shared" si="7"/>
        <v/>
      </c>
    </row>
    <row r="70" spans="1:14" ht="28.5" customHeight="1" x14ac:dyDescent="0.25">
      <c r="A70" s="16">
        <v>1.7</v>
      </c>
      <c r="B70" s="50" t="s">
        <v>82</v>
      </c>
      <c r="C70" s="144" t="s">
        <v>83</v>
      </c>
      <c r="D70" s="145"/>
      <c r="E70" s="146"/>
      <c r="F70" s="6" t="s">
        <v>13</v>
      </c>
      <c r="G70" s="6">
        <v>1</v>
      </c>
      <c r="H70" s="46"/>
      <c r="I70" s="15" t="str">
        <f t="shared" si="7"/>
        <v/>
      </c>
      <c r="N70" s="4">
        <f>N67*1.05</f>
        <v>4707914.4000000004</v>
      </c>
    </row>
    <row r="71" spans="1:14" ht="10.5" customHeight="1" x14ac:dyDescent="0.25">
      <c r="A71" s="16"/>
      <c r="B71" s="5"/>
      <c r="C71" s="33"/>
      <c r="D71" s="31"/>
      <c r="E71" s="26"/>
      <c r="F71" s="5"/>
      <c r="G71" s="5"/>
      <c r="H71" s="46"/>
      <c r="I71" s="15" t="str">
        <f t="shared" si="7"/>
        <v/>
      </c>
    </row>
    <row r="72" spans="1:14" ht="18" customHeight="1" x14ac:dyDescent="0.25">
      <c r="A72" s="16">
        <v>1.8</v>
      </c>
      <c r="B72" s="50" t="s">
        <v>84</v>
      </c>
      <c r="C72" s="51" t="s">
        <v>85</v>
      </c>
      <c r="D72" s="52"/>
      <c r="E72" s="53"/>
      <c r="F72" s="6" t="s">
        <v>13</v>
      </c>
      <c r="G72" s="6">
        <v>1</v>
      </c>
      <c r="H72" s="46"/>
      <c r="I72" s="7" t="str">
        <f t="shared" si="7"/>
        <v/>
      </c>
      <c r="K72" s="4">
        <f>H72/6</f>
        <v>0</v>
      </c>
    </row>
    <row r="73" spans="1:14" ht="18" customHeight="1" x14ac:dyDescent="0.25">
      <c r="A73" s="16"/>
      <c r="B73" s="5"/>
      <c r="C73" s="29"/>
      <c r="E73" s="26"/>
      <c r="F73" s="6"/>
      <c r="G73" s="45"/>
      <c r="H73" s="46"/>
      <c r="I73" s="7" t="str">
        <f t="shared" si="7"/>
        <v/>
      </c>
    </row>
    <row r="74" spans="1:14" ht="18" customHeight="1" x14ac:dyDescent="0.25">
      <c r="A74" s="16"/>
      <c r="B74" s="5"/>
      <c r="C74" s="29"/>
      <c r="E74" s="26"/>
      <c r="F74" s="6"/>
      <c r="G74" s="6"/>
      <c r="H74" s="15"/>
      <c r="I74" s="7"/>
    </row>
    <row r="75" spans="1:14" ht="18" customHeight="1" x14ac:dyDescent="0.25">
      <c r="A75" s="128" t="s">
        <v>86</v>
      </c>
      <c r="B75" s="129"/>
      <c r="C75" s="129"/>
      <c r="D75" s="129"/>
      <c r="E75" s="129"/>
      <c r="F75" s="129"/>
      <c r="G75" s="129"/>
      <c r="H75" s="130"/>
      <c r="I75" s="11"/>
    </row>
    <row r="76" spans="1:14" ht="18" customHeight="1" x14ac:dyDescent="0.25"/>
    <row r="80" spans="1:14" x14ac:dyDescent="0.25">
      <c r="E80" s="2" t="s">
        <v>87</v>
      </c>
    </row>
  </sheetData>
  <mergeCells count="45">
    <mergeCell ref="I49:I52"/>
    <mergeCell ref="G49:G52"/>
    <mergeCell ref="B49:B52"/>
    <mergeCell ref="A49:A52"/>
    <mergeCell ref="E49:E52"/>
    <mergeCell ref="D49:D52"/>
    <mergeCell ref="C49:C52"/>
    <mergeCell ref="F49:F52"/>
    <mergeCell ref="I65:I66"/>
    <mergeCell ref="B65:B66"/>
    <mergeCell ref="A65:A66"/>
    <mergeCell ref="C65:E66"/>
    <mergeCell ref="C4:E4"/>
    <mergeCell ref="E59:E60"/>
    <mergeCell ref="C46:E46"/>
    <mergeCell ref="A43:H43"/>
    <mergeCell ref="C42:E42"/>
    <mergeCell ref="A25:A26"/>
    <mergeCell ref="C19:E19"/>
    <mergeCell ref="D14:E14"/>
    <mergeCell ref="D15:E15"/>
    <mergeCell ref="D16:E16"/>
    <mergeCell ref="D17:E17"/>
    <mergeCell ref="H49:H52"/>
    <mergeCell ref="A75:H75"/>
    <mergeCell ref="C70:E70"/>
    <mergeCell ref="F65:F66"/>
    <mergeCell ref="G65:G66"/>
    <mergeCell ref="H65:H66"/>
    <mergeCell ref="A1:I1"/>
    <mergeCell ref="A40:H40"/>
    <mergeCell ref="A41:I41"/>
    <mergeCell ref="C23:E23"/>
    <mergeCell ref="C27:E27"/>
    <mergeCell ref="C25:E26"/>
    <mergeCell ref="D35:E35"/>
    <mergeCell ref="D10:E10"/>
    <mergeCell ref="D11:E11"/>
    <mergeCell ref="C2:E2"/>
    <mergeCell ref="C6:E6"/>
    <mergeCell ref="C8:E8"/>
    <mergeCell ref="C9:E9"/>
    <mergeCell ref="C13:E13"/>
    <mergeCell ref="B25:B26"/>
    <mergeCell ref="C21:E21"/>
  </mergeCells>
  <pageMargins left="0.23622047244094491" right="0.23622047244094491" top="0.74803149606299213" bottom="0.74803149606299213" header="0.31496062992125984" footer="0.31496062992125984"/>
  <pageSetup paperSize="9" scale="94" firstPageNumber="94" orientation="portrait" useFirstPageNumber="1" r:id="rId1"/>
  <headerFooter>
    <oddHeader>&amp;C&amp;"Arial,Bold"&amp;9&amp;P</oddHeader>
    <oddFooter>&amp;C&amp;G</oddFooter>
  </headerFooter>
  <rowBreaks count="2" manualBreakCount="2">
    <brk id="40" max="16383" man="1"/>
    <brk id="75" max="8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ABAD-E1FD-4EE8-B8ED-ED6BE8A9EB5C}">
  <sheetPr>
    <tabColor rgb="FF92D050"/>
  </sheetPr>
  <dimension ref="A1:G48"/>
  <sheetViews>
    <sheetView view="pageBreakPreview" topLeftCell="A26" zoomScale="115" zoomScaleNormal="100" zoomScaleSheetLayoutView="115" workbookViewId="0">
      <selection activeCell="G40" sqref="G40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3" width="37.7265625" style="2" customWidth="1"/>
    <col min="4" max="4" width="8.7265625" style="1" customWidth="1"/>
    <col min="5" max="5" width="7.26953125" style="1" customWidth="1"/>
    <col min="6" max="6" width="14.7265625" style="3" customWidth="1"/>
    <col min="7" max="7" width="14.7265625" style="4" customWidth="1"/>
    <col min="8" max="16384" width="9.1796875" style="2"/>
  </cols>
  <sheetData>
    <row r="1" spans="1:7" ht="18" customHeight="1" x14ac:dyDescent="0.25">
      <c r="A1" s="128" t="s">
        <v>88</v>
      </c>
      <c r="B1" s="129"/>
      <c r="C1" s="129"/>
      <c r="D1" s="129"/>
      <c r="E1" s="129"/>
      <c r="F1" s="129"/>
      <c r="G1" s="130"/>
    </row>
    <row r="2" spans="1:7" ht="18" customHeight="1" x14ac:dyDescent="0.25">
      <c r="A2" s="23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</row>
    <row r="3" spans="1:7" ht="18" customHeight="1" x14ac:dyDescent="0.25">
      <c r="A3" s="17"/>
      <c r="B3" s="5"/>
      <c r="C3" s="5"/>
      <c r="D3" s="6"/>
      <c r="E3" s="6"/>
      <c r="F3" s="15"/>
      <c r="G3" s="7" t="str">
        <f t="shared" ref="G3:G10" si="0">+IF(F3*E3=0,"",F3*E3)</f>
        <v/>
      </c>
    </row>
    <row r="4" spans="1:7" ht="18" customHeight="1" x14ac:dyDescent="0.25">
      <c r="A4" s="16">
        <v>2.1</v>
      </c>
      <c r="B4" s="12">
        <v>8.1999999999999993</v>
      </c>
      <c r="C4" s="13" t="s">
        <v>89</v>
      </c>
      <c r="D4" s="6"/>
      <c r="E4" s="6"/>
      <c r="F4" s="15"/>
      <c r="G4" s="7" t="str">
        <f t="shared" si="0"/>
        <v/>
      </c>
    </row>
    <row r="5" spans="1:7" ht="18" customHeight="1" x14ac:dyDescent="0.25">
      <c r="A5" s="5"/>
      <c r="B5" s="5"/>
      <c r="C5" s="5"/>
      <c r="D5" s="6"/>
      <c r="E5" s="6"/>
      <c r="F5" s="15"/>
      <c r="G5" s="7" t="str">
        <f t="shared" si="0"/>
        <v/>
      </c>
    </row>
    <row r="6" spans="1:7" ht="18" customHeight="1" x14ac:dyDescent="0.25">
      <c r="A6" s="5" t="s">
        <v>90</v>
      </c>
      <c r="B6" s="5" t="s">
        <v>91</v>
      </c>
      <c r="C6" s="5" t="s">
        <v>92</v>
      </c>
      <c r="D6" s="6" t="s">
        <v>93</v>
      </c>
      <c r="E6" s="60">
        <v>0.1</v>
      </c>
      <c r="F6" s="15"/>
      <c r="G6" s="7" t="str">
        <f t="shared" si="0"/>
        <v/>
      </c>
    </row>
    <row r="7" spans="1:7" ht="18" customHeight="1" x14ac:dyDescent="0.25">
      <c r="A7" s="5"/>
      <c r="B7" s="5"/>
      <c r="C7" s="5"/>
      <c r="D7" s="6"/>
      <c r="E7" s="60"/>
      <c r="F7" s="15"/>
      <c r="G7" s="7" t="str">
        <f t="shared" si="0"/>
        <v/>
      </c>
    </row>
    <row r="8" spans="1:7" ht="18" customHeight="1" x14ac:dyDescent="0.25">
      <c r="A8" s="5" t="s">
        <v>94</v>
      </c>
      <c r="B8" s="5" t="s">
        <v>95</v>
      </c>
      <c r="C8" s="156" t="s">
        <v>96</v>
      </c>
      <c r="D8" s="6" t="s">
        <v>93</v>
      </c>
      <c r="E8" s="60">
        <v>0.1</v>
      </c>
      <c r="F8" s="15"/>
      <c r="G8" s="7" t="str">
        <f t="shared" si="0"/>
        <v/>
      </c>
    </row>
    <row r="9" spans="1:7" ht="18" customHeight="1" x14ac:dyDescent="0.25">
      <c r="A9" s="5"/>
      <c r="B9" s="5"/>
      <c r="C9" s="156"/>
      <c r="D9" s="6"/>
      <c r="E9" s="6"/>
      <c r="F9" s="15"/>
      <c r="G9" s="7"/>
    </row>
    <row r="10" spans="1:7" ht="18" customHeight="1" x14ac:dyDescent="0.25">
      <c r="A10" s="5"/>
      <c r="B10" s="5"/>
      <c r="C10" s="5"/>
      <c r="D10" s="6"/>
      <c r="E10" s="6"/>
      <c r="F10" s="15"/>
      <c r="G10" s="7" t="str">
        <f t="shared" si="0"/>
        <v/>
      </c>
    </row>
    <row r="11" spans="1:7" ht="18" customHeight="1" x14ac:dyDescent="0.25">
      <c r="A11" s="140" t="s">
        <v>97</v>
      </c>
      <c r="B11" s="155" t="s">
        <v>98</v>
      </c>
      <c r="C11" s="155" t="s">
        <v>99</v>
      </c>
      <c r="D11" s="147" t="s">
        <v>100</v>
      </c>
      <c r="E11" s="147">
        <v>50</v>
      </c>
      <c r="F11" s="149"/>
      <c r="G11" s="149" t="str">
        <f t="shared" ref="G11" si="1">+IF(F11*E11=0,"",F11*E11)</f>
        <v/>
      </c>
    </row>
    <row r="12" spans="1:7" ht="18" customHeight="1" x14ac:dyDescent="0.25">
      <c r="A12" s="140"/>
      <c r="B12" s="155"/>
      <c r="C12" s="155"/>
      <c r="D12" s="147"/>
      <c r="E12" s="147"/>
      <c r="F12" s="149"/>
      <c r="G12" s="149"/>
    </row>
    <row r="13" spans="1:7" ht="18" customHeight="1" x14ac:dyDescent="0.25">
      <c r="A13" s="5"/>
      <c r="B13" s="5"/>
      <c r="C13" s="8"/>
      <c r="D13" s="6"/>
      <c r="E13" s="6"/>
      <c r="F13" s="15"/>
      <c r="G13" s="7"/>
    </row>
    <row r="14" spans="1:7" ht="18" customHeight="1" x14ac:dyDescent="0.25">
      <c r="A14" s="5" t="s">
        <v>101</v>
      </c>
      <c r="B14" s="155" t="s">
        <v>102</v>
      </c>
      <c r="C14" s="155" t="s">
        <v>103</v>
      </c>
      <c r="D14" s="147"/>
      <c r="E14" s="147"/>
      <c r="F14" s="149"/>
      <c r="G14" s="149"/>
    </row>
    <row r="15" spans="1:7" ht="18" customHeight="1" x14ac:dyDescent="0.25">
      <c r="A15" s="5"/>
      <c r="B15" s="155"/>
      <c r="C15" s="155"/>
      <c r="D15" s="147"/>
      <c r="E15" s="147"/>
      <c r="F15" s="149"/>
      <c r="G15" s="149"/>
    </row>
    <row r="16" spans="1:7" ht="18" customHeight="1" x14ac:dyDescent="0.25">
      <c r="A16" s="5"/>
      <c r="B16" s="5"/>
      <c r="C16" s="8" t="s">
        <v>104</v>
      </c>
      <c r="D16" s="6" t="s">
        <v>100</v>
      </c>
      <c r="E16" s="6">
        <v>50</v>
      </c>
      <c r="F16" s="7"/>
      <c r="G16" s="7" t="str">
        <f t="shared" ref="G16" si="2">+IF(F16*E16=0,"",F16*E16)</f>
        <v/>
      </c>
    </row>
    <row r="17" spans="1:7" ht="18" customHeight="1" x14ac:dyDescent="0.25">
      <c r="A17" s="5"/>
      <c r="B17" s="5"/>
      <c r="C17" s="8"/>
      <c r="D17" s="6"/>
      <c r="E17" s="6"/>
      <c r="F17" s="15"/>
      <c r="G17" s="7"/>
    </row>
    <row r="18" spans="1:7" ht="18" customHeight="1" x14ac:dyDescent="0.25">
      <c r="A18" s="5"/>
      <c r="B18" s="5"/>
      <c r="C18" s="8"/>
      <c r="D18" s="6"/>
      <c r="E18" s="6"/>
      <c r="F18" s="15"/>
      <c r="G18" s="7"/>
    </row>
    <row r="19" spans="1:7" ht="18" customHeight="1" x14ac:dyDescent="0.25">
      <c r="A19" s="5"/>
      <c r="B19" s="5"/>
      <c r="C19" s="5"/>
      <c r="D19" s="6"/>
      <c r="E19" s="6"/>
      <c r="F19" s="15"/>
      <c r="G19" s="7"/>
    </row>
    <row r="20" spans="1:7" ht="18" customHeight="1" x14ac:dyDescent="0.25">
      <c r="A20" s="5"/>
      <c r="B20" s="5"/>
      <c r="C20" s="5"/>
      <c r="D20" s="6"/>
      <c r="E20" s="6"/>
      <c r="F20" s="15"/>
      <c r="G20" s="7"/>
    </row>
    <row r="21" spans="1:7" ht="18" customHeight="1" x14ac:dyDescent="0.25">
      <c r="A21" s="5"/>
      <c r="B21" s="5"/>
      <c r="C21" s="5"/>
      <c r="D21" s="6"/>
      <c r="E21" s="6"/>
      <c r="F21" s="15"/>
      <c r="G21" s="7"/>
    </row>
    <row r="22" spans="1:7" ht="18" customHeight="1" x14ac:dyDescent="0.25">
      <c r="A22" s="5"/>
      <c r="B22" s="12"/>
      <c r="C22" s="14"/>
      <c r="D22" s="6"/>
      <c r="E22" s="6"/>
      <c r="F22" s="15"/>
      <c r="G22" s="7"/>
    </row>
    <row r="23" spans="1:7" ht="18" customHeight="1" x14ac:dyDescent="0.25">
      <c r="A23" s="5"/>
      <c r="B23" s="5"/>
      <c r="C23" s="5"/>
      <c r="D23" s="6"/>
      <c r="E23" s="6"/>
      <c r="F23" s="15"/>
      <c r="G23" s="7"/>
    </row>
    <row r="24" spans="1:7" ht="18" customHeight="1" x14ac:dyDescent="0.25">
      <c r="A24" s="5"/>
      <c r="B24" s="5"/>
      <c r="C24" s="5"/>
      <c r="D24" s="6"/>
      <c r="E24" s="6"/>
      <c r="F24" s="15"/>
      <c r="G24" s="7"/>
    </row>
    <row r="25" spans="1:7" ht="18" customHeight="1" x14ac:dyDescent="0.25">
      <c r="A25" s="5"/>
      <c r="B25" s="5"/>
      <c r="C25" s="5"/>
      <c r="D25" s="6"/>
      <c r="E25" s="6"/>
      <c r="F25" s="15"/>
      <c r="G25" s="7"/>
    </row>
    <row r="26" spans="1:7" ht="18" customHeight="1" x14ac:dyDescent="0.25">
      <c r="A26" s="5"/>
      <c r="B26" s="5"/>
      <c r="C26" s="5"/>
      <c r="D26" s="6"/>
      <c r="E26" s="6"/>
      <c r="F26" s="15"/>
      <c r="G26" s="7"/>
    </row>
    <row r="27" spans="1:7" ht="18" customHeight="1" x14ac:dyDescent="0.25">
      <c r="A27" s="5"/>
      <c r="B27" s="5"/>
      <c r="C27" s="5"/>
      <c r="D27" s="6"/>
      <c r="E27" s="6"/>
      <c r="F27" s="15"/>
      <c r="G27" s="7"/>
    </row>
    <row r="28" spans="1:7" ht="18" customHeight="1" x14ac:dyDescent="0.25">
      <c r="A28" s="5"/>
      <c r="B28" s="5"/>
      <c r="C28" s="5"/>
      <c r="D28" s="6"/>
      <c r="E28" s="6"/>
      <c r="F28" s="15"/>
      <c r="G28" s="7"/>
    </row>
    <row r="29" spans="1:7" ht="18" customHeight="1" x14ac:dyDescent="0.25">
      <c r="A29" s="5"/>
      <c r="B29" s="5"/>
      <c r="C29" s="5"/>
      <c r="D29" s="6"/>
      <c r="E29" s="6"/>
      <c r="F29" s="15"/>
      <c r="G29" s="7"/>
    </row>
    <row r="30" spans="1:7" ht="18" customHeight="1" x14ac:dyDescent="0.25">
      <c r="A30" s="5"/>
      <c r="B30" s="5"/>
      <c r="C30" s="5"/>
      <c r="D30" s="6"/>
      <c r="E30" s="6"/>
      <c r="F30" s="15"/>
      <c r="G30" s="7"/>
    </row>
    <row r="31" spans="1:7" ht="18" customHeight="1" x14ac:dyDescent="0.25">
      <c r="A31" s="5"/>
      <c r="B31" s="5"/>
      <c r="C31" s="5"/>
      <c r="D31" s="6"/>
      <c r="E31" s="6"/>
      <c r="F31" s="15"/>
      <c r="G31" s="7"/>
    </row>
    <row r="32" spans="1:7" ht="18" customHeight="1" x14ac:dyDescent="0.25">
      <c r="A32" s="5"/>
      <c r="B32" s="5"/>
      <c r="C32" s="5"/>
      <c r="D32" s="6"/>
      <c r="E32" s="6"/>
      <c r="F32" s="15"/>
      <c r="G32" s="7"/>
    </row>
    <row r="33" spans="1:7" ht="18" customHeight="1" x14ac:dyDescent="0.25">
      <c r="A33" s="5"/>
      <c r="B33" s="5"/>
      <c r="C33" s="5"/>
      <c r="D33" s="6"/>
      <c r="E33" s="6"/>
      <c r="F33" s="15"/>
      <c r="G33" s="7"/>
    </row>
    <row r="34" spans="1:7" ht="18" customHeight="1" x14ac:dyDescent="0.25">
      <c r="A34" s="5"/>
      <c r="B34" s="5"/>
      <c r="C34" s="5"/>
      <c r="D34" s="6"/>
      <c r="E34" s="6"/>
      <c r="F34" s="15"/>
      <c r="G34" s="7"/>
    </row>
    <row r="35" spans="1:7" ht="18" customHeight="1" x14ac:dyDescent="0.25">
      <c r="A35" s="5"/>
      <c r="B35" s="5"/>
      <c r="C35" s="5"/>
      <c r="D35" s="6"/>
      <c r="E35" s="6"/>
      <c r="F35" s="15"/>
      <c r="G35" s="7"/>
    </row>
    <row r="36" spans="1:7" ht="18" customHeight="1" x14ac:dyDescent="0.25">
      <c r="A36" s="5"/>
      <c r="B36" s="5"/>
      <c r="C36" s="5"/>
      <c r="D36" s="6"/>
      <c r="E36" s="6"/>
      <c r="F36" s="15"/>
      <c r="G36" s="7"/>
    </row>
    <row r="37" spans="1:7" ht="18" customHeight="1" x14ac:dyDescent="0.25">
      <c r="A37" s="5"/>
      <c r="B37" s="5"/>
      <c r="C37" s="5"/>
      <c r="D37" s="6"/>
      <c r="E37" s="6"/>
      <c r="F37" s="15"/>
      <c r="G37" s="7"/>
    </row>
    <row r="38" spans="1:7" ht="18" customHeight="1" x14ac:dyDescent="0.25">
      <c r="A38" s="5"/>
      <c r="B38" s="5"/>
      <c r="C38" s="8"/>
      <c r="D38" s="6"/>
      <c r="E38" s="6"/>
      <c r="F38" s="15"/>
      <c r="G38" s="7"/>
    </row>
    <row r="39" spans="1:7" ht="18" customHeight="1" x14ac:dyDescent="0.25">
      <c r="A39" s="21"/>
      <c r="B39" s="5"/>
      <c r="C39" s="5"/>
      <c r="D39" s="6"/>
      <c r="E39" s="6"/>
      <c r="F39" s="15"/>
      <c r="G39" s="7" t="str">
        <f>+IF(F39*E39=0,"",F39*E39)</f>
        <v/>
      </c>
    </row>
    <row r="40" spans="1:7" ht="18" customHeight="1" x14ac:dyDescent="0.25">
      <c r="A40" s="128" t="s">
        <v>86</v>
      </c>
      <c r="B40" s="129"/>
      <c r="C40" s="129"/>
      <c r="D40" s="129"/>
      <c r="E40" s="129"/>
      <c r="F40" s="130"/>
      <c r="G40" s="11"/>
    </row>
    <row r="41" spans="1:7" ht="18" customHeight="1" x14ac:dyDescent="0.25"/>
    <row r="42" spans="1:7" ht="18" customHeight="1" x14ac:dyDescent="0.25"/>
    <row r="43" spans="1:7" ht="18" customHeight="1" x14ac:dyDescent="0.25"/>
    <row r="44" spans="1:7" ht="18" customHeight="1" x14ac:dyDescent="0.25"/>
    <row r="45" spans="1:7" ht="18" customHeight="1" x14ac:dyDescent="0.25"/>
    <row r="46" spans="1:7" ht="18" customHeight="1" x14ac:dyDescent="0.25"/>
    <row r="47" spans="1:7" ht="18" customHeight="1" x14ac:dyDescent="0.25"/>
    <row r="48" spans="1:7" ht="18" customHeight="1" x14ac:dyDescent="0.25"/>
  </sheetData>
  <mergeCells count="16">
    <mergeCell ref="A1:G1"/>
    <mergeCell ref="A40:F40"/>
    <mergeCell ref="A11:A12"/>
    <mergeCell ref="B11:B12"/>
    <mergeCell ref="C11:C12"/>
    <mergeCell ref="D11:D12"/>
    <mergeCell ref="E11:E12"/>
    <mergeCell ref="F11:F12"/>
    <mergeCell ref="G11:G12"/>
    <mergeCell ref="G14:G15"/>
    <mergeCell ref="B14:B15"/>
    <mergeCell ref="C14:C15"/>
    <mergeCell ref="D14:D15"/>
    <mergeCell ref="E14:E15"/>
    <mergeCell ref="F14:F15"/>
    <mergeCell ref="C8:C9"/>
  </mergeCells>
  <pageMargins left="0.23622047244094491" right="0.23622047244094491" top="0.74803149606299213" bottom="0.74803149606299213" header="0.31496062992125984" footer="0.31496062992125984"/>
  <pageSetup paperSize="9" firstPageNumber="96" orientation="portrait" useFirstPageNumber="1" r:id="rId1"/>
  <headerFooter>
    <oddHeader>&amp;C&amp;"Arial,Bold"&amp;9&amp;P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3C6B-CA37-4D4D-9EC6-AF0F53996C95}">
  <sheetPr>
    <tabColor rgb="FF92D050"/>
  </sheetPr>
  <dimension ref="A1:O70"/>
  <sheetViews>
    <sheetView view="pageBreakPreview" topLeftCell="A9" zoomScale="115" zoomScaleNormal="100" zoomScaleSheetLayoutView="115" workbookViewId="0">
      <selection activeCell="H42" sqref="H42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4" width="3.26953125" style="2" customWidth="1"/>
    <col min="5" max="5" width="32.7265625" style="2" customWidth="1"/>
    <col min="6" max="6" width="8.7265625" style="1" customWidth="1"/>
    <col min="7" max="7" width="7.26953125" style="1" customWidth="1"/>
    <col min="8" max="8" width="13.7265625" style="3" customWidth="1"/>
    <col min="9" max="9" width="14.7265625" style="4" customWidth="1"/>
    <col min="10" max="16384" width="9.1796875" style="2"/>
  </cols>
  <sheetData>
    <row r="1" spans="1:15" ht="18" customHeight="1" x14ac:dyDescent="0.25">
      <c r="A1" s="128" t="s">
        <v>105</v>
      </c>
      <c r="B1" s="129"/>
      <c r="C1" s="129"/>
      <c r="D1" s="129"/>
      <c r="E1" s="129"/>
      <c r="F1" s="129"/>
      <c r="G1" s="129"/>
      <c r="H1" s="129"/>
      <c r="I1" s="130"/>
    </row>
    <row r="2" spans="1:15" ht="18" customHeight="1" x14ac:dyDescent="0.25">
      <c r="A2" s="23" t="s">
        <v>1</v>
      </c>
      <c r="B2" s="9" t="s">
        <v>2</v>
      </c>
      <c r="C2" s="137" t="s">
        <v>3</v>
      </c>
      <c r="D2" s="138"/>
      <c r="E2" s="139"/>
      <c r="F2" s="9" t="s">
        <v>4</v>
      </c>
      <c r="G2" s="9" t="s">
        <v>5</v>
      </c>
      <c r="H2" s="10" t="s">
        <v>6</v>
      </c>
      <c r="I2" s="10" t="s">
        <v>7</v>
      </c>
    </row>
    <row r="3" spans="1:15" ht="18" customHeight="1" x14ac:dyDescent="0.25">
      <c r="A3" s="17"/>
      <c r="B3" s="5"/>
      <c r="C3" s="27"/>
      <c r="D3" s="28"/>
      <c r="E3" s="24"/>
      <c r="F3" s="6"/>
      <c r="G3" s="6"/>
      <c r="H3" s="15"/>
      <c r="I3" s="7" t="str">
        <f>+IF(H3*G3=0,"",H3*G3)</f>
        <v/>
      </c>
    </row>
    <row r="4" spans="1:15" ht="18" customHeight="1" x14ac:dyDescent="0.25">
      <c r="A4" s="16">
        <v>3.1</v>
      </c>
      <c r="B4" s="12">
        <v>8.3000000000000007</v>
      </c>
      <c r="C4" s="162" t="s">
        <v>89</v>
      </c>
      <c r="D4" s="163"/>
      <c r="E4" s="164"/>
      <c r="F4" s="6"/>
      <c r="G4" s="6"/>
      <c r="H4" s="15"/>
      <c r="I4" s="7" t="str">
        <f t="shared" ref="I4:I5" si="0">+IF(H4*G4=0,"",H4*G4)</f>
        <v/>
      </c>
    </row>
    <row r="5" spans="1:15" ht="18" customHeight="1" x14ac:dyDescent="0.25">
      <c r="A5" s="16"/>
      <c r="B5" s="5"/>
      <c r="C5" s="29"/>
      <c r="E5" s="24"/>
      <c r="F5" s="6"/>
      <c r="G5" s="6"/>
      <c r="H5" s="15"/>
      <c r="I5" s="7" t="str">
        <f t="shared" si="0"/>
        <v/>
      </c>
    </row>
    <row r="6" spans="1:15" ht="18" customHeight="1" x14ac:dyDescent="0.25">
      <c r="A6" s="16"/>
      <c r="B6" s="5"/>
      <c r="C6" s="72"/>
      <c r="D6" s="69"/>
      <c r="E6" s="70"/>
      <c r="F6" s="60"/>
      <c r="G6" s="60"/>
      <c r="H6" s="61"/>
      <c r="I6" s="62"/>
    </row>
    <row r="7" spans="1:15" ht="18" customHeight="1" x14ac:dyDescent="0.25">
      <c r="A7" s="73" t="s">
        <v>106</v>
      </c>
      <c r="B7" s="73" t="s">
        <v>107</v>
      </c>
      <c r="C7" s="157" t="s">
        <v>108</v>
      </c>
      <c r="D7" s="158"/>
      <c r="E7" s="159"/>
      <c r="F7" s="60"/>
      <c r="G7" s="60"/>
      <c r="H7" s="61"/>
      <c r="I7" s="62"/>
    </row>
    <row r="8" spans="1:15" ht="18" customHeight="1" x14ac:dyDescent="0.25">
      <c r="A8" s="74"/>
      <c r="B8" s="74"/>
      <c r="C8" s="72" t="s">
        <v>20</v>
      </c>
      <c r="D8" s="160" t="s">
        <v>109</v>
      </c>
      <c r="E8" s="161"/>
      <c r="F8" s="60"/>
      <c r="G8" s="60"/>
      <c r="H8" s="61"/>
      <c r="I8" s="62"/>
    </row>
    <row r="9" spans="1:15" ht="18" customHeight="1" x14ac:dyDescent="0.25">
      <c r="A9" s="74"/>
      <c r="B9" s="74"/>
      <c r="C9" s="72"/>
      <c r="D9" s="160"/>
      <c r="E9" s="161"/>
      <c r="F9" s="60"/>
      <c r="G9" s="60"/>
      <c r="H9" s="61"/>
      <c r="I9" s="62"/>
    </row>
    <row r="10" spans="1:15" ht="18" customHeight="1" x14ac:dyDescent="0.25">
      <c r="A10" s="74"/>
      <c r="B10" s="74"/>
      <c r="C10" s="72"/>
      <c r="D10" s="69" t="s">
        <v>62</v>
      </c>
      <c r="E10" s="71" t="s">
        <v>110</v>
      </c>
      <c r="F10" s="60" t="s">
        <v>100</v>
      </c>
      <c r="G10" s="60">
        <v>50</v>
      </c>
      <c r="H10" s="61"/>
      <c r="I10" s="62" t="str">
        <f t="shared" ref="I10" si="1">+IF(H10*G10=0,"",H10*G10)</f>
        <v/>
      </c>
    </row>
    <row r="11" spans="1:15" ht="18" customHeight="1" x14ac:dyDescent="0.25">
      <c r="A11" s="16"/>
      <c r="B11" s="5"/>
      <c r="C11" s="72"/>
      <c r="D11" s="69"/>
      <c r="E11" s="70"/>
      <c r="F11" s="60"/>
      <c r="G11" s="60"/>
      <c r="H11" s="61"/>
      <c r="I11" s="62"/>
      <c r="O11" s="2">
        <f>4*4*4</f>
        <v>64</v>
      </c>
    </row>
    <row r="12" spans="1:15" ht="18" customHeight="1" x14ac:dyDescent="0.25">
      <c r="A12" s="5" t="s">
        <v>111</v>
      </c>
      <c r="B12" s="5" t="s">
        <v>112</v>
      </c>
      <c r="C12" s="134" t="s">
        <v>113</v>
      </c>
      <c r="D12" s="135"/>
      <c r="E12" s="136"/>
      <c r="F12" s="6"/>
      <c r="G12" s="6"/>
      <c r="H12" s="15"/>
      <c r="I12" s="7"/>
    </row>
    <row r="13" spans="1:15" ht="18" customHeight="1" x14ac:dyDescent="0.25">
      <c r="A13" s="5"/>
      <c r="B13" s="5" t="s">
        <v>114</v>
      </c>
      <c r="C13" s="134" t="s">
        <v>115</v>
      </c>
      <c r="D13" s="135"/>
      <c r="E13" s="136"/>
      <c r="F13" s="6"/>
      <c r="G13" s="6"/>
      <c r="H13" s="15"/>
      <c r="I13" s="7" t="str">
        <f>+IF(H13*G13=0,"",H13*G13)</f>
        <v/>
      </c>
    </row>
    <row r="14" spans="1:15" ht="18" customHeight="1" x14ac:dyDescent="0.25">
      <c r="A14" s="5"/>
      <c r="B14" s="5"/>
      <c r="C14" s="134"/>
      <c r="D14" s="135"/>
      <c r="E14" s="136"/>
      <c r="F14" s="6"/>
      <c r="G14" s="6"/>
      <c r="H14" s="15"/>
      <c r="I14" s="7"/>
    </row>
    <row r="15" spans="1:15" ht="18" customHeight="1" x14ac:dyDescent="0.25">
      <c r="A15" s="5"/>
      <c r="B15" s="5"/>
      <c r="C15" s="29" t="s">
        <v>20</v>
      </c>
      <c r="D15" s="132" t="s">
        <v>116</v>
      </c>
      <c r="E15" s="133"/>
      <c r="F15" s="6" t="s">
        <v>100</v>
      </c>
      <c r="G15" s="6">
        <v>50</v>
      </c>
      <c r="H15" s="15"/>
      <c r="I15" s="65" t="s">
        <v>117</v>
      </c>
    </row>
    <row r="16" spans="1:15" ht="18" customHeight="1" x14ac:dyDescent="0.25">
      <c r="A16" s="5"/>
      <c r="B16" s="5"/>
      <c r="C16" s="29" t="s">
        <v>22</v>
      </c>
      <c r="D16" s="132" t="s">
        <v>118</v>
      </c>
      <c r="E16" s="133"/>
      <c r="F16" s="6" t="s">
        <v>100</v>
      </c>
      <c r="G16" s="6">
        <v>50</v>
      </c>
      <c r="H16" s="15"/>
      <c r="I16" s="7" t="str">
        <f t="shared" ref="I16" si="2">+IF(H16*G16=0,"",H16*G16)</f>
        <v/>
      </c>
    </row>
    <row r="17" spans="1:9" ht="18" customHeight="1" x14ac:dyDescent="0.25">
      <c r="A17" s="63"/>
      <c r="B17" s="64"/>
      <c r="C17" s="29"/>
      <c r="E17" s="24"/>
      <c r="F17" s="6"/>
      <c r="G17" s="6"/>
      <c r="H17" s="15"/>
      <c r="I17" s="65"/>
    </row>
    <row r="18" spans="1:9" ht="18" customHeight="1" x14ac:dyDescent="0.25">
      <c r="A18" s="5"/>
      <c r="B18" s="5"/>
      <c r="C18" s="33"/>
      <c r="D18" s="31"/>
      <c r="E18" s="26"/>
      <c r="F18" s="6"/>
      <c r="G18" s="6"/>
      <c r="H18" s="15"/>
      <c r="I18" s="7"/>
    </row>
    <row r="19" spans="1:9" ht="18" customHeight="1" x14ac:dyDescent="0.25">
      <c r="A19" s="73"/>
      <c r="B19" s="73"/>
      <c r="C19" s="157"/>
      <c r="D19" s="158"/>
      <c r="E19" s="159"/>
      <c r="F19" s="60"/>
      <c r="G19" s="60"/>
      <c r="H19" s="61"/>
      <c r="I19" s="62"/>
    </row>
    <row r="20" spans="1:9" ht="18" customHeight="1" x14ac:dyDescent="0.25">
      <c r="A20" s="74"/>
      <c r="B20" s="74"/>
      <c r="C20" s="72"/>
      <c r="D20" s="160"/>
      <c r="E20" s="161"/>
      <c r="F20" s="60"/>
      <c r="G20" s="60"/>
      <c r="H20" s="61"/>
      <c r="I20" s="62" t="str">
        <f t="shared" ref="I20" si="3">+IF(H20*G20=0,"",H20*G20)</f>
        <v/>
      </c>
    </row>
    <row r="21" spans="1:9" ht="18" customHeight="1" x14ac:dyDescent="0.25">
      <c r="A21" s="74"/>
      <c r="B21" s="74"/>
      <c r="C21" s="72"/>
      <c r="D21" s="160"/>
      <c r="E21" s="161"/>
      <c r="F21" s="60"/>
      <c r="G21" s="60"/>
      <c r="H21" s="61"/>
      <c r="I21" s="62"/>
    </row>
    <row r="22" spans="1:9" ht="18" customHeight="1" x14ac:dyDescent="0.25">
      <c r="A22" s="74"/>
      <c r="B22" s="74"/>
      <c r="C22" s="72"/>
      <c r="D22" s="69"/>
      <c r="E22" s="71"/>
      <c r="F22" s="60"/>
      <c r="G22" s="60"/>
      <c r="H22" s="61"/>
      <c r="I22" s="62" t="str">
        <f t="shared" ref="I22:I24" si="4">+IF(H22*G22=0,"",H22*G22)</f>
        <v/>
      </c>
    </row>
    <row r="23" spans="1:9" ht="18" customHeight="1" x14ac:dyDescent="0.25">
      <c r="A23" s="5"/>
      <c r="B23" s="5"/>
      <c r="C23" s="29"/>
      <c r="E23" s="24"/>
      <c r="F23" s="60"/>
      <c r="G23" s="60"/>
      <c r="H23" s="61"/>
      <c r="I23" s="62" t="str">
        <f t="shared" si="4"/>
        <v/>
      </c>
    </row>
    <row r="24" spans="1:9" ht="18" customHeight="1" x14ac:dyDescent="0.25">
      <c r="A24" s="5"/>
      <c r="B24" s="5"/>
      <c r="C24" s="29"/>
      <c r="E24" s="24"/>
      <c r="F24" s="60"/>
      <c r="G24" s="60"/>
      <c r="H24" s="61"/>
      <c r="I24" s="62" t="str">
        <f t="shared" si="4"/>
        <v/>
      </c>
    </row>
    <row r="25" spans="1:9" ht="18" customHeight="1" x14ac:dyDescent="0.25">
      <c r="A25" s="5"/>
      <c r="B25" s="5"/>
      <c r="C25" s="29"/>
      <c r="E25" s="24"/>
      <c r="F25" s="6"/>
      <c r="G25" s="6"/>
      <c r="H25" s="15"/>
      <c r="I25" s="7"/>
    </row>
    <row r="26" spans="1:9" ht="18" customHeight="1" x14ac:dyDescent="0.25">
      <c r="A26" s="5"/>
      <c r="B26" s="5"/>
      <c r="C26" s="134"/>
      <c r="D26" s="135"/>
      <c r="E26" s="136"/>
      <c r="F26" s="6"/>
      <c r="G26" s="6"/>
      <c r="H26" s="15"/>
      <c r="I26" s="7" t="str">
        <f t="shared" ref="I26" si="5">+IF(H26*G26=0,"",H26*G26)</f>
        <v/>
      </c>
    </row>
    <row r="27" spans="1:9" ht="18" customHeight="1" x14ac:dyDescent="0.25">
      <c r="A27" s="5"/>
      <c r="B27" s="5"/>
      <c r="C27" s="134"/>
      <c r="D27" s="135"/>
      <c r="E27" s="136"/>
      <c r="F27" s="6"/>
      <c r="G27" s="6"/>
      <c r="H27" s="15"/>
      <c r="I27" s="7"/>
    </row>
    <row r="28" spans="1:9" ht="18" customHeight="1" x14ac:dyDescent="0.25">
      <c r="A28" s="5"/>
      <c r="B28" s="5"/>
      <c r="C28" s="58"/>
      <c r="D28" s="135"/>
      <c r="E28" s="136"/>
      <c r="F28" s="6"/>
      <c r="G28" s="6"/>
      <c r="H28" s="15"/>
      <c r="I28" s="7"/>
    </row>
    <row r="29" spans="1:9" ht="18" customHeight="1" x14ac:dyDescent="0.25">
      <c r="A29" s="5"/>
      <c r="B29" s="5"/>
      <c r="C29" s="58"/>
      <c r="D29" s="57"/>
      <c r="E29" s="59"/>
      <c r="F29" s="75"/>
      <c r="G29" s="6"/>
      <c r="H29" s="15"/>
      <c r="I29" s="7" t="str">
        <f t="shared" ref="I29:I30" si="6">+IF(H29*G29=0,"",H29*G29)</f>
        <v/>
      </c>
    </row>
    <row r="30" spans="1:9" ht="18" customHeight="1" x14ac:dyDescent="0.25">
      <c r="A30" s="5"/>
      <c r="B30" s="5"/>
      <c r="C30" s="58"/>
      <c r="D30" s="57"/>
      <c r="E30" s="59"/>
      <c r="F30" s="75"/>
      <c r="G30" s="6"/>
      <c r="H30" s="15"/>
      <c r="I30" s="7" t="str">
        <f t="shared" si="6"/>
        <v/>
      </c>
    </row>
    <row r="31" spans="1:9" ht="18" customHeight="1" x14ac:dyDescent="0.25">
      <c r="A31" s="5"/>
      <c r="B31" s="5"/>
      <c r="C31" s="58"/>
      <c r="D31" s="57"/>
      <c r="E31" s="59"/>
      <c r="F31" s="6"/>
      <c r="G31" s="6"/>
      <c r="H31" s="15"/>
      <c r="I31" s="7"/>
    </row>
    <row r="32" spans="1:9" ht="18" customHeight="1" x14ac:dyDescent="0.25">
      <c r="A32" s="5"/>
      <c r="B32" s="5"/>
      <c r="C32" s="58"/>
      <c r="D32" s="135"/>
      <c r="E32" s="136"/>
      <c r="F32" s="6"/>
      <c r="G32" s="6"/>
      <c r="H32" s="15"/>
      <c r="I32" s="7"/>
    </row>
    <row r="33" spans="1:9" ht="18" customHeight="1" x14ac:dyDescent="0.25">
      <c r="A33" s="5"/>
      <c r="B33" s="5"/>
      <c r="C33" s="58"/>
      <c r="D33" s="57"/>
      <c r="E33" s="59"/>
      <c r="F33" s="75"/>
      <c r="G33" s="6"/>
      <c r="H33" s="15"/>
      <c r="I33" s="7" t="str">
        <f t="shared" ref="I33" si="7">+IF(H33*G33=0,"",H33*G33)</f>
        <v/>
      </c>
    </row>
    <row r="34" spans="1:9" ht="18" customHeight="1" x14ac:dyDescent="0.25">
      <c r="A34" s="5"/>
      <c r="B34" s="5"/>
      <c r="C34" s="58"/>
      <c r="D34" s="57"/>
      <c r="E34" s="59"/>
      <c r="F34" s="75"/>
      <c r="G34" s="6"/>
      <c r="H34" s="15"/>
      <c r="I34" s="7"/>
    </row>
    <row r="35" spans="1:9" ht="18" customHeight="1" x14ac:dyDescent="0.25">
      <c r="A35" s="5"/>
      <c r="B35" s="5"/>
      <c r="C35" s="58"/>
      <c r="D35" s="57"/>
      <c r="E35" s="59"/>
      <c r="F35" s="6"/>
      <c r="G35" s="6"/>
      <c r="H35" s="15"/>
      <c r="I35" s="7"/>
    </row>
    <row r="36" spans="1:9" ht="18" customHeight="1" x14ac:dyDescent="0.25">
      <c r="A36" s="128" t="s">
        <v>86</v>
      </c>
      <c r="B36" s="129"/>
      <c r="C36" s="129"/>
      <c r="D36" s="129"/>
      <c r="E36" s="129"/>
      <c r="F36" s="129"/>
      <c r="G36" s="129"/>
      <c r="H36" s="130"/>
      <c r="I36" s="11"/>
    </row>
    <row r="37" spans="1:9" ht="18" customHeight="1" x14ac:dyDescent="0.25"/>
    <row r="38" spans="1:9" ht="18" customHeight="1" x14ac:dyDescent="0.25"/>
    <row r="39" spans="1:9" ht="18" customHeight="1" x14ac:dyDescent="0.25"/>
    <row r="40" spans="1:9" ht="18" customHeight="1" x14ac:dyDescent="0.25"/>
    <row r="41" spans="1:9" ht="18" customHeight="1" x14ac:dyDescent="0.25"/>
    <row r="42" spans="1:9" ht="18" customHeight="1" x14ac:dyDescent="0.25"/>
    <row r="43" spans="1:9" ht="18" customHeight="1" x14ac:dyDescent="0.25"/>
    <row r="44" spans="1:9" ht="18" customHeight="1" x14ac:dyDescent="0.25"/>
    <row r="45" spans="1:9" ht="18" customHeight="1" x14ac:dyDescent="0.25"/>
    <row r="46" spans="1:9" ht="18" customHeight="1" x14ac:dyDescent="0.25"/>
    <row r="47" spans="1:9" ht="18" customHeight="1" x14ac:dyDescent="0.25"/>
    <row r="48" spans="1:9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</sheetData>
  <mergeCells count="15">
    <mergeCell ref="D28:E28"/>
    <mergeCell ref="A36:H36"/>
    <mergeCell ref="D32:E32"/>
    <mergeCell ref="A1:I1"/>
    <mergeCell ref="C2:E2"/>
    <mergeCell ref="C26:E27"/>
    <mergeCell ref="C7:E7"/>
    <mergeCell ref="D8:E9"/>
    <mergeCell ref="C12:E12"/>
    <mergeCell ref="C13:E14"/>
    <mergeCell ref="D16:E16"/>
    <mergeCell ref="C4:E4"/>
    <mergeCell ref="C19:E19"/>
    <mergeCell ref="D20:E21"/>
    <mergeCell ref="D15:E15"/>
  </mergeCells>
  <pageMargins left="0.23622047244094491" right="0.23622047244094491" top="0.74803149606299213" bottom="0.74803149606299213" header="0.31496062992125984" footer="0.31496062992125984"/>
  <pageSetup paperSize="9" firstPageNumber="97" orientation="portrait" useFirstPageNumber="1" r:id="rId1"/>
  <headerFooter>
    <oddHeader>&amp;C&amp;"Arial,Bold"&amp;9&amp;P</oddHeader>
    <oddFooter>&amp;C&amp;G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51A7-957F-4ED5-AE84-DDE825025513}">
  <sheetPr>
    <tabColor rgb="FF92D050"/>
  </sheetPr>
  <dimension ref="A1:N40"/>
  <sheetViews>
    <sheetView view="pageBreakPreview" zoomScaleNormal="100" zoomScaleSheetLayoutView="100" workbookViewId="0">
      <selection activeCell="J40" sqref="J40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4" width="3.26953125" style="2" customWidth="1"/>
    <col min="5" max="5" width="3.26953125" style="2" bestFit="1" customWidth="1"/>
    <col min="6" max="6" width="30.26953125" style="2" customWidth="1"/>
    <col min="7" max="7" width="7" style="1" customWidth="1"/>
    <col min="8" max="8" width="7.26953125" style="1" customWidth="1"/>
    <col min="9" max="9" width="13.7265625" style="3" customWidth="1"/>
    <col min="10" max="10" width="14.7265625" style="4" customWidth="1"/>
    <col min="11" max="11" width="9.1796875" style="2" customWidth="1"/>
    <col min="12" max="12" width="11.453125" style="2" bestFit="1" customWidth="1"/>
    <col min="13" max="13" width="9.1796875" style="2" customWidth="1"/>
    <col min="14" max="14" width="11.1796875" style="2" customWidth="1"/>
    <col min="15" max="22" width="9.1796875" style="2" customWidth="1"/>
    <col min="23" max="16384" width="9.1796875" style="2"/>
  </cols>
  <sheetData>
    <row r="1" spans="1:12" ht="18" customHeight="1" x14ac:dyDescent="0.25">
      <c r="A1" s="128" t="s">
        <v>119</v>
      </c>
      <c r="B1" s="129"/>
      <c r="C1" s="129"/>
      <c r="D1" s="129"/>
      <c r="E1" s="129"/>
      <c r="F1" s="129"/>
      <c r="G1" s="129"/>
      <c r="H1" s="129"/>
      <c r="I1" s="129"/>
      <c r="J1" s="130"/>
    </row>
    <row r="2" spans="1:12" ht="18" customHeight="1" x14ac:dyDescent="0.25">
      <c r="A2" s="23" t="s">
        <v>1</v>
      </c>
      <c r="B2" s="9" t="s">
        <v>2</v>
      </c>
      <c r="C2" s="137" t="s">
        <v>3</v>
      </c>
      <c r="D2" s="138"/>
      <c r="E2" s="138"/>
      <c r="F2" s="139"/>
      <c r="G2" s="9" t="s">
        <v>4</v>
      </c>
      <c r="H2" s="9" t="s">
        <v>5</v>
      </c>
      <c r="I2" s="10" t="s">
        <v>6</v>
      </c>
      <c r="J2" s="10" t="s">
        <v>7</v>
      </c>
    </row>
    <row r="3" spans="1:12" ht="18" customHeight="1" x14ac:dyDescent="0.25">
      <c r="A3" s="17"/>
      <c r="B3" s="5"/>
      <c r="C3" s="27"/>
      <c r="D3" s="28"/>
      <c r="F3" s="24"/>
      <c r="G3" s="6"/>
      <c r="H3" s="6"/>
      <c r="I3" s="15"/>
      <c r="J3" s="7" t="str">
        <f>+IF(I3*H3=0,"",I3*H3)</f>
        <v/>
      </c>
    </row>
    <row r="4" spans="1:12" ht="18" customHeight="1" x14ac:dyDescent="0.25">
      <c r="A4" s="16" t="s">
        <v>120</v>
      </c>
      <c r="B4" s="12" t="s">
        <v>121</v>
      </c>
      <c r="C4" s="162" t="s">
        <v>89</v>
      </c>
      <c r="D4" s="163"/>
      <c r="E4" s="163"/>
      <c r="F4" s="164"/>
      <c r="G4" s="6"/>
      <c r="H4" s="6"/>
      <c r="I4" s="15"/>
      <c r="J4" s="7" t="str">
        <f t="shared" ref="J4:J9" si="0">+IF(I4*H4=0,"",I4*H4)</f>
        <v/>
      </c>
    </row>
    <row r="5" spans="1:12" ht="18" customHeight="1" x14ac:dyDescent="0.25">
      <c r="A5" s="16"/>
      <c r="B5" s="5"/>
      <c r="C5" s="29"/>
      <c r="F5" s="24"/>
      <c r="G5" s="6"/>
      <c r="H5" s="6"/>
      <c r="I5" s="15"/>
      <c r="J5" s="7" t="str">
        <f t="shared" si="0"/>
        <v/>
      </c>
    </row>
    <row r="6" spans="1:12" ht="18" customHeight="1" x14ac:dyDescent="0.25">
      <c r="A6" s="16" t="s">
        <v>122</v>
      </c>
      <c r="B6" s="165" t="s">
        <v>123</v>
      </c>
      <c r="C6" s="5" t="s">
        <v>124</v>
      </c>
      <c r="F6" s="24"/>
      <c r="G6" s="6"/>
      <c r="H6" s="6"/>
      <c r="I6" s="15"/>
      <c r="J6" s="7" t="str">
        <f t="shared" si="0"/>
        <v/>
      </c>
    </row>
    <row r="7" spans="1:12" ht="18" customHeight="1" x14ac:dyDescent="0.25">
      <c r="A7" s="16"/>
      <c r="B7" s="165"/>
      <c r="C7" s="29" t="s">
        <v>125</v>
      </c>
      <c r="D7" s="135" t="s">
        <v>126</v>
      </c>
      <c r="E7" s="135"/>
      <c r="F7" s="136"/>
      <c r="G7" s="6"/>
      <c r="H7" s="6"/>
      <c r="I7" s="15"/>
      <c r="J7" s="7" t="str">
        <f t="shared" si="0"/>
        <v/>
      </c>
    </row>
    <row r="8" spans="1:12" ht="18" customHeight="1" x14ac:dyDescent="0.25">
      <c r="A8" s="16"/>
      <c r="B8" s="5"/>
      <c r="C8" s="29"/>
      <c r="D8" s="135"/>
      <c r="E8" s="135"/>
      <c r="F8" s="136"/>
      <c r="G8" s="6"/>
      <c r="H8" s="6"/>
      <c r="I8" s="15"/>
      <c r="J8" s="7"/>
    </row>
    <row r="9" spans="1:12" ht="18" customHeight="1" x14ac:dyDescent="0.25">
      <c r="A9" s="16"/>
      <c r="B9" s="5"/>
      <c r="C9" s="29"/>
      <c r="D9" s="31"/>
      <c r="E9" s="31"/>
      <c r="F9" s="26"/>
      <c r="G9" s="6"/>
      <c r="H9" s="6"/>
      <c r="I9" s="15"/>
      <c r="J9" s="7" t="str">
        <f t="shared" si="0"/>
        <v/>
      </c>
    </row>
    <row r="10" spans="1:12" ht="18" customHeight="1" x14ac:dyDescent="0.25">
      <c r="A10" s="16"/>
      <c r="B10" s="5"/>
      <c r="D10" s="31" t="s">
        <v>62</v>
      </c>
      <c r="E10" s="135" t="s">
        <v>127</v>
      </c>
      <c r="F10" s="136"/>
      <c r="G10" s="6"/>
      <c r="H10" s="6"/>
      <c r="I10" s="15"/>
      <c r="J10" s="7"/>
      <c r="L10" s="2">
        <f>0.85*1.5*40</f>
        <v>51</v>
      </c>
    </row>
    <row r="11" spans="1:12" ht="18" customHeight="1" x14ac:dyDescent="0.25">
      <c r="A11" s="16"/>
      <c r="B11" s="5"/>
      <c r="D11" s="31"/>
      <c r="E11" s="31" t="s">
        <v>128</v>
      </c>
      <c r="F11" s="26" t="s">
        <v>129</v>
      </c>
      <c r="G11" s="6" t="s">
        <v>130</v>
      </c>
      <c r="H11" s="6">
        <v>50</v>
      </c>
      <c r="I11" s="15"/>
      <c r="J11" s="62" t="str">
        <f t="shared" ref="J11:J21" si="1">+IF(I11*H11=0,"",I11*H11)</f>
        <v/>
      </c>
      <c r="L11" s="2">
        <f>0.76*1.5*40</f>
        <v>45.600000000000009</v>
      </c>
    </row>
    <row r="12" spans="1:12" ht="18" customHeight="1" x14ac:dyDescent="0.25">
      <c r="A12" s="16"/>
      <c r="B12" s="5"/>
      <c r="D12" s="31"/>
      <c r="E12" s="31" t="s">
        <v>131</v>
      </c>
      <c r="F12" s="26" t="s">
        <v>132</v>
      </c>
      <c r="G12" s="6" t="s">
        <v>130</v>
      </c>
      <c r="H12" s="6">
        <v>50</v>
      </c>
      <c r="I12" s="15"/>
      <c r="J12" s="62" t="str">
        <f t="shared" si="1"/>
        <v/>
      </c>
    </row>
    <row r="13" spans="1:12" ht="18" customHeight="1" x14ac:dyDescent="0.25">
      <c r="A13" s="16"/>
      <c r="B13" s="5"/>
      <c r="D13" s="31"/>
      <c r="E13" s="31" t="s">
        <v>133</v>
      </c>
      <c r="F13" s="26" t="s">
        <v>134</v>
      </c>
      <c r="G13" s="6" t="s">
        <v>130</v>
      </c>
      <c r="H13" s="6">
        <v>0</v>
      </c>
      <c r="I13" s="15"/>
      <c r="J13" s="62" t="str">
        <f t="shared" si="1"/>
        <v/>
      </c>
    </row>
    <row r="14" spans="1:12" ht="18" customHeight="1" x14ac:dyDescent="0.25">
      <c r="A14" s="16"/>
      <c r="B14" s="5"/>
      <c r="D14" s="31"/>
      <c r="E14" s="31"/>
      <c r="F14" s="26"/>
      <c r="G14" s="6"/>
      <c r="H14" s="6"/>
      <c r="I14" s="15"/>
      <c r="J14" s="62" t="str">
        <f t="shared" si="1"/>
        <v/>
      </c>
    </row>
    <row r="15" spans="1:12" ht="18" customHeight="1" x14ac:dyDescent="0.25">
      <c r="A15" s="16"/>
      <c r="B15" s="5"/>
      <c r="D15" s="2" t="s">
        <v>65</v>
      </c>
      <c r="E15" s="132" t="s">
        <v>135</v>
      </c>
      <c r="F15" s="133"/>
      <c r="G15" s="6"/>
      <c r="H15" s="6"/>
      <c r="I15" s="15"/>
      <c r="J15" s="62" t="str">
        <f t="shared" si="1"/>
        <v/>
      </c>
    </row>
    <row r="16" spans="1:12" ht="18" customHeight="1" x14ac:dyDescent="0.25">
      <c r="A16" s="16"/>
      <c r="B16" s="5"/>
      <c r="C16" s="29"/>
      <c r="E16" s="66" t="s">
        <v>128</v>
      </c>
      <c r="F16" s="24" t="s">
        <v>129</v>
      </c>
      <c r="G16" s="6" t="s">
        <v>130</v>
      </c>
      <c r="H16" s="60">
        <v>150</v>
      </c>
      <c r="I16" s="15"/>
      <c r="J16" s="62" t="str">
        <f t="shared" si="1"/>
        <v/>
      </c>
      <c r="L16" s="2">
        <f>0.915*1.5*600</f>
        <v>823.5</v>
      </c>
    </row>
    <row r="17" spans="1:14" ht="18" customHeight="1" x14ac:dyDescent="0.25">
      <c r="A17" s="16"/>
      <c r="B17" s="5"/>
      <c r="E17" s="66" t="s">
        <v>131</v>
      </c>
      <c r="F17" s="24" t="s">
        <v>132</v>
      </c>
      <c r="G17" s="6" t="s">
        <v>130</v>
      </c>
      <c r="H17" s="60">
        <v>700</v>
      </c>
      <c r="I17" s="15"/>
      <c r="J17" s="62" t="str">
        <f t="shared" si="1"/>
        <v/>
      </c>
    </row>
    <row r="18" spans="1:14" ht="18" customHeight="1" x14ac:dyDescent="0.25">
      <c r="A18" s="16"/>
      <c r="B18" s="5"/>
      <c r="E18" s="2" t="s">
        <v>133</v>
      </c>
      <c r="F18" s="24" t="s">
        <v>134</v>
      </c>
      <c r="G18" s="6" t="s">
        <v>130</v>
      </c>
      <c r="H18" s="60">
        <v>0</v>
      </c>
      <c r="I18" s="15"/>
      <c r="J18" s="62" t="str">
        <f t="shared" si="1"/>
        <v/>
      </c>
    </row>
    <row r="19" spans="1:14" ht="18" customHeight="1" x14ac:dyDescent="0.25">
      <c r="A19" s="16"/>
      <c r="B19" s="5"/>
      <c r="C19" s="29"/>
      <c r="E19" s="66"/>
      <c r="F19" s="24"/>
      <c r="G19" s="6"/>
      <c r="H19" s="91"/>
      <c r="I19" s="15"/>
      <c r="J19" s="62" t="str">
        <f t="shared" si="1"/>
        <v/>
      </c>
    </row>
    <row r="20" spans="1:14" ht="18" customHeight="1" x14ac:dyDescent="0.25">
      <c r="A20" s="16"/>
      <c r="B20" s="5"/>
      <c r="C20" s="29" t="s">
        <v>136</v>
      </c>
      <c r="D20" s="36" t="s">
        <v>137</v>
      </c>
      <c r="E20" s="36"/>
      <c r="F20" s="37"/>
      <c r="G20" s="6"/>
      <c r="H20" s="91"/>
      <c r="I20" s="15"/>
      <c r="J20" s="62" t="str">
        <f t="shared" si="1"/>
        <v/>
      </c>
    </row>
    <row r="21" spans="1:14" ht="18" customHeight="1" x14ac:dyDescent="0.25">
      <c r="A21" s="16"/>
      <c r="B21" s="5"/>
      <c r="C21" s="29"/>
      <c r="D21" s="31" t="s">
        <v>65</v>
      </c>
      <c r="E21" s="31"/>
      <c r="F21" s="24" t="s">
        <v>138</v>
      </c>
      <c r="G21" s="6" t="s">
        <v>130</v>
      </c>
      <c r="H21" s="60">
        <f>0.5*SUM(H16:H17)</f>
        <v>425</v>
      </c>
      <c r="I21" s="15"/>
      <c r="J21" s="62" t="str">
        <f t="shared" si="1"/>
        <v/>
      </c>
    </row>
    <row r="22" spans="1:14" ht="18" customHeight="1" x14ac:dyDescent="0.25">
      <c r="A22" s="16"/>
      <c r="B22" s="5"/>
      <c r="C22" s="29"/>
      <c r="D22" s="135" t="s">
        <v>73</v>
      </c>
      <c r="E22" s="57"/>
      <c r="F22" s="136" t="s">
        <v>139</v>
      </c>
      <c r="G22" s="147" t="s">
        <v>100</v>
      </c>
      <c r="H22" s="166">
        <v>100</v>
      </c>
      <c r="I22" s="149"/>
      <c r="J22" s="149" t="s">
        <v>117</v>
      </c>
    </row>
    <row r="23" spans="1:14" ht="18" customHeight="1" x14ac:dyDescent="0.25">
      <c r="A23" s="16"/>
      <c r="B23" s="5"/>
      <c r="C23" s="29"/>
      <c r="D23" s="135"/>
      <c r="E23" s="57"/>
      <c r="F23" s="136"/>
      <c r="G23" s="147"/>
      <c r="H23" s="166"/>
      <c r="I23" s="149"/>
      <c r="J23" s="149"/>
    </row>
    <row r="24" spans="1:14" ht="18" customHeight="1" x14ac:dyDescent="0.25">
      <c r="A24" s="16"/>
      <c r="B24" s="5"/>
      <c r="C24" s="29"/>
      <c r="F24" s="24"/>
      <c r="G24" s="6"/>
      <c r="H24" s="91"/>
      <c r="I24" s="15"/>
      <c r="J24" s="7" t="str">
        <f t="shared" ref="J24:J30" si="2">+IF(I24*H24=0,"",I24*H24)</f>
        <v/>
      </c>
    </row>
    <row r="25" spans="1:14" ht="18" customHeight="1" x14ac:dyDescent="0.25">
      <c r="A25" s="16" t="s">
        <v>140</v>
      </c>
      <c r="B25" s="5" t="s">
        <v>141</v>
      </c>
      <c r="C25" s="32" t="s">
        <v>142</v>
      </c>
      <c r="D25" s="36"/>
      <c r="E25" s="36"/>
      <c r="F25" s="37"/>
      <c r="G25" s="6"/>
      <c r="H25" s="91"/>
      <c r="I25" s="15"/>
      <c r="J25" s="7" t="str">
        <f t="shared" si="2"/>
        <v/>
      </c>
      <c r="N25" s="4"/>
    </row>
    <row r="26" spans="1:14" ht="18" customHeight="1" x14ac:dyDescent="0.25">
      <c r="A26" s="16" t="s">
        <v>143</v>
      </c>
      <c r="B26" s="5" t="s">
        <v>144</v>
      </c>
      <c r="C26" s="32" t="s">
        <v>145</v>
      </c>
      <c r="D26" s="36"/>
      <c r="E26" s="36"/>
      <c r="F26" s="37"/>
      <c r="G26" s="6"/>
      <c r="H26" s="91"/>
      <c r="I26" s="15"/>
      <c r="J26" s="7" t="str">
        <f t="shared" si="2"/>
        <v/>
      </c>
      <c r="N26" s="4"/>
    </row>
    <row r="27" spans="1:14" ht="18" customHeight="1" x14ac:dyDescent="0.25">
      <c r="A27" s="16"/>
      <c r="B27" s="5"/>
      <c r="C27" s="32" t="s">
        <v>20</v>
      </c>
      <c r="D27" s="36" t="s">
        <v>146</v>
      </c>
      <c r="E27" s="36"/>
      <c r="F27" s="37"/>
      <c r="G27" s="6" t="s">
        <v>100</v>
      </c>
      <c r="H27" s="60">
        <v>125</v>
      </c>
      <c r="I27" s="15"/>
      <c r="J27" s="62" t="str">
        <f t="shared" ref="J27:J28" si="3">+IF(I27*H27=0,"",I27*H27)</f>
        <v/>
      </c>
    </row>
    <row r="28" spans="1:14" ht="18" customHeight="1" x14ac:dyDescent="0.25">
      <c r="A28" s="16"/>
      <c r="B28" s="5"/>
      <c r="C28" s="32" t="s">
        <v>147</v>
      </c>
      <c r="D28" s="135" t="s">
        <v>148</v>
      </c>
      <c r="E28" s="135"/>
      <c r="F28" s="136"/>
      <c r="G28" s="6" t="s">
        <v>100</v>
      </c>
      <c r="H28" s="60">
        <f>H21*0.6</f>
        <v>255</v>
      </c>
      <c r="I28" s="15"/>
      <c r="J28" s="62" t="str">
        <f t="shared" si="3"/>
        <v/>
      </c>
    </row>
    <row r="29" spans="1:14" ht="18" customHeight="1" x14ac:dyDescent="0.25">
      <c r="A29" s="16"/>
      <c r="B29" s="16"/>
      <c r="C29" s="32"/>
      <c r="D29" s="135"/>
      <c r="E29" s="135"/>
      <c r="F29" s="136"/>
      <c r="G29" s="6"/>
      <c r="H29" s="6"/>
      <c r="I29" s="15"/>
      <c r="J29" s="15"/>
    </row>
    <row r="30" spans="1:14" ht="18" customHeight="1" x14ac:dyDescent="0.25">
      <c r="A30" s="16"/>
      <c r="B30" s="5"/>
      <c r="C30" s="29"/>
      <c r="F30" s="24"/>
      <c r="G30" s="6"/>
      <c r="H30" s="6"/>
      <c r="I30" s="15"/>
      <c r="J30" s="7" t="str">
        <f t="shared" si="2"/>
        <v/>
      </c>
    </row>
    <row r="31" spans="1:14" ht="18" customHeight="1" x14ac:dyDescent="0.25">
      <c r="A31" s="16"/>
      <c r="B31" s="5"/>
      <c r="C31" s="29"/>
      <c r="D31" s="31"/>
      <c r="E31" s="31"/>
      <c r="F31" s="24"/>
      <c r="G31" s="6"/>
      <c r="H31" s="6"/>
      <c r="I31" s="15"/>
      <c r="J31" s="15"/>
    </row>
    <row r="32" spans="1:14" ht="18" customHeight="1" x14ac:dyDescent="0.25">
      <c r="A32" s="16"/>
      <c r="B32" s="5"/>
      <c r="C32" s="29"/>
      <c r="D32" s="135"/>
      <c r="E32" s="57"/>
      <c r="F32" s="136"/>
      <c r="G32" s="147"/>
      <c r="H32" s="147"/>
      <c r="I32" s="149"/>
      <c r="J32" s="149"/>
    </row>
    <row r="33" spans="1:12" ht="18" customHeight="1" x14ac:dyDescent="0.25">
      <c r="A33" s="16"/>
      <c r="B33" s="5"/>
      <c r="C33" s="29"/>
      <c r="D33" s="135"/>
      <c r="E33" s="57"/>
      <c r="F33" s="136"/>
      <c r="G33" s="147"/>
      <c r="H33" s="147"/>
      <c r="I33" s="149"/>
      <c r="J33" s="149"/>
    </row>
    <row r="34" spans="1:12" ht="18" customHeight="1" x14ac:dyDescent="0.25">
      <c r="A34" s="16"/>
      <c r="B34" s="5"/>
      <c r="C34" s="29"/>
      <c r="D34" s="57"/>
      <c r="E34" s="57"/>
      <c r="F34" s="59"/>
      <c r="G34" s="6"/>
      <c r="H34" s="6"/>
      <c r="I34" s="15"/>
      <c r="J34" s="15"/>
    </row>
    <row r="35" spans="1:12" ht="18" customHeight="1" x14ac:dyDescent="0.25">
      <c r="A35" s="16"/>
      <c r="B35" s="5"/>
      <c r="C35" s="29"/>
      <c r="D35" s="57"/>
      <c r="E35" s="57"/>
      <c r="F35" s="59"/>
      <c r="G35" s="6"/>
      <c r="H35" s="6"/>
      <c r="I35" s="15"/>
      <c r="J35" s="15"/>
    </row>
    <row r="36" spans="1:12" ht="18" customHeight="1" x14ac:dyDescent="0.25">
      <c r="A36" s="16"/>
      <c r="B36" s="5"/>
      <c r="C36" s="29"/>
      <c r="D36" s="57"/>
      <c r="E36" s="57"/>
      <c r="F36" s="59"/>
      <c r="G36" s="6"/>
      <c r="H36" s="6"/>
      <c r="I36" s="15"/>
      <c r="J36" s="15"/>
    </row>
    <row r="37" spans="1:12" ht="18" customHeight="1" x14ac:dyDescent="0.25">
      <c r="A37" s="16"/>
      <c r="B37" s="5"/>
      <c r="C37" s="29"/>
      <c r="D37" s="57"/>
      <c r="E37" s="57"/>
      <c r="F37" s="59"/>
      <c r="G37" s="6"/>
      <c r="H37" s="6"/>
      <c r="I37" s="15"/>
      <c r="J37" s="15"/>
    </row>
    <row r="38" spans="1:12" ht="18" customHeight="1" x14ac:dyDescent="0.25">
      <c r="A38" s="16"/>
      <c r="B38" s="5"/>
      <c r="C38" s="29"/>
      <c r="D38" s="57"/>
      <c r="E38" s="57"/>
      <c r="F38" s="59"/>
      <c r="G38" s="6"/>
      <c r="H38" s="6"/>
      <c r="I38" s="15"/>
      <c r="J38" s="15"/>
    </row>
    <row r="39" spans="1:12" ht="18" customHeight="1" x14ac:dyDescent="0.25">
      <c r="A39" s="16"/>
      <c r="B39" s="5"/>
      <c r="C39" s="29"/>
      <c r="D39" s="57"/>
      <c r="E39" s="57"/>
      <c r="F39" s="59"/>
      <c r="G39" s="6"/>
      <c r="H39" s="6"/>
      <c r="I39" s="15"/>
      <c r="J39" s="15"/>
    </row>
    <row r="40" spans="1:12" ht="18" customHeight="1" x14ac:dyDescent="0.25">
      <c r="A40" s="128" t="s">
        <v>86</v>
      </c>
      <c r="B40" s="129"/>
      <c r="C40" s="129"/>
      <c r="D40" s="129"/>
      <c r="E40" s="129"/>
      <c r="F40" s="129"/>
      <c r="G40" s="129"/>
      <c r="H40" s="129"/>
      <c r="I40" s="130"/>
      <c r="J40" s="11"/>
      <c r="L40" s="4">
        <f>J40-208200</f>
        <v>-208200</v>
      </c>
    </row>
  </sheetData>
  <mergeCells count="21">
    <mergeCell ref="J22:J23"/>
    <mergeCell ref="D28:F29"/>
    <mergeCell ref="J32:J33"/>
    <mergeCell ref="F32:F33"/>
    <mergeCell ref="D32:D33"/>
    <mergeCell ref="A40:I40"/>
    <mergeCell ref="I32:I33"/>
    <mergeCell ref="G32:G33"/>
    <mergeCell ref="H32:H33"/>
    <mergeCell ref="D22:D23"/>
    <mergeCell ref="F22:F23"/>
    <mergeCell ref="G22:G23"/>
    <mergeCell ref="H22:H23"/>
    <mergeCell ref="I22:I23"/>
    <mergeCell ref="B6:B7"/>
    <mergeCell ref="E15:F15"/>
    <mergeCell ref="A1:J1"/>
    <mergeCell ref="C2:F2"/>
    <mergeCell ref="C4:F4"/>
    <mergeCell ref="D7:F8"/>
    <mergeCell ref="E10:F10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95" firstPageNumber="98" orientation="portrait" useFirstPageNumber="1" r:id="rId1"/>
  <headerFooter>
    <oddHeader>&amp;C&amp;"Arial,Bold"&amp;9&amp;P</oddHeader>
    <oddFooter>&amp;C&amp;G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24A3C-E3B7-4D83-9986-5C3A0ABDED34}">
  <sheetPr>
    <tabColor rgb="FF92D050"/>
  </sheetPr>
  <dimension ref="A1:R93"/>
  <sheetViews>
    <sheetView view="pageBreakPreview" topLeftCell="A22" zoomScaleNormal="100" zoomScaleSheetLayoutView="100" workbookViewId="0">
      <selection activeCell="I54" sqref="I54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4" width="3.26953125" style="2" customWidth="1"/>
    <col min="5" max="5" width="32.7265625" style="2" customWidth="1"/>
    <col min="6" max="6" width="8.7265625" style="1" customWidth="1"/>
    <col min="7" max="7" width="7.26953125" style="1" customWidth="1"/>
    <col min="8" max="8" width="20.54296875" style="3" customWidth="1"/>
    <col min="9" max="9" width="22.26953125" style="4" customWidth="1"/>
    <col min="10" max="13" width="9.1796875" style="2" customWidth="1"/>
    <col min="14" max="14" width="10" style="2" bestFit="1" customWidth="1"/>
    <col min="15" max="16384" width="9.1796875" style="2"/>
  </cols>
  <sheetData>
    <row r="1" spans="1:18" ht="18" customHeight="1" x14ac:dyDescent="0.25">
      <c r="A1" s="128" t="s">
        <v>149</v>
      </c>
      <c r="B1" s="129"/>
      <c r="C1" s="129"/>
      <c r="D1" s="129"/>
      <c r="E1" s="129"/>
      <c r="F1" s="129"/>
      <c r="G1" s="129"/>
      <c r="H1" s="129"/>
      <c r="I1" s="130"/>
    </row>
    <row r="2" spans="1:18" ht="18" customHeight="1" x14ac:dyDescent="0.25">
      <c r="A2" s="23" t="s">
        <v>1</v>
      </c>
      <c r="B2" s="9" t="s">
        <v>2</v>
      </c>
      <c r="C2" s="137" t="s">
        <v>3</v>
      </c>
      <c r="D2" s="138"/>
      <c r="E2" s="139"/>
      <c r="F2" s="9" t="s">
        <v>4</v>
      </c>
      <c r="G2" s="9" t="s">
        <v>5</v>
      </c>
      <c r="H2" s="10" t="s">
        <v>6</v>
      </c>
      <c r="I2" s="10" t="s">
        <v>7</v>
      </c>
    </row>
    <row r="3" spans="1:18" ht="18" customHeight="1" x14ac:dyDescent="0.25">
      <c r="A3" s="5"/>
      <c r="B3" s="5"/>
      <c r="C3" s="134"/>
      <c r="D3" s="135"/>
      <c r="E3" s="136"/>
      <c r="F3" s="6"/>
      <c r="G3" s="6"/>
      <c r="H3" s="15"/>
      <c r="I3" s="7" t="str">
        <f t="shared" ref="I3" si="0">+IF(H3*G3=0,"",H3*G3)</f>
        <v/>
      </c>
    </row>
    <row r="4" spans="1:18" ht="18" customHeight="1" x14ac:dyDescent="0.25">
      <c r="A4" s="5"/>
      <c r="B4" s="16"/>
      <c r="C4" s="172" t="s">
        <v>150</v>
      </c>
      <c r="D4" s="173"/>
      <c r="E4" s="174"/>
      <c r="F4" s="6"/>
      <c r="G4" s="6"/>
      <c r="H4" s="15"/>
      <c r="I4" s="7"/>
    </row>
    <row r="5" spans="1:18" ht="18" customHeight="1" x14ac:dyDescent="0.25">
      <c r="A5" s="16">
        <v>6.6</v>
      </c>
      <c r="B5" s="12">
        <v>8.1999999999999993</v>
      </c>
      <c r="C5" s="175" t="s">
        <v>151</v>
      </c>
      <c r="D5" s="176"/>
      <c r="E5" s="177"/>
      <c r="F5" s="6"/>
      <c r="G5" s="6"/>
      <c r="H5" s="15"/>
      <c r="I5" s="7"/>
    </row>
    <row r="6" spans="1:18" ht="18" customHeight="1" x14ac:dyDescent="0.25">
      <c r="A6" s="16" t="s">
        <v>152</v>
      </c>
      <c r="B6" s="5" t="s">
        <v>91</v>
      </c>
      <c r="C6" s="29" t="s">
        <v>153</v>
      </c>
      <c r="E6" s="24"/>
      <c r="F6" s="6"/>
      <c r="G6" s="6"/>
      <c r="H6" s="15"/>
      <c r="I6" s="7" t="str">
        <f>+IF(H6*G6=0,"",H6*G6)</f>
        <v/>
      </c>
    </row>
    <row r="7" spans="1:18" ht="18" customHeight="1" x14ac:dyDescent="0.25">
      <c r="A7" s="16"/>
      <c r="B7" s="5"/>
      <c r="C7" s="29" t="s">
        <v>20</v>
      </c>
      <c r="D7" s="135" t="s">
        <v>154</v>
      </c>
      <c r="E7" s="136"/>
      <c r="F7" s="75" t="s">
        <v>155</v>
      </c>
      <c r="G7" s="6">
        <v>5</v>
      </c>
      <c r="H7" s="15"/>
      <c r="I7" s="7" t="str">
        <f>+IF(H7*G7=0,"",H7*G7)</f>
        <v/>
      </c>
    </row>
    <row r="8" spans="1:18" ht="18" customHeight="1" x14ac:dyDescent="0.25">
      <c r="A8" s="16"/>
      <c r="B8" s="5"/>
      <c r="C8" s="29" t="s">
        <v>22</v>
      </c>
      <c r="D8" s="135" t="s">
        <v>156</v>
      </c>
      <c r="E8" s="136"/>
      <c r="F8" s="75" t="s">
        <v>155</v>
      </c>
      <c r="G8" s="6">
        <v>5</v>
      </c>
      <c r="H8" s="15"/>
      <c r="I8" s="7" t="str">
        <f>+IF(H8*G8=0,"",H8*G8)</f>
        <v/>
      </c>
    </row>
    <row r="9" spans="1:18" ht="18" customHeight="1" x14ac:dyDescent="0.25">
      <c r="A9" s="16"/>
      <c r="B9" s="5"/>
      <c r="C9" s="29"/>
      <c r="D9" s="31"/>
      <c r="E9" s="26"/>
      <c r="F9" s="75"/>
      <c r="G9" s="6"/>
      <c r="H9" s="15"/>
      <c r="I9" s="7"/>
    </row>
    <row r="10" spans="1:18" ht="18" customHeight="1" x14ac:dyDescent="0.25">
      <c r="A10" s="16" t="s">
        <v>157</v>
      </c>
      <c r="B10" s="5" t="s">
        <v>158</v>
      </c>
      <c r="C10" s="131" t="s">
        <v>159</v>
      </c>
      <c r="D10" s="132"/>
      <c r="E10" s="133"/>
      <c r="F10" s="6"/>
      <c r="G10" s="6"/>
      <c r="H10" s="15"/>
      <c r="I10" s="7"/>
    </row>
    <row r="11" spans="1:18" ht="18" customHeight="1" x14ac:dyDescent="0.25">
      <c r="A11" s="16"/>
      <c r="B11" s="5"/>
      <c r="C11" s="32" t="s">
        <v>20</v>
      </c>
      <c r="D11" s="132" t="s">
        <v>160</v>
      </c>
      <c r="E11" s="133"/>
      <c r="F11" s="75" t="s">
        <v>155</v>
      </c>
      <c r="G11" s="6">
        <v>3</v>
      </c>
      <c r="H11" s="15"/>
      <c r="I11" s="7" t="str">
        <f>+IF(H11*G11=0,"",H11*G11)</f>
        <v/>
      </c>
      <c r="O11" s="121">
        <v>4123.0930232554674</v>
      </c>
    </row>
    <row r="12" spans="1:18" ht="18" customHeight="1" x14ac:dyDescent="0.25">
      <c r="A12" s="16"/>
      <c r="B12" s="5"/>
      <c r="C12" s="32" t="s">
        <v>22</v>
      </c>
      <c r="D12" s="132" t="s">
        <v>161</v>
      </c>
      <c r="E12" s="133"/>
      <c r="F12" s="75" t="s">
        <v>155</v>
      </c>
      <c r="G12" s="6">
        <v>5</v>
      </c>
      <c r="H12" s="15"/>
      <c r="I12" s="7" t="str">
        <f>+IF(H12*G12=0,"",H12*G12)</f>
        <v/>
      </c>
      <c r="M12" s="2">
        <f>(4*4)*0.15</f>
        <v>2.4</v>
      </c>
    </row>
    <row r="13" spans="1:18" ht="18" customHeight="1" x14ac:dyDescent="0.25">
      <c r="A13" s="16"/>
      <c r="B13" s="5"/>
      <c r="C13" s="29"/>
      <c r="E13" s="24"/>
      <c r="F13" s="6"/>
      <c r="G13" s="6"/>
      <c r="H13" s="15"/>
      <c r="I13" s="7"/>
      <c r="O13" s="2" t="e">
        <f>O11/H17</f>
        <v>#DIV/0!</v>
      </c>
    </row>
    <row r="14" spans="1:18" ht="18" customHeight="1" x14ac:dyDescent="0.25">
      <c r="A14" s="16">
        <v>6.7</v>
      </c>
      <c r="B14" s="12">
        <v>8.3000000000000007</v>
      </c>
      <c r="C14" s="162" t="s">
        <v>162</v>
      </c>
      <c r="D14" s="163"/>
      <c r="E14" s="164"/>
      <c r="F14" s="5"/>
      <c r="G14" s="6"/>
      <c r="H14" s="15"/>
      <c r="I14" s="7" t="str">
        <f>+IF(H14*G14=0,"",H14*G14)</f>
        <v/>
      </c>
    </row>
    <row r="15" spans="1:18" ht="18" customHeight="1" x14ac:dyDescent="0.25">
      <c r="A15" s="16"/>
      <c r="B15" s="5"/>
      <c r="C15" s="33"/>
      <c r="D15" s="31"/>
      <c r="E15" s="26"/>
      <c r="F15" s="5"/>
      <c r="G15" s="6"/>
      <c r="H15" s="15"/>
      <c r="I15" s="7" t="str">
        <f>+IF(H15*G15=0,"",H15*G15)</f>
        <v/>
      </c>
      <c r="R15" s="2" t="e">
        <f>G17+O13/2</f>
        <v>#DIV/0!</v>
      </c>
    </row>
    <row r="16" spans="1:18" ht="18" customHeight="1" x14ac:dyDescent="0.25">
      <c r="A16" s="16" t="s">
        <v>163</v>
      </c>
      <c r="B16" s="5" t="s">
        <v>164</v>
      </c>
      <c r="C16" s="32" t="s">
        <v>165</v>
      </c>
      <c r="D16" s="36"/>
      <c r="E16" s="37"/>
      <c r="F16" s="5"/>
      <c r="G16" s="6"/>
      <c r="H16" s="15"/>
      <c r="I16" s="7"/>
    </row>
    <row r="17" spans="1:18" ht="18" customHeight="1" x14ac:dyDescent="0.25">
      <c r="A17" s="16"/>
      <c r="B17" s="5"/>
      <c r="C17" s="32" t="s">
        <v>20</v>
      </c>
      <c r="D17" s="132" t="s">
        <v>160</v>
      </c>
      <c r="E17" s="133"/>
      <c r="F17" s="6" t="s">
        <v>166</v>
      </c>
      <c r="G17" s="6">
        <v>0.15</v>
      </c>
      <c r="H17" s="7"/>
      <c r="I17" s="7" t="str">
        <f t="shared" ref="I17:I34" si="1">+IF(H17*G17=0,"",H17*G17)</f>
        <v/>
      </c>
      <c r="K17" s="2">
        <f>2*(1.2*0.6*0.2)</f>
        <v>0.28799999999999998</v>
      </c>
      <c r="L17" s="2">
        <f>350</f>
        <v>350</v>
      </c>
      <c r="M17" s="2" t="s">
        <v>167</v>
      </c>
      <c r="N17" s="2">
        <f>L17*K17</f>
        <v>100.8</v>
      </c>
      <c r="O17" s="2">
        <f>N17/1000</f>
        <v>0.1008</v>
      </c>
      <c r="P17" s="2" t="s">
        <v>166</v>
      </c>
      <c r="Q17" s="2">
        <f>9.6324/430</f>
        <v>2.2400930232558142E-2</v>
      </c>
      <c r="R17" s="2">
        <f>5*5</f>
        <v>25</v>
      </c>
    </row>
    <row r="18" spans="1:18" ht="18" customHeight="1" x14ac:dyDescent="0.25">
      <c r="A18" s="16"/>
      <c r="B18" s="5"/>
      <c r="C18" s="32" t="s">
        <v>22</v>
      </c>
      <c r="D18" s="132" t="s">
        <v>168</v>
      </c>
      <c r="E18" s="133"/>
      <c r="F18" s="6" t="s">
        <v>166</v>
      </c>
      <c r="G18" s="6">
        <v>0.85</v>
      </c>
      <c r="H18" s="7"/>
      <c r="I18" s="7" t="str">
        <f t="shared" si="1"/>
        <v/>
      </c>
      <c r="K18" s="2">
        <f>(16*0.6*0.25)</f>
        <v>2.4</v>
      </c>
      <c r="L18" s="2">
        <f>350</f>
        <v>350</v>
      </c>
      <c r="N18" s="2">
        <f>L18*K18</f>
        <v>840</v>
      </c>
      <c r="O18" s="2">
        <f>N18/1000</f>
        <v>0.84</v>
      </c>
      <c r="P18" s="2" t="s">
        <v>166</v>
      </c>
      <c r="R18" s="2">
        <f>Q17*R17</f>
        <v>0.56002325581395351</v>
      </c>
    </row>
    <row r="19" spans="1:18" ht="18" customHeight="1" x14ac:dyDescent="0.25">
      <c r="A19" s="16"/>
      <c r="B19" s="5"/>
      <c r="C19" s="32" t="s">
        <v>147</v>
      </c>
      <c r="D19" s="36" t="s">
        <v>161</v>
      </c>
      <c r="E19" s="37"/>
      <c r="F19" s="6" t="s">
        <v>166</v>
      </c>
      <c r="G19" s="6">
        <v>0.85</v>
      </c>
      <c r="H19" s="7"/>
      <c r="I19" s="7" t="str">
        <f t="shared" si="1"/>
        <v/>
      </c>
      <c r="K19" s="2">
        <f>4*4*0.15</f>
        <v>2.4</v>
      </c>
      <c r="L19" s="2">
        <f>350</f>
        <v>350</v>
      </c>
      <c r="N19" s="2">
        <f>L19*K19</f>
        <v>840</v>
      </c>
      <c r="O19" s="2">
        <f>N19/1000</f>
        <v>0.84</v>
      </c>
    </row>
    <row r="20" spans="1:18" ht="18" customHeight="1" x14ac:dyDescent="0.25">
      <c r="A20" s="16"/>
      <c r="B20" s="5"/>
      <c r="C20" s="32"/>
      <c r="D20" s="36"/>
      <c r="E20" s="37"/>
      <c r="F20" s="6"/>
      <c r="G20" s="6"/>
      <c r="H20" s="15"/>
      <c r="I20" s="7" t="str">
        <f t="shared" si="1"/>
        <v/>
      </c>
    </row>
    <row r="21" spans="1:18" ht="18" customHeight="1" x14ac:dyDescent="0.25">
      <c r="A21" s="16" t="s">
        <v>169</v>
      </c>
      <c r="B21" s="165" t="s">
        <v>170</v>
      </c>
      <c r="C21" s="131" t="s">
        <v>171</v>
      </c>
      <c r="D21" s="132"/>
      <c r="E21" s="133"/>
      <c r="F21" s="6"/>
      <c r="G21" s="6"/>
      <c r="H21" s="15"/>
      <c r="I21" s="7" t="str">
        <f t="shared" si="1"/>
        <v/>
      </c>
      <c r="R21" s="2">
        <f>1.3*R18</f>
        <v>0.72803023255813959</v>
      </c>
    </row>
    <row r="22" spans="1:18" ht="18" customHeight="1" x14ac:dyDescent="0.25">
      <c r="A22" s="16"/>
      <c r="B22" s="165"/>
      <c r="C22" s="29" t="s">
        <v>20</v>
      </c>
      <c r="D22" s="135" t="s">
        <v>172</v>
      </c>
      <c r="E22" s="136"/>
      <c r="F22" s="6" t="s">
        <v>173</v>
      </c>
      <c r="G22" s="6">
        <v>20</v>
      </c>
      <c r="H22" s="15"/>
      <c r="I22" s="7" t="str">
        <f t="shared" si="1"/>
        <v/>
      </c>
    </row>
    <row r="23" spans="1:18" ht="18" customHeight="1" x14ac:dyDescent="0.25">
      <c r="A23" s="16"/>
      <c r="B23" s="5"/>
      <c r="C23" s="32"/>
      <c r="D23" s="36"/>
      <c r="E23" s="37"/>
      <c r="F23" s="6"/>
      <c r="G23" s="6"/>
      <c r="H23" s="15"/>
      <c r="I23" s="7" t="str">
        <f t="shared" si="1"/>
        <v/>
      </c>
    </row>
    <row r="24" spans="1:18" ht="18" customHeight="1" x14ac:dyDescent="0.25">
      <c r="A24" s="16">
        <v>6.8</v>
      </c>
      <c r="B24" s="12">
        <v>8.4</v>
      </c>
      <c r="C24" s="162" t="s">
        <v>174</v>
      </c>
      <c r="D24" s="163"/>
      <c r="E24" s="164"/>
      <c r="F24" s="5"/>
      <c r="G24" s="6"/>
      <c r="H24" s="7"/>
      <c r="I24" s="7" t="str">
        <f t="shared" si="1"/>
        <v/>
      </c>
    </row>
    <row r="25" spans="1:18" ht="18" customHeight="1" x14ac:dyDescent="0.25">
      <c r="A25" s="5"/>
      <c r="B25" s="5"/>
      <c r="C25" s="29"/>
      <c r="E25" s="24"/>
      <c r="F25" s="6"/>
      <c r="G25" s="6"/>
      <c r="H25" s="7"/>
      <c r="I25" s="7" t="str">
        <f t="shared" si="1"/>
        <v/>
      </c>
    </row>
    <row r="26" spans="1:18" ht="18" customHeight="1" x14ac:dyDescent="0.25">
      <c r="A26" s="5" t="s">
        <v>175</v>
      </c>
      <c r="B26" s="5" t="s">
        <v>42</v>
      </c>
      <c r="C26" s="131" t="s">
        <v>176</v>
      </c>
      <c r="D26" s="132"/>
      <c r="E26" s="133"/>
      <c r="F26" s="6" t="s">
        <v>100</v>
      </c>
      <c r="G26" s="6">
        <v>1.5</v>
      </c>
      <c r="H26" s="15"/>
      <c r="I26" s="7" t="str">
        <f t="shared" si="1"/>
        <v/>
      </c>
    </row>
    <row r="27" spans="1:18" ht="18" customHeight="1" x14ac:dyDescent="0.25">
      <c r="A27" s="16"/>
      <c r="B27" s="5"/>
      <c r="C27" s="32"/>
      <c r="D27" s="36"/>
      <c r="E27" s="37"/>
      <c r="F27" s="6"/>
      <c r="G27" s="6"/>
      <c r="H27" s="15"/>
      <c r="I27" s="7" t="str">
        <f t="shared" si="1"/>
        <v/>
      </c>
      <c r="O27" s="2">
        <f>2.4*6</f>
        <v>14.399999999999999</v>
      </c>
    </row>
    <row r="28" spans="1:18" x14ac:dyDescent="0.25">
      <c r="A28" s="5" t="s">
        <v>177</v>
      </c>
      <c r="B28" s="5" t="s">
        <v>53</v>
      </c>
      <c r="C28" s="32" t="s">
        <v>178</v>
      </c>
      <c r="D28" s="36"/>
      <c r="E28" s="37"/>
      <c r="F28" s="6"/>
      <c r="G28" s="6"/>
      <c r="H28" s="7"/>
      <c r="I28" s="7" t="str">
        <f t="shared" si="1"/>
        <v/>
      </c>
      <c r="O28" s="2">
        <f>622.37/O27</f>
        <v>43.22013888888889</v>
      </c>
    </row>
    <row r="29" spans="1:18" ht="14.5" x14ac:dyDescent="0.25">
      <c r="A29" s="5"/>
      <c r="B29" s="5"/>
      <c r="C29" s="29" t="s">
        <v>20</v>
      </c>
      <c r="D29" s="132" t="s">
        <v>179</v>
      </c>
      <c r="E29" s="133"/>
      <c r="F29" s="75" t="s">
        <v>180</v>
      </c>
      <c r="G29" s="6">
        <v>1</v>
      </c>
      <c r="H29" s="15"/>
      <c r="I29" s="7" t="str">
        <f t="shared" si="1"/>
        <v/>
      </c>
      <c r="L29" s="2">
        <f>1.2*M29</f>
        <v>3000</v>
      </c>
      <c r="M29" s="2">
        <v>2500</v>
      </c>
    </row>
    <row r="30" spans="1:18" ht="14.5" x14ac:dyDescent="0.25">
      <c r="A30" s="5"/>
      <c r="B30" s="5"/>
      <c r="C30" s="29" t="s">
        <v>22</v>
      </c>
      <c r="D30" s="132" t="s">
        <v>181</v>
      </c>
      <c r="E30" s="133"/>
      <c r="F30" s="75" t="s">
        <v>180</v>
      </c>
      <c r="G30" s="6">
        <v>5</v>
      </c>
      <c r="H30" s="15"/>
      <c r="I30" s="7" t="str">
        <f t="shared" si="1"/>
        <v/>
      </c>
      <c r="O30" s="2">
        <f>1.5*O28</f>
        <v>64.830208333333331</v>
      </c>
    </row>
    <row r="31" spans="1:18" ht="14.5" x14ac:dyDescent="0.25">
      <c r="A31" s="5"/>
      <c r="B31" s="5"/>
      <c r="C31" s="29" t="s">
        <v>147</v>
      </c>
      <c r="D31" s="132" t="s">
        <v>160</v>
      </c>
      <c r="E31" s="133"/>
      <c r="F31" s="75" t="s">
        <v>180</v>
      </c>
      <c r="G31" s="6">
        <v>0.6</v>
      </c>
      <c r="H31" s="15"/>
      <c r="I31" s="7" t="str">
        <f t="shared" si="1"/>
        <v/>
      </c>
    </row>
    <row r="32" spans="1:18" ht="14.5" x14ac:dyDescent="0.25">
      <c r="A32" s="5"/>
      <c r="B32" s="5"/>
      <c r="C32" s="29" t="s">
        <v>46</v>
      </c>
      <c r="D32" s="132" t="s">
        <v>161</v>
      </c>
      <c r="E32" s="133"/>
      <c r="F32" s="75" t="s">
        <v>180</v>
      </c>
      <c r="G32" s="6">
        <v>5</v>
      </c>
      <c r="H32" s="15"/>
      <c r="I32" s="7" t="str">
        <f t="shared" si="1"/>
        <v/>
      </c>
    </row>
    <row r="33" spans="1:15" x14ac:dyDescent="0.25">
      <c r="A33" s="5"/>
      <c r="B33" s="5"/>
      <c r="C33" s="29"/>
      <c r="E33" s="24"/>
      <c r="F33" s="75"/>
      <c r="G33" s="6"/>
      <c r="H33" s="15"/>
      <c r="I33" s="7" t="str">
        <f t="shared" si="1"/>
        <v/>
      </c>
      <c r="O33" s="2">
        <v>157700</v>
      </c>
    </row>
    <row r="34" spans="1:15" x14ac:dyDescent="0.25">
      <c r="A34" s="5"/>
      <c r="B34" s="5"/>
      <c r="C34" s="29"/>
      <c r="E34" s="24"/>
      <c r="F34" s="75"/>
      <c r="G34" s="6"/>
      <c r="H34" s="15"/>
      <c r="I34" s="7" t="str">
        <f t="shared" si="1"/>
        <v/>
      </c>
      <c r="O34" s="2">
        <f>O33/80</f>
        <v>1971.25</v>
      </c>
    </row>
    <row r="35" spans="1:15" x14ac:dyDescent="0.25">
      <c r="A35" s="5" t="s">
        <v>182</v>
      </c>
      <c r="B35" s="5" t="s">
        <v>183</v>
      </c>
      <c r="C35" s="134" t="s">
        <v>184</v>
      </c>
      <c r="D35" s="135"/>
      <c r="E35" s="136"/>
      <c r="F35" s="6"/>
      <c r="G35" s="6"/>
      <c r="H35" s="15"/>
      <c r="I35" s="7"/>
    </row>
    <row r="36" spans="1:15" x14ac:dyDescent="0.25">
      <c r="A36" s="5"/>
      <c r="B36" s="16"/>
      <c r="C36" s="32" t="s">
        <v>20</v>
      </c>
      <c r="D36" s="135" t="s">
        <v>185</v>
      </c>
      <c r="E36" s="136"/>
      <c r="F36" s="6" t="s">
        <v>173</v>
      </c>
      <c r="G36" s="6">
        <v>20</v>
      </c>
      <c r="H36" s="7"/>
      <c r="I36" s="7" t="str">
        <f>+IF(H36*G36=0,"",H36*G36)</f>
        <v/>
      </c>
    </row>
    <row r="37" spans="1:15" x14ac:dyDescent="0.25">
      <c r="A37" s="5"/>
      <c r="B37" s="16"/>
      <c r="C37" s="32"/>
      <c r="D37" s="57"/>
      <c r="E37" s="59"/>
      <c r="F37" s="6"/>
      <c r="G37" s="6"/>
      <c r="H37" s="7"/>
      <c r="I37" s="7"/>
    </row>
    <row r="38" spans="1:15" x14ac:dyDescent="0.25">
      <c r="A38" s="5"/>
      <c r="B38" s="5"/>
      <c r="C38" s="29"/>
      <c r="D38" s="31"/>
      <c r="E38" s="26"/>
      <c r="F38" s="6"/>
      <c r="G38" s="5"/>
      <c r="H38" s="7"/>
      <c r="I38" s="7" t="str">
        <f>+IF(H38*G38=0,"",H38*G38)</f>
        <v/>
      </c>
    </row>
    <row r="39" spans="1:15" x14ac:dyDescent="0.25">
      <c r="A39" s="128" t="s">
        <v>55</v>
      </c>
      <c r="B39" s="129"/>
      <c r="C39" s="129"/>
      <c r="D39" s="129"/>
      <c r="E39" s="129"/>
      <c r="F39" s="129"/>
      <c r="G39" s="129"/>
      <c r="H39" s="130"/>
      <c r="I39" s="11"/>
    </row>
    <row r="40" spans="1:15" x14ac:dyDescent="0.25">
      <c r="A40" s="128" t="s">
        <v>149</v>
      </c>
      <c r="B40" s="129"/>
      <c r="C40" s="129"/>
      <c r="D40" s="129"/>
      <c r="E40" s="129"/>
      <c r="F40" s="129"/>
      <c r="G40" s="129"/>
      <c r="H40" s="129"/>
      <c r="I40" s="130"/>
    </row>
    <row r="41" spans="1:15" x14ac:dyDescent="0.25">
      <c r="A41" s="23" t="s">
        <v>1</v>
      </c>
      <c r="B41" s="9" t="s">
        <v>2</v>
      </c>
      <c r="C41" s="137" t="s">
        <v>3</v>
      </c>
      <c r="D41" s="138"/>
      <c r="E41" s="139"/>
      <c r="F41" s="9" t="s">
        <v>4</v>
      </c>
      <c r="G41" s="9" t="s">
        <v>5</v>
      </c>
      <c r="H41" s="10" t="s">
        <v>6</v>
      </c>
      <c r="I41" s="10" t="s">
        <v>7</v>
      </c>
    </row>
    <row r="42" spans="1:15" x14ac:dyDescent="0.25">
      <c r="A42" s="128" t="s">
        <v>56</v>
      </c>
      <c r="B42" s="129"/>
      <c r="C42" s="129"/>
      <c r="D42" s="129"/>
      <c r="E42" s="129"/>
      <c r="F42" s="129"/>
      <c r="G42" s="129"/>
      <c r="H42" s="130"/>
      <c r="I42" s="11"/>
    </row>
    <row r="43" spans="1:15" x14ac:dyDescent="0.25">
      <c r="A43" s="17"/>
      <c r="B43" s="5"/>
      <c r="C43" s="29"/>
      <c r="E43" s="24"/>
      <c r="F43" s="6"/>
      <c r="G43" s="6"/>
      <c r="H43" s="15"/>
      <c r="I43" s="20" t="str">
        <f>+IF(H43*G43=0,"",H43*G43)</f>
        <v/>
      </c>
    </row>
    <row r="44" spans="1:15" x14ac:dyDescent="0.25">
      <c r="A44" s="16">
        <v>6.11</v>
      </c>
      <c r="B44" s="24" t="s">
        <v>186</v>
      </c>
      <c r="C44" s="162" t="s">
        <v>187</v>
      </c>
      <c r="D44" s="163"/>
      <c r="E44" s="164"/>
      <c r="F44" s="91"/>
      <c r="G44" s="91"/>
      <c r="H44" s="105"/>
      <c r="I44" s="106" t="str">
        <f>+IF(H44*G44=0,"",H44*G44)</f>
        <v/>
      </c>
    </row>
    <row r="45" spans="1:15" x14ac:dyDescent="0.25">
      <c r="A45" s="5"/>
      <c r="B45" s="24"/>
      <c r="C45" s="69" t="s">
        <v>20</v>
      </c>
      <c r="D45" s="160" t="s">
        <v>188</v>
      </c>
      <c r="E45" s="161"/>
      <c r="F45" s="6" t="s">
        <v>173</v>
      </c>
      <c r="G45" s="60">
        <v>20</v>
      </c>
      <c r="H45" s="61"/>
      <c r="I45" s="62" t="str">
        <f>+IF(H45*G45=0,"",H45*G45)</f>
        <v/>
      </c>
    </row>
    <row r="46" spans="1:15" x14ac:dyDescent="0.25">
      <c r="A46" s="5"/>
      <c r="B46" s="5"/>
      <c r="C46" s="90"/>
      <c r="D46" s="101"/>
      <c r="E46" s="102"/>
      <c r="F46" s="6"/>
      <c r="G46" s="76"/>
      <c r="H46" s="15"/>
      <c r="I46" s="7"/>
    </row>
    <row r="47" spans="1:15" x14ac:dyDescent="0.25">
      <c r="A47" s="5"/>
      <c r="B47" s="5"/>
      <c r="C47" s="90"/>
      <c r="D47" s="101"/>
      <c r="E47" s="103"/>
      <c r="F47" s="6"/>
      <c r="G47" s="6"/>
      <c r="H47" s="15"/>
      <c r="I47" s="7"/>
    </row>
    <row r="48" spans="1:15" x14ac:dyDescent="0.25">
      <c r="A48" s="5"/>
      <c r="B48" s="5"/>
      <c r="C48" s="90"/>
      <c r="D48" s="104"/>
      <c r="E48" s="167"/>
      <c r="F48" s="6"/>
      <c r="G48" s="6"/>
      <c r="H48" s="15"/>
      <c r="I48" s="7"/>
    </row>
    <row r="49" spans="1:9" x14ac:dyDescent="0.25">
      <c r="A49" s="16"/>
      <c r="B49" s="16"/>
      <c r="C49" s="90"/>
      <c r="D49" s="104"/>
      <c r="E49" s="167"/>
      <c r="F49" s="6"/>
      <c r="G49" s="6"/>
      <c r="H49" s="15"/>
      <c r="I49" s="7"/>
    </row>
    <row r="50" spans="1:9" ht="13.15" customHeight="1" x14ac:dyDescent="0.25">
      <c r="A50" s="16"/>
      <c r="B50" s="37"/>
      <c r="C50" s="104"/>
      <c r="D50" s="104"/>
      <c r="E50" s="99"/>
      <c r="F50" s="6"/>
      <c r="G50" s="6"/>
      <c r="H50" s="15"/>
      <c r="I50" s="7"/>
    </row>
    <row r="51" spans="1:9" x14ac:dyDescent="0.25">
      <c r="A51" s="108"/>
      <c r="B51" s="12"/>
      <c r="C51" s="162"/>
      <c r="D51" s="163"/>
      <c r="E51" s="164"/>
      <c r="F51" s="5"/>
      <c r="G51" s="5"/>
      <c r="H51" s="15"/>
      <c r="I51" s="7"/>
    </row>
    <row r="52" spans="1:9" x14ac:dyDescent="0.25">
      <c r="A52" s="5"/>
      <c r="B52" s="16"/>
      <c r="C52" s="32"/>
      <c r="D52" s="57"/>
      <c r="E52" s="59"/>
      <c r="F52" s="6"/>
      <c r="G52" s="6"/>
      <c r="H52" s="7"/>
      <c r="I52" s="7"/>
    </row>
    <row r="53" spans="1:9" x14ac:dyDescent="0.25">
      <c r="A53" s="5"/>
      <c r="B53" s="5"/>
      <c r="C53" s="29"/>
      <c r="D53" s="31"/>
      <c r="E53" s="26"/>
      <c r="F53" s="6"/>
      <c r="G53" s="5"/>
      <c r="H53" s="7"/>
      <c r="I53" s="7" t="str">
        <f>+IF(H53*G53=0,"",H53*G53)</f>
        <v/>
      </c>
    </row>
    <row r="54" spans="1:9" x14ac:dyDescent="0.25">
      <c r="A54" s="128" t="s">
        <v>55</v>
      </c>
      <c r="B54" s="129"/>
      <c r="C54" s="129"/>
      <c r="D54" s="129"/>
      <c r="E54" s="129"/>
      <c r="F54" s="129"/>
      <c r="G54" s="129"/>
      <c r="H54" s="130"/>
      <c r="I54" s="11"/>
    </row>
    <row r="55" spans="1:9" x14ac:dyDescent="0.25">
      <c r="A55" s="169"/>
      <c r="B55" s="170"/>
      <c r="C55" s="170"/>
      <c r="D55" s="170"/>
      <c r="E55" s="170"/>
      <c r="F55" s="170"/>
      <c r="G55" s="170"/>
      <c r="H55" s="170"/>
      <c r="I55" s="170"/>
    </row>
    <row r="56" spans="1:9" x14ac:dyDescent="0.25">
      <c r="A56" s="52"/>
      <c r="B56" s="111"/>
      <c r="C56" s="171"/>
      <c r="D56" s="171"/>
      <c r="E56" s="171"/>
      <c r="F56" s="111"/>
      <c r="G56" s="111"/>
      <c r="H56" s="112"/>
      <c r="I56" s="112"/>
    </row>
    <row r="57" spans="1:9" x14ac:dyDescent="0.25">
      <c r="A57" s="142"/>
      <c r="B57" s="142"/>
      <c r="C57" s="142"/>
      <c r="D57" s="142"/>
      <c r="E57" s="142"/>
      <c r="F57" s="142"/>
      <c r="G57" s="142"/>
      <c r="H57" s="142"/>
    </row>
    <row r="59" spans="1:9" x14ac:dyDescent="0.25">
      <c r="A59" s="36"/>
      <c r="B59" s="100"/>
      <c r="C59" s="163"/>
      <c r="D59" s="163"/>
      <c r="E59" s="163"/>
      <c r="G59" s="3"/>
    </row>
    <row r="60" spans="1:9" x14ac:dyDescent="0.25">
      <c r="A60" s="110"/>
      <c r="B60" s="113"/>
      <c r="C60" s="98"/>
      <c r="D60" s="168"/>
      <c r="E60" s="168"/>
      <c r="F60" s="109"/>
      <c r="G60" s="114"/>
      <c r="H60" s="114"/>
      <c r="I60" s="107"/>
    </row>
    <row r="61" spans="1:9" x14ac:dyDescent="0.25">
      <c r="A61" s="104"/>
      <c r="B61" s="104"/>
      <c r="C61" s="104"/>
      <c r="D61" s="101"/>
      <c r="E61" s="101"/>
      <c r="F61" s="109"/>
      <c r="G61" s="115"/>
      <c r="H61" s="114"/>
      <c r="I61" s="107"/>
    </row>
    <row r="62" spans="1:9" x14ac:dyDescent="0.25">
      <c r="A62" s="104"/>
      <c r="B62" s="104"/>
      <c r="C62" s="104"/>
      <c r="D62" s="101"/>
      <c r="E62" s="104"/>
      <c r="F62" s="109"/>
      <c r="G62" s="109"/>
      <c r="H62" s="114"/>
      <c r="I62" s="107"/>
    </row>
    <row r="63" spans="1:9" x14ac:dyDescent="0.25">
      <c r="A63" s="104"/>
      <c r="B63" s="104"/>
      <c r="C63" s="104"/>
      <c r="D63" s="104"/>
      <c r="E63" s="168"/>
      <c r="F63" s="109"/>
      <c r="G63" s="109"/>
      <c r="H63" s="114"/>
      <c r="I63" s="107"/>
    </row>
    <row r="64" spans="1:9" x14ac:dyDescent="0.25">
      <c r="A64" s="110"/>
      <c r="B64" s="110"/>
      <c r="C64" s="104"/>
      <c r="D64" s="104"/>
      <c r="E64" s="168"/>
      <c r="F64" s="109"/>
      <c r="G64" s="109"/>
      <c r="H64" s="114"/>
      <c r="I64" s="107"/>
    </row>
    <row r="65" spans="4:9" x14ac:dyDescent="0.25">
      <c r="D65" s="31"/>
      <c r="E65" s="31"/>
      <c r="F65" s="2"/>
      <c r="G65" s="2"/>
      <c r="I65" s="4" t="str">
        <f t="shared" ref="I65" si="2">+IF(H65*G65=0,"",H65*G65)</f>
        <v/>
      </c>
    </row>
    <row r="93" spans="1:8" x14ac:dyDescent="0.25">
      <c r="A93" s="142"/>
      <c r="B93" s="142"/>
      <c r="C93" s="142"/>
      <c r="D93" s="142"/>
      <c r="E93" s="142"/>
      <c r="F93" s="142"/>
      <c r="G93" s="142"/>
      <c r="H93" s="142"/>
    </row>
  </sheetData>
  <mergeCells count="40">
    <mergeCell ref="C4:E4"/>
    <mergeCell ref="C3:E3"/>
    <mergeCell ref="A1:I1"/>
    <mergeCell ref="C2:E2"/>
    <mergeCell ref="C5:E5"/>
    <mergeCell ref="C10:E10"/>
    <mergeCell ref="D11:E11"/>
    <mergeCell ref="D8:E8"/>
    <mergeCell ref="D12:E12"/>
    <mergeCell ref="D7:E7"/>
    <mergeCell ref="C14:E14"/>
    <mergeCell ref="B21:B22"/>
    <mergeCell ref="C21:E21"/>
    <mergeCell ref="D22:E22"/>
    <mergeCell ref="D17:E17"/>
    <mergeCell ref="D18:E18"/>
    <mergeCell ref="C24:E24"/>
    <mergeCell ref="C26:E26"/>
    <mergeCell ref="C35:E35"/>
    <mergeCell ref="D31:E31"/>
    <mergeCell ref="D30:E30"/>
    <mergeCell ref="D29:E29"/>
    <mergeCell ref="D60:E60"/>
    <mergeCell ref="E63:E64"/>
    <mergeCell ref="A93:H93"/>
    <mergeCell ref="A54:H54"/>
    <mergeCell ref="A55:I55"/>
    <mergeCell ref="C56:E56"/>
    <mergeCell ref="A57:H57"/>
    <mergeCell ref="C59:E59"/>
    <mergeCell ref="C51:E51"/>
    <mergeCell ref="D45:E45"/>
    <mergeCell ref="C44:E44"/>
    <mergeCell ref="D36:E36"/>
    <mergeCell ref="D32:E32"/>
    <mergeCell ref="A39:H39"/>
    <mergeCell ref="A40:I40"/>
    <mergeCell ref="C41:E41"/>
    <mergeCell ref="A42:H42"/>
    <mergeCell ref="E48:E49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81" firstPageNumber="99" orientation="portrait" useFirstPageNumber="1" r:id="rId1"/>
  <headerFooter>
    <oddHeader>&amp;C&amp;"Arial,Bold"&amp;9&amp;P</oddHeader>
    <oddFooter>&amp;C&amp;G</oddFooter>
  </headerFooter>
  <rowBreaks count="1" manualBreakCount="1">
    <brk id="39" max="9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773B-99BF-4EF1-BA03-A55AE6291470}">
  <sheetPr>
    <tabColor rgb="FF92D050"/>
  </sheetPr>
  <dimension ref="A1:U38"/>
  <sheetViews>
    <sheetView view="pageBreakPreview" topLeftCell="A20" zoomScale="115" zoomScaleNormal="100" zoomScaleSheetLayoutView="115" workbookViewId="0">
      <selection activeCell="F43" sqref="F43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4" width="3.26953125" style="2" customWidth="1"/>
    <col min="5" max="5" width="32.7265625" style="2" customWidth="1"/>
    <col min="6" max="6" width="8.7265625" style="1" customWidth="1"/>
    <col min="7" max="7" width="7.26953125" style="1" customWidth="1"/>
    <col min="8" max="8" width="13.7265625" style="3" customWidth="1"/>
    <col min="9" max="9" width="14.7265625" style="4" customWidth="1"/>
    <col min="10" max="10" width="13.7265625" style="2" customWidth="1"/>
    <col min="11" max="11" width="9.1796875" style="2" customWidth="1"/>
    <col min="12" max="12" width="11.54296875" style="2" customWidth="1"/>
    <col min="13" max="18" width="9.1796875" style="2" customWidth="1"/>
    <col min="19" max="16384" width="9.1796875" style="2"/>
  </cols>
  <sheetData>
    <row r="1" spans="1:21" ht="18" customHeight="1" x14ac:dyDescent="0.25">
      <c r="A1" s="128" t="s">
        <v>189</v>
      </c>
      <c r="B1" s="129"/>
      <c r="C1" s="129"/>
      <c r="D1" s="129"/>
      <c r="E1" s="129"/>
      <c r="F1" s="129"/>
      <c r="G1" s="129"/>
      <c r="H1" s="129"/>
      <c r="I1" s="130"/>
    </row>
    <row r="2" spans="1:21" ht="18" customHeight="1" x14ac:dyDescent="0.25">
      <c r="A2" s="23" t="s">
        <v>1</v>
      </c>
      <c r="B2" s="9" t="s">
        <v>2</v>
      </c>
      <c r="C2" s="137" t="s">
        <v>3</v>
      </c>
      <c r="D2" s="138"/>
      <c r="E2" s="139"/>
      <c r="F2" s="9" t="s">
        <v>4</v>
      </c>
      <c r="G2" s="9" t="s">
        <v>5</v>
      </c>
      <c r="H2" s="10" t="s">
        <v>6</v>
      </c>
      <c r="I2" s="10" t="s">
        <v>7</v>
      </c>
    </row>
    <row r="3" spans="1:21" ht="18" customHeight="1" x14ac:dyDescent="0.25">
      <c r="A3" s="17"/>
      <c r="B3" s="5"/>
      <c r="C3" s="27"/>
      <c r="D3" s="28"/>
      <c r="E3" s="24"/>
      <c r="F3" s="6"/>
      <c r="G3" s="6"/>
      <c r="H3" s="15"/>
      <c r="I3" s="7" t="str">
        <f>+IF(H3*G3=0,"",H3*G3)</f>
        <v/>
      </c>
    </row>
    <row r="4" spans="1:21" ht="18" customHeight="1" x14ac:dyDescent="0.25">
      <c r="A4" s="16">
        <v>7.1</v>
      </c>
      <c r="B4" s="12">
        <v>8.1999999999999993</v>
      </c>
      <c r="C4" s="162" t="s">
        <v>89</v>
      </c>
      <c r="D4" s="163"/>
      <c r="E4" s="164"/>
      <c r="F4" s="6"/>
      <c r="G4" s="6"/>
      <c r="H4" s="15"/>
      <c r="I4" s="7"/>
    </row>
    <row r="5" spans="1:21" ht="18" customHeight="1" x14ac:dyDescent="0.25">
      <c r="A5" s="16"/>
      <c r="B5" s="5"/>
      <c r="C5" s="29"/>
      <c r="E5" s="24"/>
      <c r="F5" s="6"/>
      <c r="G5" s="6"/>
      <c r="H5" s="15"/>
      <c r="I5" s="7"/>
    </row>
    <row r="6" spans="1:21" ht="18" customHeight="1" x14ac:dyDescent="0.25">
      <c r="A6" s="16" t="s">
        <v>190</v>
      </c>
      <c r="B6" s="165" t="s">
        <v>191</v>
      </c>
      <c r="C6" s="134" t="s">
        <v>192</v>
      </c>
      <c r="D6" s="135"/>
      <c r="E6" s="136"/>
      <c r="F6" s="6"/>
      <c r="G6" s="6"/>
      <c r="H6" s="15"/>
      <c r="I6" s="7"/>
    </row>
    <row r="7" spans="1:21" ht="10.15" customHeight="1" x14ac:dyDescent="0.25">
      <c r="A7" s="16"/>
      <c r="B7" s="165"/>
      <c r="C7" s="134"/>
      <c r="D7" s="135"/>
      <c r="E7" s="136"/>
      <c r="F7" s="6"/>
      <c r="G7" s="6"/>
      <c r="H7" s="15"/>
      <c r="I7" s="7"/>
    </row>
    <row r="8" spans="1:21" ht="18" customHeight="1" x14ac:dyDescent="0.25">
      <c r="A8" s="16"/>
      <c r="B8" s="5"/>
      <c r="C8" s="58"/>
      <c r="D8" s="57"/>
      <c r="E8" s="59"/>
      <c r="F8" s="6"/>
      <c r="G8" s="6"/>
      <c r="H8" s="15"/>
      <c r="I8" s="7"/>
      <c r="R8" s="2">
        <v>2020</v>
      </c>
      <c r="S8" s="2">
        <v>2024</v>
      </c>
    </row>
    <row r="9" spans="1:21" ht="18" customHeight="1" x14ac:dyDescent="0.25">
      <c r="A9" s="16"/>
      <c r="B9" s="5"/>
      <c r="C9" s="58" t="s">
        <v>125</v>
      </c>
      <c r="D9" s="135" t="s">
        <v>193</v>
      </c>
      <c r="E9" s="136"/>
      <c r="F9" s="6" t="s">
        <v>194</v>
      </c>
      <c r="G9" s="6">
        <v>25</v>
      </c>
      <c r="H9" s="15"/>
      <c r="I9" s="7" t="str">
        <f t="shared" ref="I9:I11" si="0">+IF(H9*G9=0,"",H9*G9)</f>
        <v/>
      </c>
      <c r="J9" s="4"/>
      <c r="Q9" s="2">
        <v>200</v>
      </c>
      <c r="R9" s="2">
        <v>630.16</v>
      </c>
      <c r="S9" s="2">
        <v>2178.3719999999998</v>
      </c>
      <c r="T9" s="2">
        <f>S9/6</f>
        <v>363.06199999999995</v>
      </c>
      <c r="U9" s="2">
        <f>S9/R9</f>
        <v>3.4568554018027169</v>
      </c>
    </row>
    <row r="10" spans="1:21" ht="18" customHeight="1" x14ac:dyDescent="0.25">
      <c r="A10" s="16"/>
      <c r="B10" s="5"/>
      <c r="C10" s="58" t="s">
        <v>136</v>
      </c>
      <c r="D10" s="160" t="s">
        <v>195</v>
      </c>
      <c r="E10" s="161"/>
      <c r="F10" s="6" t="s">
        <v>194</v>
      </c>
      <c r="G10" s="6">
        <v>40</v>
      </c>
      <c r="H10" s="15"/>
      <c r="I10" s="7" t="str">
        <f t="shared" si="0"/>
        <v/>
      </c>
      <c r="J10" s="4"/>
      <c r="L10" s="2">
        <f>455*1.4</f>
        <v>637</v>
      </c>
      <c r="Q10" s="2">
        <v>250</v>
      </c>
      <c r="R10" s="2">
        <v>989.03</v>
      </c>
      <c r="S10" s="2">
        <f>R10*$U$9</f>
        <v>3418.9336980449411</v>
      </c>
      <c r="T10" s="2">
        <f t="shared" ref="T10:T11" si="1">S10/6</f>
        <v>569.82228300749023</v>
      </c>
    </row>
    <row r="11" spans="1:21" ht="18" customHeight="1" x14ac:dyDescent="0.25">
      <c r="A11" s="16"/>
      <c r="B11" s="5"/>
      <c r="C11" s="58" t="s">
        <v>196</v>
      </c>
      <c r="D11" s="160" t="s">
        <v>197</v>
      </c>
      <c r="E11" s="161"/>
      <c r="F11" s="6" t="s">
        <v>194</v>
      </c>
      <c r="G11" s="6">
        <v>600</v>
      </c>
      <c r="H11" s="15"/>
      <c r="I11" s="7" t="str">
        <f t="shared" si="0"/>
        <v/>
      </c>
      <c r="J11" s="4"/>
      <c r="Q11" s="2">
        <v>315</v>
      </c>
      <c r="R11" s="2">
        <v>1573.71</v>
      </c>
      <c r="S11" s="2">
        <f>R11*$U$9</f>
        <v>5440.0879143709535</v>
      </c>
      <c r="T11" s="2">
        <f t="shared" si="1"/>
        <v>906.68131906182555</v>
      </c>
    </row>
    <row r="12" spans="1:21" ht="18" customHeight="1" x14ac:dyDescent="0.25">
      <c r="A12" s="16"/>
      <c r="B12" s="5"/>
      <c r="C12" s="58"/>
      <c r="D12" s="135"/>
      <c r="E12" s="136"/>
      <c r="F12" s="6"/>
      <c r="G12" s="6"/>
      <c r="H12" s="15"/>
      <c r="I12" s="7"/>
      <c r="J12" s="4"/>
      <c r="K12" s="4"/>
    </row>
    <row r="13" spans="1:21" ht="28.15" customHeight="1" x14ac:dyDescent="0.25">
      <c r="A13" s="16" t="s">
        <v>198</v>
      </c>
      <c r="B13" s="5" t="s">
        <v>158</v>
      </c>
      <c r="C13" s="134" t="s">
        <v>199</v>
      </c>
      <c r="D13" s="135"/>
      <c r="E13" s="136"/>
      <c r="F13" s="6"/>
      <c r="G13" s="6"/>
      <c r="H13" s="15"/>
      <c r="I13" s="7"/>
      <c r="J13" s="4"/>
      <c r="L13" s="4">
        <f>H10*1.35</f>
        <v>0</v>
      </c>
    </row>
    <row r="14" spans="1:21" ht="18" customHeight="1" x14ac:dyDescent="0.25">
      <c r="A14" s="16"/>
      <c r="B14" s="5"/>
      <c r="C14" s="58"/>
      <c r="D14" s="57"/>
      <c r="E14" s="59"/>
      <c r="F14" s="6"/>
      <c r="G14" s="6"/>
      <c r="H14" s="7"/>
      <c r="I14" s="7"/>
    </row>
    <row r="15" spans="1:21" ht="18" customHeight="1" x14ac:dyDescent="0.25">
      <c r="A15" s="16"/>
      <c r="B15" s="5"/>
      <c r="C15" s="29" t="s">
        <v>125</v>
      </c>
      <c r="D15" s="132" t="s">
        <v>200</v>
      </c>
      <c r="E15" s="133"/>
      <c r="F15" s="6" t="s">
        <v>201</v>
      </c>
      <c r="G15" s="60">
        <v>1</v>
      </c>
      <c r="H15" s="15"/>
      <c r="I15" s="7" t="str">
        <f t="shared" ref="I15:I35" si="2">+IF(H15*G15=0,"",H15*G15)</f>
        <v/>
      </c>
    </row>
    <row r="16" spans="1:21" ht="18" customHeight="1" x14ac:dyDescent="0.25">
      <c r="A16" s="16"/>
      <c r="B16" s="12"/>
      <c r="C16" s="29" t="s">
        <v>136</v>
      </c>
      <c r="D16" s="160" t="s">
        <v>202</v>
      </c>
      <c r="E16" s="161"/>
      <c r="F16" s="6" t="s">
        <v>201</v>
      </c>
      <c r="G16" s="6">
        <v>2</v>
      </c>
      <c r="I16" s="7" t="str">
        <f t="shared" si="2"/>
        <v/>
      </c>
      <c r="L16" s="2">
        <v>1590</v>
      </c>
    </row>
    <row r="17" spans="1:13" ht="18" customHeight="1" x14ac:dyDescent="0.25">
      <c r="A17" s="16"/>
      <c r="B17" s="12"/>
      <c r="C17" s="33" t="s">
        <v>203</v>
      </c>
      <c r="D17" s="160" t="s">
        <v>204</v>
      </c>
      <c r="E17" s="161"/>
      <c r="F17" s="6" t="s">
        <v>201</v>
      </c>
      <c r="G17" s="6">
        <v>2</v>
      </c>
      <c r="I17" s="7" t="str">
        <f t="shared" si="2"/>
        <v/>
      </c>
      <c r="L17" s="2">
        <f>1.3*L16</f>
        <v>2067</v>
      </c>
      <c r="M17" s="4">
        <f>1.3*H17</f>
        <v>0</v>
      </c>
    </row>
    <row r="18" spans="1:13" ht="18" customHeight="1" x14ac:dyDescent="0.25">
      <c r="A18" s="16"/>
      <c r="B18" s="12"/>
      <c r="C18" s="33" t="s">
        <v>205</v>
      </c>
      <c r="D18" s="160" t="s">
        <v>206</v>
      </c>
      <c r="E18" s="161"/>
      <c r="F18" s="6" t="s">
        <v>201</v>
      </c>
      <c r="G18" s="6">
        <v>2</v>
      </c>
      <c r="H18" s="15"/>
      <c r="I18" s="7" t="str">
        <f t="shared" si="2"/>
        <v/>
      </c>
    </row>
    <row r="19" spans="1:13" ht="18" customHeight="1" x14ac:dyDescent="0.25">
      <c r="A19" s="16"/>
      <c r="B19" s="12"/>
      <c r="C19" s="33" t="s">
        <v>207</v>
      </c>
      <c r="D19" s="160" t="s">
        <v>208</v>
      </c>
      <c r="E19" s="161"/>
      <c r="F19" s="6" t="s">
        <v>201</v>
      </c>
      <c r="G19" s="6">
        <v>6</v>
      </c>
      <c r="H19" s="15"/>
      <c r="I19" s="7" t="str">
        <f t="shared" si="2"/>
        <v/>
      </c>
      <c r="L19" s="2">
        <f>650*1</f>
        <v>650</v>
      </c>
    </row>
    <row r="20" spans="1:13" ht="18" customHeight="1" x14ac:dyDescent="0.25">
      <c r="A20" s="16"/>
      <c r="B20" s="12"/>
      <c r="C20" s="33" t="s">
        <v>209</v>
      </c>
      <c r="D20" s="160" t="s">
        <v>210</v>
      </c>
      <c r="E20" s="161"/>
      <c r="F20" s="6" t="s">
        <v>201</v>
      </c>
      <c r="G20" s="6">
        <v>1</v>
      </c>
      <c r="H20" s="15"/>
      <c r="I20" s="7" t="str">
        <f t="shared" si="2"/>
        <v/>
      </c>
      <c r="L20" s="2">
        <f>60*1</f>
        <v>60</v>
      </c>
    </row>
    <row r="21" spans="1:13" ht="18" customHeight="1" x14ac:dyDescent="0.25">
      <c r="A21" s="16"/>
      <c r="B21" s="12"/>
      <c r="C21" s="33" t="s">
        <v>211</v>
      </c>
      <c r="D21" s="160" t="s">
        <v>212</v>
      </c>
      <c r="E21" s="161"/>
      <c r="F21" s="6" t="s">
        <v>201</v>
      </c>
      <c r="G21" s="6">
        <v>1</v>
      </c>
      <c r="H21" s="15"/>
      <c r="I21" s="7" t="str">
        <f t="shared" si="2"/>
        <v/>
      </c>
    </row>
    <row r="22" spans="1:13" ht="18" customHeight="1" x14ac:dyDescent="0.25">
      <c r="A22" s="16"/>
      <c r="B22" s="12"/>
      <c r="C22" s="33" t="s">
        <v>128</v>
      </c>
      <c r="D22" s="132" t="s">
        <v>213</v>
      </c>
      <c r="E22" s="133"/>
      <c r="F22" s="6" t="s">
        <v>214</v>
      </c>
      <c r="G22" s="6">
        <v>1</v>
      </c>
      <c r="H22" s="7">
        <v>30000</v>
      </c>
      <c r="I22" s="7">
        <f t="shared" si="2"/>
        <v>30000</v>
      </c>
      <c r="L22" s="2">
        <f>100*1</f>
        <v>100</v>
      </c>
    </row>
    <row r="23" spans="1:13" ht="18" customHeight="1" x14ac:dyDescent="0.25">
      <c r="A23" s="16"/>
      <c r="B23" s="12"/>
      <c r="C23" s="33"/>
      <c r="D23" s="135"/>
      <c r="E23" s="136"/>
      <c r="F23" s="6"/>
      <c r="G23" s="6"/>
      <c r="H23" s="7"/>
      <c r="I23" s="7" t="str">
        <f t="shared" si="2"/>
        <v/>
      </c>
    </row>
    <row r="24" spans="1:13" ht="18" customHeight="1" x14ac:dyDescent="0.25">
      <c r="A24" s="5" t="s">
        <v>215</v>
      </c>
      <c r="B24" s="5" t="s">
        <v>95</v>
      </c>
      <c r="C24" s="134" t="s">
        <v>216</v>
      </c>
      <c r="D24" s="135"/>
      <c r="E24" s="136"/>
      <c r="F24" s="5"/>
      <c r="G24" s="5"/>
      <c r="H24" s="7"/>
      <c r="I24" s="7" t="str">
        <f t="shared" si="2"/>
        <v/>
      </c>
    </row>
    <row r="25" spans="1:13" ht="18" customHeight="1" x14ac:dyDescent="0.25">
      <c r="A25" s="5"/>
      <c r="B25" s="5"/>
      <c r="C25" s="134"/>
      <c r="D25" s="135"/>
      <c r="E25" s="136"/>
      <c r="F25" s="5"/>
      <c r="G25" s="5"/>
      <c r="H25" s="7"/>
      <c r="I25" s="7" t="str">
        <f t="shared" si="2"/>
        <v/>
      </c>
    </row>
    <row r="26" spans="1:13" ht="18" customHeight="1" x14ac:dyDescent="0.25">
      <c r="A26" s="5"/>
      <c r="B26" s="5"/>
      <c r="C26" s="33" t="s">
        <v>125</v>
      </c>
      <c r="D26" s="135" t="s">
        <v>217</v>
      </c>
      <c r="E26" s="136"/>
      <c r="F26" s="6" t="s">
        <v>201</v>
      </c>
      <c r="G26" s="6">
        <v>1</v>
      </c>
      <c r="H26" s="7"/>
      <c r="I26" s="7" t="str">
        <f t="shared" si="2"/>
        <v/>
      </c>
      <c r="L26" s="2">
        <v>3500</v>
      </c>
    </row>
    <row r="27" spans="1:13" ht="18" customHeight="1" x14ac:dyDescent="0.25">
      <c r="A27" s="5"/>
      <c r="B27" s="5"/>
      <c r="C27" s="33" t="s">
        <v>136</v>
      </c>
      <c r="D27" s="135" t="s">
        <v>218</v>
      </c>
      <c r="E27" s="136"/>
      <c r="F27" s="6" t="s">
        <v>201</v>
      </c>
      <c r="G27" s="6">
        <v>1</v>
      </c>
      <c r="H27" s="7"/>
      <c r="I27" s="7" t="str">
        <f t="shared" si="2"/>
        <v/>
      </c>
      <c r="L27" s="2">
        <f>L26/G11</f>
        <v>5.833333333333333</v>
      </c>
    </row>
    <row r="28" spans="1:13" ht="18" customHeight="1" x14ac:dyDescent="0.25">
      <c r="A28" s="5"/>
      <c r="B28" s="5"/>
      <c r="C28" s="33"/>
      <c r="D28" s="135"/>
      <c r="E28" s="136"/>
      <c r="F28" s="6"/>
      <c r="G28" s="6"/>
      <c r="H28" s="7"/>
      <c r="I28" s="7" t="str">
        <f t="shared" si="2"/>
        <v/>
      </c>
    </row>
    <row r="29" spans="1:13" ht="18" customHeight="1" x14ac:dyDescent="0.25">
      <c r="A29" s="5" t="s">
        <v>215</v>
      </c>
      <c r="B29" s="165" t="s">
        <v>219</v>
      </c>
      <c r="C29" s="134" t="s">
        <v>220</v>
      </c>
      <c r="D29" s="135"/>
      <c r="E29" s="136"/>
      <c r="F29" s="5"/>
      <c r="G29" s="5"/>
      <c r="H29" s="15"/>
      <c r="I29" s="7" t="str">
        <f t="shared" si="2"/>
        <v/>
      </c>
    </row>
    <row r="30" spans="1:13" ht="18" customHeight="1" x14ac:dyDescent="0.25">
      <c r="A30" s="16"/>
      <c r="B30" s="165"/>
      <c r="C30" s="33" t="s">
        <v>136</v>
      </c>
      <c r="D30" s="31" t="s">
        <v>62</v>
      </c>
      <c r="E30" s="26" t="s">
        <v>221</v>
      </c>
      <c r="F30" s="6" t="s">
        <v>100</v>
      </c>
      <c r="G30" s="6">
        <v>5</v>
      </c>
      <c r="H30" s="15"/>
      <c r="I30" s="7" t="str">
        <f t="shared" si="2"/>
        <v/>
      </c>
    </row>
    <row r="31" spans="1:13" ht="18" customHeight="1" x14ac:dyDescent="0.25">
      <c r="A31" s="16"/>
      <c r="B31" s="5"/>
      <c r="C31" s="29"/>
      <c r="D31" s="2" t="s">
        <v>65</v>
      </c>
      <c r="E31" s="24" t="s">
        <v>222</v>
      </c>
      <c r="F31" s="6" t="s">
        <v>173</v>
      </c>
      <c r="G31" s="6">
        <v>5</v>
      </c>
      <c r="H31" s="7"/>
      <c r="I31" s="7" t="str">
        <f t="shared" si="2"/>
        <v/>
      </c>
    </row>
    <row r="32" spans="1:13" ht="18" customHeight="1" x14ac:dyDescent="0.25">
      <c r="A32" s="16"/>
      <c r="B32" s="67"/>
      <c r="C32" s="58"/>
      <c r="D32" s="57"/>
      <c r="E32" s="59"/>
      <c r="F32" s="6"/>
      <c r="G32" s="5"/>
      <c r="H32" s="15"/>
      <c r="I32" s="7" t="str">
        <f t="shared" si="2"/>
        <v/>
      </c>
    </row>
    <row r="33" spans="1:9" ht="18" customHeight="1" x14ac:dyDescent="0.25">
      <c r="A33" s="16" t="s">
        <v>223</v>
      </c>
      <c r="B33" s="165" t="s">
        <v>224</v>
      </c>
      <c r="C33" s="134" t="s">
        <v>225</v>
      </c>
      <c r="D33" s="135"/>
      <c r="E33" s="136"/>
      <c r="G33" s="6"/>
      <c r="H33" s="7"/>
      <c r="I33" s="7" t="str">
        <f t="shared" si="2"/>
        <v/>
      </c>
    </row>
    <row r="34" spans="1:9" ht="18" customHeight="1" x14ac:dyDescent="0.25">
      <c r="A34" s="16"/>
      <c r="B34" s="165"/>
      <c r="C34" s="33" t="s">
        <v>125</v>
      </c>
      <c r="D34" s="135" t="s">
        <v>226</v>
      </c>
      <c r="E34" s="136"/>
      <c r="F34" s="6" t="s">
        <v>227</v>
      </c>
      <c r="G34" s="6">
        <v>2</v>
      </c>
      <c r="H34" s="7"/>
      <c r="I34" s="7" t="str">
        <f t="shared" si="2"/>
        <v/>
      </c>
    </row>
    <row r="35" spans="1:9" ht="18" customHeight="1" x14ac:dyDescent="0.25">
      <c r="A35" s="16"/>
      <c r="B35" s="68"/>
      <c r="C35" s="33"/>
      <c r="D35" s="31"/>
      <c r="E35" s="26"/>
      <c r="F35" s="6"/>
      <c r="G35" s="6"/>
      <c r="H35" s="7"/>
      <c r="I35" s="7" t="str">
        <f t="shared" si="2"/>
        <v/>
      </c>
    </row>
    <row r="36" spans="1:9" ht="18" customHeight="1" x14ac:dyDescent="0.25">
      <c r="A36" s="16"/>
      <c r="B36" s="5"/>
      <c r="C36" s="29"/>
      <c r="D36" s="132"/>
      <c r="E36" s="133"/>
      <c r="F36" s="6"/>
      <c r="G36" s="6"/>
      <c r="H36" s="7"/>
      <c r="I36" s="7"/>
    </row>
    <row r="37" spans="1:9" ht="18" customHeight="1" x14ac:dyDescent="0.25">
      <c r="A37" s="16"/>
      <c r="B37" s="5"/>
      <c r="C37" s="29"/>
      <c r="E37" s="24"/>
      <c r="F37" s="6"/>
      <c r="G37" s="6"/>
      <c r="H37" s="15"/>
      <c r="I37" s="7"/>
    </row>
    <row r="38" spans="1:9" ht="18" customHeight="1" x14ac:dyDescent="0.25">
      <c r="A38" s="128" t="s">
        <v>86</v>
      </c>
      <c r="B38" s="129"/>
      <c r="C38" s="129"/>
      <c r="D38" s="129"/>
      <c r="E38" s="129"/>
      <c r="F38" s="129"/>
      <c r="G38" s="129"/>
      <c r="H38" s="130"/>
      <c r="I38" s="11"/>
    </row>
  </sheetData>
  <mergeCells count="30">
    <mergeCell ref="A38:H38"/>
    <mergeCell ref="D26:E26"/>
    <mergeCell ref="B29:B30"/>
    <mergeCell ref="C29:E29"/>
    <mergeCell ref="B33:B34"/>
    <mergeCell ref="C33:E33"/>
    <mergeCell ref="D27:E27"/>
    <mergeCell ref="A1:I1"/>
    <mergeCell ref="C2:E2"/>
    <mergeCell ref="D36:E36"/>
    <mergeCell ref="D34:E34"/>
    <mergeCell ref="B6:B7"/>
    <mergeCell ref="D9:E9"/>
    <mergeCell ref="C4:E4"/>
    <mergeCell ref="C6:E7"/>
    <mergeCell ref="D15:E15"/>
    <mergeCell ref="D12:E12"/>
    <mergeCell ref="D22:E22"/>
    <mergeCell ref="D28:E28"/>
    <mergeCell ref="D20:E20"/>
    <mergeCell ref="D23:E23"/>
    <mergeCell ref="C24:E25"/>
    <mergeCell ref="D10:E10"/>
    <mergeCell ref="D21:E21"/>
    <mergeCell ref="D11:E11"/>
    <mergeCell ref="D16:E16"/>
    <mergeCell ref="D17:E17"/>
    <mergeCell ref="D18:E18"/>
    <mergeCell ref="D19:E19"/>
    <mergeCell ref="C13:E13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96" firstPageNumber="101" orientation="portrait" useFirstPageNumber="1" r:id="rId1"/>
  <headerFooter>
    <oddHeader>&amp;C&amp;"Arial,Bold"&amp;9&amp;P</oddHeader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4121-B9F7-4707-9E60-1B7948C12876}">
  <sheetPr>
    <tabColor rgb="FF92D050"/>
  </sheetPr>
  <dimension ref="A1:J47"/>
  <sheetViews>
    <sheetView view="pageBreakPreview" topLeftCell="A18" zoomScale="115" zoomScaleNormal="100" zoomScaleSheetLayoutView="115" workbookViewId="0">
      <selection activeCell="J39" sqref="J39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5" width="3.26953125" style="2" customWidth="1"/>
    <col min="6" max="6" width="30.7265625" style="2" customWidth="1"/>
    <col min="7" max="7" width="8.7265625" style="1" customWidth="1"/>
    <col min="8" max="8" width="7.26953125" style="1" customWidth="1"/>
    <col min="9" max="9" width="12.26953125" style="3" customWidth="1"/>
    <col min="10" max="10" width="14.7265625" style="4" customWidth="1"/>
    <col min="11" max="16384" width="9.1796875" style="2"/>
  </cols>
  <sheetData>
    <row r="1" spans="1:10" ht="18" customHeight="1" x14ac:dyDescent="0.25">
      <c r="A1" s="128" t="s">
        <v>228</v>
      </c>
      <c r="B1" s="129"/>
      <c r="C1" s="129"/>
      <c r="D1" s="129"/>
      <c r="E1" s="129"/>
      <c r="F1" s="129"/>
      <c r="G1" s="129"/>
      <c r="H1" s="129"/>
      <c r="I1" s="129"/>
      <c r="J1" s="130"/>
    </row>
    <row r="2" spans="1:10" ht="18" customHeight="1" x14ac:dyDescent="0.25">
      <c r="A2" s="23" t="s">
        <v>1</v>
      </c>
      <c r="B2" s="9" t="s">
        <v>2</v>
      </c>
      <c r="C2" s="137" t="s">
        <v>3</v>
      </c>
      <c r="D2" s="138"/>
      <c r="E2" s="138"/>
      <c r="F2" s="139"/>
      <c r="G2" s="9" t="s">
        <v>4</v>
      </c>
      <c r="H2" s="9" t="s">
        <v>5</v>
      </c>
      <c r="I2" s="10" t="s">
        <v>6</v>
      </c>
      <c r="J2" s="10" t="s">
        <v>7</v>
      </c>
    </row>
    <row r="3" spans="1:10" ht="18" customHeight="1" x14ac:dyDescent="0.25">
      <c r="A3" s="17"/>
      <c r="B3" s="5"/>
      <c r="C3" s="27"/>
      <c r="D3" s="28"/>
      <c r="F3" s="24"/>
      <c r="G3" s="6"/>
      <c r="H3" s="6"/>
      <c r="I3" s="15"/>
      <c r="J3" s="7" t="str">
        <f t="shared" ref="J3:J38" si="0">+IF(I3*H3=0,"",I3*H3)</f>
        <v/>
      </c>
    </row>
    <row r="4" spans="1:10" ht="18" customHeight="1" x14ac:dyDescent="0.25">
      <c r="A4" s="16">
        <v>8.1</v>
      </c>
      <c r="B4" s="12">
        <v>8.1999999999999993</v>
      </c>
      <c r="C4" s="162" t="s">
        <v>89</v>
      </c>
      <c r="D4" s="163"/>
      <c r="E4" s="163"/>
      <c r="F4" s="164"/>
      <c r="G4" s="6"/>
      <c r="H4" s="6"/>
      <c r="I4" s="15"/>
      <c r="J4" s="7" t="str">
        <f t="shared" si="0"/>
        <v/>
      </c>
    </row>
    <row r="5" spans="1:10" ht="18" customHeight="1" x14ac:dyDescent="0.25">
      <c r="A5" s="16"/>
      <c r="B5" s="5"/>
      <c r="C5" s="29"/>
      <c r="F5" s="24"/>
      <c r="G5" s="6"/>
      <c r="H5" s="6"/>
      <c r="I5" s="15"/>
      <c r="J5" s="7" t="str">
        <f t="shared" si="0"/>
        <v/>
      </c>
    </row>
    <row r="6" spans="1:10" ht="18" customHeight="1" x14ac:dyDescent="0.25">
      <c r="A6" s="16" t="s">
        <v>229</v>
      </c>
      <c r="B6" s="8" t="s">
        <v>230</v>
      </c>
      <c r="C6" s="29" t="s">
        <v>231</v>
      </c>
      <c r="F6" s="24"/>
      <c r="G6" s="6"/>
      <c r="H6" s="6"/>
      <c r="I6" s="15"/>
      <c r="J6" s="7" t="str">
        <f t="shared" si="0"/>
        <v/>
      </c>
    </row>
    <row r="7" spans="1:10" ht="18" customHeight="1" x14ac:dyDescent="0.25">
      <c r="A7" s="16"/>
      <c r="B7" s="8"/>
      <c r="C7" s="29" t="s">
        <v>125</v>
      </c>
      <c r="D7" s="135" t="s">
        <v>232</v>
      </c>
      <c r="E7" s="135"/>
      <c r="F7" s="136"/>
      <c r="G7" s="6" t="s">
        <v>100</v>
      </c>
      <c r="H7" s="6">
        <v>350</v>
      </c>
      <c r="I7" s="15"/>
      <c r="J7" s="7" t="str">
        <f t="shared" si="0"/>
        <v/>
      </c>
    </row>
    <row r="8" spans="1:10" ht="18" customHeight="1" x14ac:dyDescent="0.25">
      <c r="A8" s="16"/>
      <c r="B8" s="5"/>
      <c r="C8" s="29" t="s">
        <v>136</v>
      </c>
      <c r="D8" s="135" t="s">
        <v>233</v>
      </c>
      <c r="E8" s="135"/>
      <c r="F8" s="136"/>
      <c r="G8" s="6" t="s">
        <v>100</v>
      </c>
      <c r="H8" s="6">
        <v>350</v>
      </c>
      <c r="I8" s="7"/>
      <c r="J8" s="7" t="str">
        <f t="shared" si="0"/>
        <v/>
      </c>
    </row>
    <row r="9" spans="1:10" ht="18" customHeight="1" x14ac:dyDescent="0.25">
      <c r="A9" s="16"/>
      <c r="B9" s="5"/>
      <c r="C9" s="29"/>
      <c r="D9" s="31"/>
      <c r="E9" s="31"/>
      <c r="F9" s="26"/>
      <c r="G9" s="5"/>
      <c r="H9" s="5"/>
      <c r="I9" s="7"/>
      <c r="J9" s="7" t="str">
        <f t="shared" si="0"/>
        <v/>
      </c>
    </row>
    <row r="10" spans="1:10" ht="18" customHeight="1" x14ac:dyDescent="0.25">
      <c r="A10" s="16" t="s">
        <v>234</v>
      </c>
      <c r="B10" s="5" t="s">
        <v>158</v>
      </c>
      <c r="C10" s="29" t="s">
        <v>235</v>
      </c>
      <c r="F10" s="24"/>
      <c r="G10" s="6"/>
      <c r="H10" s="6"/>
      <c r="I10" s="15"/>
      <c r="J10" s="7" t="str">
        <f t="shared" si="0"/>
        <v/>
      </c>
    </row>
    <row r="11" spans="1:10" ht="18" customHeight="1" x14ac:dyDescent="0.25">
      <c r="A11" s="16" t="s">
        <v>236</v>
      </c>
      <c r="B11" s="5" t="s">
        <v>237</v>
      </c>
      <c r="C11" s="29" t="s">
        <v>238</v>
      </c>
      <c r="F11" s="24"/>
      <c r="G11" s="6"/>
      <c r="H11" s="6"/>
      <c r="I11" s="15"/>
      <c r="J11" s="7" t="str">
        <f t="shared" si="0"/>
        <v/>
      </c>
    </row>
    <row r="12" spans="1:10" ht="18" customHeight="1" x14ac:dyDescent="0.25">
      <c r="A12" s="16"/>
      <c r="B12" s="5"/>
      <c r="C12" s="29" t="s">
        <v>125</v>
      </c>
      <c r="D12" s="135" t="s">
        <v>232</v>
      </c>
      <c r="E12" s="135"/>
      <c r="F12" s="136"/>
      <c r="G12" s="6" t="s">
        <v>100</v>
      </c>
      <c r="H12" s="6">
        <v>350</v>
      </c>
      <c r="I12" s="7"/>
      <c r="J12" s="7" t="str">
        <f t="shared" si="0"/>
        <v/>
      </c>
    </row>
    <row r="13" spans="1:10" ht="18" customHeight="1" x14ac:dyDescent="0.25">
      <c r="A13" s="16"/>
      <c r="B13" s="5"/>
      <c r="C13" s="29" t="s">
        <v>136</v>
      </c>
      <c r="D13" s="135" t="s">
        <v>233</v>
      </c>
      <c r="E13" s="135"/>
      <c r="F13" s="136"/>
      <c r="G13" s="6" t="s">
        <v>100</v>
      </c>
      <c r="H13" s="6">
        <v>350</v>
      </c>
      <c r="I13" s="7"/>
      <c r="J13" s="7" t="str">
        <f t="shared" si="0"/>
        <v/>
      </c>
    </row>
    <row r="14" spans="1:10" ht="18" customHeight="1" x14ac:dyDescent="0.25">
      <c r="A14" s="16"/>
      <c r="B14" s="5"/>
      <c r="C14" s="29"/>
      <c r="F14" s="24"/>
      <c r="G14" s="6"/>
      <c r="H14" s="5"/>
      <c r="I14" s="7"/>
      <c r="J14" s="7" t="str">
        <f t="shared" si="0"/>
        <v/>
      </c>
    </row>
    <row r="15" spans="1:10" ht="18" customHeight="1" x14ac:dyDescent="0.25">
      <c r="A15" s="16" t="s">
        <v>239</v>
      </c>
      <c r="B15" s="5" t="s">
        <v>240</v>
      </c>
      <c r="C15" s="131" t="s">
        <v>241</v>
      </c>
      <c r="D15" s="132"/>
      <c r="E15" s="132"/>
      <c r="F15" s="133"/>
      <c r="G15" s="6"/>
      <c r="H15" s="6"/>
      <c r="I15" s="15"/>
      <c r="J15" s="7" t="str">
        <f t="shared" si="0"/>
        <v/>
      </c>
    </row>
    <row r="16" spans="1:10" ht="18" customHeight="1" x14ac:dyDescent="0.25">
      <c r="A16" s="16"/>
      <c r="B16" s="5"/>
      <c r="C16" s="33" t="s">
        <v>136</v>
      </c>
      <c r="D16" s="135" t="s">
        <v>242</v>
      </c>
      <c r="E16" s="135"/>
      <c r="F16" s="136"/>
      <c r="G16" s="6" t="s">
        <v>100</v>
      </c>
      <c r="H16" s="6">
        <v>15</v>
      </c>
      <c r="I16" s="7"/>
      <c r="J16" s="7" t="str">
        <f t="shared" si="0"/>
        <v/>
      </c>
    </row>
    <row r="17" spans="1:10" ht="18" customHeight="1" x14ac:dyDescent="0.25">
      <c r="A17" s="16"/>
      <c r="B17" s="5"/>
      <c r="C17" s="29"/>
      <c r="D17" s="135"/>
      <c r="E17" s="135"/>
      <c r="F17" s="136"/>
      <c r="G17" s="6"/>
      <c r="H17" s="6"/>
      <c r="I17" s="7"/>
      <c r="J17" s="7" t="str">
        <f t="shared" si="0"/>
        <v/>
      </c>
    </row>
    <row r="18" spans="1:10" ht="18" customHeight="1" x14ac:dyDescent="0.25">
      <c r="A18" s="16"/>
      <c r="B18" s="5"/>
      <c r="C18" s="29"/>
      <c r="D18" s="57"/>
      <c r="E18" s="57"/>
      <c r="F18" s="59"/>
      <c r="G18" s="6"/>
      <c r="H18" s="6"/>
      <c r="I18" s="15"/>
      <c r="J18" s="7" t="str">
        <f t="shared" si="0"/>
        <v/>
      </c>
    </row>
    <row r="19" spans="1:10" ht="18" customHeight="1" x14ac:dyDescent="0.25">
      <c r="A19" s="16"/>
      <c r="B19" s="5"/>
      <c r="C19" s="29"/>
      <c r="D19" s="57"/>
      <c r="E19" s="57"/>
      <c r="F19" s="59"/>
      <c r="G19" s="6"/>
      <c r="H19" s="6"/>
      <c r="I19" s="15"/>
      <c r="J19" s="7" t="str">
        <f t="shared" si="0"/>
        <v/>
      </c>
    </row>
    <row r="20" spans="1:10" ht="18" customHeight="1" x14ac:dyDescent="0.25">
      <c r="A20" s="16"/>
      <c r="B20" s="5"/>
      <c r="C20" s="29"/>
      <c r="D20" s="57"/>
      <c r="E20" s="57"/>
      <c r="F20" s="59"/>
      <c r="G20" s="6"/>
      <c r="H20" s="6"/>
      <c r="I20" s="15"/>
      <c r="J20" s="7" t="str">
        <f t="shared" si="0"/>
        <v/>
      </c>
    </row>
    <row r="21" spans="1:10" ht="18" customHeight="1" x14ac:dyDescent="0.25">
      <c r="A21" s="16"/>
      <c r="B21" s="5"/>
      <c r="C21" s="29"/>
      <c r="D21" s="57"/>
      <c r="E21" s="57"/>
      <c r="F21" s="59"/>
      <c r="G21" s="6"/>
      <c r="H21" s="6"/>
      <c r="I21" s="15"/>
      <c r="J21" s="7" t="str">
        <f t="shared" si="0"/>
        <v/>
      </c>
    </row>
    <row r="22" spans="1:10" ht="18" customHeight="1" x14ac:dyDescent="0.25">
      <c r="A22" s="16"/>
      <c r="B22" s="5"/>
      <c r="C22" s="29"/>
      <c r="D22" s="57"/>
      <c r="E22" s="57"/>
      <c r="F22" s="59"/>
      <c r="G22" s="6"/>
      <c r="H22" s="6"/>
      <c r="I22" s="15"/>
      <c r="J22" s="7" t="str">
        <f t="shared" si="0"/>
        <v/>
      </c>
    </row>
    <row r="23" spans="1:10" ht="18" customHeight="1" x14ac:dyDescent="0.25">
      <c r="A23" s="16"/>
      <c r="B23" s="5"/>
      <c r="C23" s="29"/>
      <c r="D23" s="57"/>
      <c r="E23" s="57"/>
      <c r="F23" s="59"/>
      <c r="G23" s="6"/>
      <c r="H23" s="6"/>
      <c r="I23" s="15"/>
      <c r="J23" s="7" t="str">
        <f t="shared" si="0"/>
        <v/>
      </c>
    </row>
    <row r="24" spans="1:10" ht="18" customHeight="1" x14ac:dyDescent="0.25">
      <c r="A24" s="16"/>
      <c r="B24" s="5"/>
      <c r="C24" s="29"/>
      <c r="D24" s="57"/>
      <c r="E24" s="57"/>
      <c r="F24" s="59"/>
      <c r="G24" s="6"/>
      <c r="H24" s="6"/>
      <c r="I24" s="15"/>
      <c r="J24" s="7" t="str">
        <f t="shared" si="0"/>
        <v/>
      </c>
    </row>
    <row r="25" spans="1:10" ht="18" customHeight="1" x14ac:dyDescent="0.25">
      <c r="A25" s="16"/>
      <c r="B25" s="5"/>
      <c r="C25" s="29"/>
      <c r="D25" s="57"/>
      <c r="E25" s="57"/>
      <c r="F25" s="59"/>
      <c r="G25" s="6"/>
      <c r="H25" s="6"/>
      <c r="I25" s="15"/>
      <c r="J25" s="7" t="str">
        <f t="shared" si="0"/>
        <v/>
      </c>
    </row>
    <row r="26" spans="1:10" ht="18" customHeight="1" x14ac:dyDescent="0.25">
      <c r="A26" s="16"/>
      <c r="B26" s="5"/>
      <c r="C26" s="29"/>
      <c r="D26" s="57"/>
      <c r="E26" s="57"/>
      <c r="F26" s="59"/>
      <c r="G26" s="6"/>
      <c r="H26" s="6"/>
      <c r="I26" s="15"/>
      <c r="J26" s="7" t="str">
        <f t="shared" si="0"/>
        <v/>
      </c>
    </row>
    <row r="27" spans="1:10" ht="18" customHeight="1" x14ac:dyDescent="0.25">
      <c r="A27" s="16"/>
      <c r="B27" s="5"/>
      <c r="C27" s="29"/>
      <c r="D27" s="57"/>
      <c r="E27" s="57"/>
      <c r="F27" s="59"/>
      <c r="G27" s="6"/>
      <c r="H27" s="6"/>
      <c r="I27" s="15"/>
      <c r="J27" s="7" t="str">
        <f t="shared" si="0"/>
        <v/>
      </c>
    </row>
    <row r="28" spans="1:10" ht="18" customHeight="1" x14ac:dyDescent="0.25">
      <c r="A28" s="16"/>
      <c r="B28" s="5"/>
      <c r="C28" s="29"/>
      <c r="D28" s="57"/>
      <c r="E28" s="57"/>
      <c r="F28" s="59"/>
      <c r="G28" s="6"/>
      <c r="H28" s="6"/>
      <c r="I28" s="15"/>
      <c r="J28" s="7" t="str">
        <f t="shared" si="0"/>
        <v/>
      </c>
    </row>
    <row r="29" spans="1:10" ht="18" customHeight="1" x14ac:dyDescent="0.25">
      <c r="A29" s="16"/>
      <c r="B29" s="5"/>
      <c r="C29" s="29"/>
      <c r="D29" s="57"/>
      <c r="E29" s="57"/>
      <c r="F29" s="59"/>
      <c r="G29" s="6"/>
      <c r="H29" s="6"/>
      <c r="I29" s="15"/>
      <c r="J29" s="7" t="str">
        <f t="shared" si="0"/>
        <v/>
      </c>
    </row>
    <row r="30" spans="1:10" ht="18" customHeight="1" x14ac:dyDescent="0.25">
      <c r="A30" s="16"/>
      <c r="B30" s="5"/>
      <c r="C30" s="29"/>
      <c r="D30" s="57"/>
      <c r="E30" s="57"/>
      <c r="F30" s="59"/>
      <c r="G30" s="6"/>
      <c r="H30" s="6"/>
      <c r="I30" s="15"/>
      <c r="J30" s="7" t="str">
        <f t="shared" si="0"/>
        <v/>
      </c>
    </row>
    <row r="31" spans="1:10" ht="18" customHeight="1" x14ac:dyDescent="0.25">
      <c r="A31" s="16"/>
      <c r="B31" s="5"/>
      <c r="C31" s="29"/>
      <c r="D31" s="57"/>
      <c r="E31" s="57"/>
      <c r="F31" s="59"/>
      <c r="G31" s="6"/>
      <c r="H31" s="6"/>
      <c r="I31" s="15"/>
      <c r="J31" s="7" t="str">
        <f t="shared" si="0"/>
        <v/>
      </c>
    </row>
    <row r="32" spans="1:10" ht="18" customHeight="1" x14ac:dyDescent="0.25">
      <c r="A32" s="16"/>
      <c r="B32" s="5"/>
      <c r="C32" s="29"/>
      <c r="D32" s="57"/>
      <c r="E32" s="57"/>
      <c r="F32" s="59"/>
      <c r="G32" s="6"/>
      <c r="H32" s="6"/>
      <c r="I32" s="15"/>
      <c r="J32" s="7" t="str">
        <f t="shared" si="0"/>
        <v/>
      </c>
    </row>
    <row r="33" spans="1:10" ht="18" customHeight="1" x14ac:dyDescent="0.25">
      <c r="A33" s="16"/>
      <c r="B33" s="5"/>
      <c r="C33" s="29"/>
      <c r="D33" s="57"/>
      <c r="E33" s="57"/>
      <c r="F33" s="59"/>
      <c r="G33" s="6"/>
      <c r="H33" s="6"/>
      <c r="I33" s="15"/>
      <c r="J33" s="7" t="str">
        <f t="shared" si="0"/>
        <v/>
      </c>
    </row>
    <row r="34" spans="1:10" ht="18" customHeight="1" x14ac:dyDescent="0.25">
      <c r="A34" s="16"/>
      <c r="B34" s="5"/>
      <c r="C34" s="29"/>
      <c r="D34" s="57"/>
      <c r="E34" s="57"/>
      <c r="F34" s="59"/>
      <c r="G34" s="6"/>
      <c r="H34" s="6"/>
      <c r="I34" s="15"/>
      <c r="J34" s="7" t="str">
        <f t="shared" si="0"/>
        <v/>
      </c>
    </row>
    <row r="35" spans="1:10" ht="18" customHeight="1" x14ac:dyDescent="0.25">
      <c r="A35" s="16"/>
      <c r="B35" s="5"/>
      <c r="C35" s="29"/>
      <c r="D35" s="57"/>
      <c r="E35" s="57"/>
      <c r="F35" s="59"/>
      <c r="G35" s="6"/>
      <c r="H35" s="6"/>
      <c r="I35" s="15"/>
      <c r="J35" s="7" t="str">
        <f t="shared" si="0"/>
        <v/>
      </c>
    </row>
    <row r="36" spans="1:10" ht="18" customHeight="1" x14ac:dyDescent="0.25">
      <c r="A36" s="16"/>
      <c r="B36" s="5"/>
      <c r="C36" s="29"/>
      <c r="D36" s="31"/>
      <c r="E36" s="31"/>
      <c r="F36" s="26"/>
      <c r="G36" s="5"/>
      <c r="H36" s="5"/>
      <c r="I36" s="7"/>
      <c r="J36" s="7" t="str">
        <f t="shared" si="0"/>
        <v/>
      </c>
    </row>
    <row r="37" spans="1:10" ht="18" customHeight="1" x14ac:dyDescent="0.25">
      <c r="A37" s="16"/>
      <c r="B37" s="5"/>
      <c r="C37" s="29"/>
      <c r="F37" s="24"/>
      <c r="G37" s="6"/>
      <c r="H37" s="5"/>
      <c r="I37" s="7"/>
      <c r="J37" s="7" t="str">
        <f t="shared" si="0"/>
        <v/>
      </c>
    </row>
    <row r="38" spans="1:10" ht="18" customHeight="1" x14ac:dyDescent="0.25">
      <c r="A38" s="16"/>
      <c r="B38" s="5"/>
      <c r="C38" s="29"/>
      <c r="D38" s="31"/>
      <c r="E38" s="31"/>
      <c r="F38" s="26"/>
      <c r="G38" s="6"/>
      <c r="H38" s="6"/>
      <c r="I38" s="15"/>
      <c r="J38" s="7" t="str">
        <f t="shared" si="0"/>
        <v/>
      </c>
    </row>
    <row r="39" spans="1:10" ht="18" customHeight="1" x14ac:dyDescent="0.25">
      <c r="A39" s="128" t="s">
        <v>86</v>
      </c>
      <c r="B39" s="129"/>
      <c r="C39" s="129"/>
      <c r="D39" s="129"/>
      <c r="E39" s="129"/>
      <c r="F39" s="129"/>
      <c r="G39" s="129"/>
      <c r="H39" s="129"/>
      <c r="I39" s="130"/>
      <c r="J39" s="11"/>
    </row>
    <row r="40" spans="1:10" ht="18" customHeight="1" x14ac:dyDescent="0.25"/>
    <row r="41" spans="1:10" ht="18" customHeight="1" x14ac:dyDescent="0.25"/>
    <row r="42" spans="1:10" ht="18" customHeight="1" x14ac:dyDescent="0.25"/>
    <row r="43" spans="1:10" ht="18" customHeight="1" x14ac:dyDescent="0.25"/>
    <row r="44" spans="1:10" ht="18" customHeight="1" x14ac:dyDescent="0.25"/>
    <row r="45" spans="1:10" ht="18" customHeight="1" x14ac:dyDescent="0.25"/>
    <row r="46" spans="1:10" ht="18" customHeight="1" x14ac:dyDescent="0.25"/>
    <row r="47" spans="1:10" ht="18" customHeight="1" x14ac:dyDescent="0.25"/>
  </sheetData>
  <mergeCells count="11">
    <mergeCell ref="D17:F17"/>
    <mergeCell ref="A39:I39"/>
    <mergeCell ref="A1:J1"/>
    <mergeCell ref="C2:F2"/>
    <mergeCell ref="C4:F4"/>
    <mergeCell ref="D7:F7"/>
    <mergeCell ref="D8:F8"/>
    <mergeCell ref="D12:F12"/>
    <mergeCell ref="D13:F13"/>
    <mergeCell ref="D16:F16"/>
    <mergeCell ref="C15:F15"/>
  </mergeCells>
  <pageMargins left="0.23622047244094491" right="0.23622047244094491" top="0.74803149606299213" bottom="0.74803149606299213" header="0.31496062992125984" footer="0.31496062992125984"/>
  <pageSetup paperSize="9" firstPageNumber="102" orientation="portrait" useFirstPageNumber="1" r:id="rId1"/>
  <headerFooter>
    <oddHeader>&amp;C&amp;"Arial,Bold"&amp;9&amp;P</oddHeader>
    <oddFooter>&amp;C&amp;G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34FE-8A03-46CE-8947-06857C1BFB3B}">
  <dimension ref="A1:J36"/>
  <sheetViews>
    <sheetView view="pageBreakPreview" zoomScaleNormal="100" zoomScaleSheetLayoutView="100" workbookViewId="0">
      <selection activeCell="I35" sqref="I35"/>
    </sheetView>
  </sheetViews>
  <sheetFormatPr defaultColWidth="9.1796875" defaultRowHeight="13" x14ac:dyDescent="0.25"/>
  <cols>
    <col min="1" max="1" width="7.7265625" style="2" customWidth="1"/>
    <col min="2" max="2" width="8.1796875" style="2" customWidth="1"/>
    <col min="3" max="4" width="3.26953125" style="2" customWidth="1"/>
    <col min="5" max="5" width="36.54296875" style="2" customWidth="1"/>
    <col min="6" max="6" width="8.7265625" style="1" customWidth="1"/>
    <col min="7" max="7" width="7.26953125" style="1" customWidth="1"/>
    <col min="8" max="8" width="19.81640625" style="3" customWidth="1"/>
    <col min="9" max="9" width="20.54296875" style="4" customWidth="1"/>
    <col min="10" max="10" width="11.453125" style="2" bestFit="1" customWidth="1"/>
    <col min="11" max="14" width="9.1796875" style="2" customWidth="1"/>
    <col min="15" max="15" width="12.1796875" style="2" customWidth="1"/>
    <col min="16" max="27" width="9.1796875" style="2" customWidth="1"/>
    <col min="28" max="16384" width="9.1796875" style="2"/>
  </cols>
  <sheetData>
    <row r="1" spans="1:9" ht="18" customHeight="1" x14ac:dyDescent="0.25">
      <c r="A1" s="128" t="s">
        <v>243</v>
      </c>
      <c r="B1" s="129"/>
      <c r="C1" s="129"/>
      <c r="D1" s="129"/>
      <c r="E1" s="129"/>
      <c r="F1" s="129"/>
      <c r="G1" s="129"/>
      <c r="H1" s="129"/>
      <c r="I1" s="130"/>
    </row>
    <row r="2" spans="1:9" ht="18" customHeight="1" x14ac:dyDescent="0.25">
      <c r="A2" s="23" t="s">
        <v>1</v>
      </c>
      <c r="B2" s="9" t="s">
        <v>2</v>
      </c>
      <c r="C2" s="137" t="s">
        <v>3</v>
      </c>
      <c r="D2" s="138"/>
      <c r="E2" s="139"/>
      <c r="F2" s="9" t="s">
        <v>4</v>
      </c>
      <c r="G2" s="9" t="s">
        <v>5</v>
      </c>
      <c r="H2" s="10" t="s">
        <v>6</v>
      </c>
      <c r="I2" s="10" t="s">
        <v>7</v>
      </c>
    </row>
    <row r="3" spans="1:9" ht="18" customHeight="1" x14ac:dyDescent="0.25">
      <c r="A3" s="17"/>
      <c r="B3" s="5"/>
      <c r="C3" s="27"/>
      <c r="D3" s="28"/>
      <c r="E3" s="24"/>
      <c r="F3" s="6"/>
      <c r="G3" s="6"/>
      <c r="H3" s="15"/>
      <c r="I3" s="7" t="str">
        <f t="shared" ref="I3" si="0">+IF(H3*G3=0,"",H3*G3)</f>
        <v/>
      </c>
    </row>
    <row r="4" spans="1:9" ht="18.649999999999999" customHeight="1" x14ac:dyDescent="0.25">
      <c r="A4" s="16"/>
      <c r="B4" s="5"/>
      <c r="C4" s="29"/>
      <c r="D4" s="135"/>
      <c r="E4" s="136"/>
      <c r="F4" s="6"/>
      <c r="G4" s="60"/>
      <c r="H4" s="15"/>
      <c r="I4" s="7"/>
    </row>
    <row r="5" spans="1:9" ht="18" customHeight="1" x14ac:dyDescent="0.25">
      <c r="A5" s="5"/>
      <c r="B5" s="5"/>
      <c r="C5" s="95" t="s">
        <v>244</v>
      </c>
      <c r="D5" s="96"/>
      <c r="E5" s="97"/>
      <c r="F5" s="6"/>
      <c r="G5" s="6"/>
      <c r="H5" s="15"/>
      <c r="I5" s="7"/>
    </row>
    <row r="6" spans="1:9" x14ac:dyDescent="0.25">
      <c r="A6" s="16" t="s">
        <v>245</v>
      </c>
      <c r="B6" s="5" t="s">
        <v>246</v>
      </c>
      <c r="C6" s="29" t="s">
        <v>247</v>
      </c>
      <c r="E6" s="24"/>
      <c r="F6" s="6"/>
      <c r="G6" s="6"/>
      <c r="H6" s="15"/>
      <c r="I6" s="7" t="str">
        <f t="shared" ref="I6:I7" si="1">+IF(H6*G6=0,"",H6*G6)</f>
        <v/>
      </c>
    </row>
    <row r="7" spans="1:9" ht="39.65" customHeight="1" x14ac:dyDescent="0.25">
      <c r="A7" s="16"/>
      <c r="B7" s="5"/>
      <c r="C7" s="29" t="s">
        <v>20</v>
      </c>
      <c r="D7" s="135" t="s">
        <v>248</v>
      </c>
      <c r="E7" s="136"/>
      <c r="F7" s="6" t="s">
        <v>173</v>
      </c>
      <c r="G7" s="60">
        <v>60</v>
      </c>
      <c r="H7" s="15"/>
      <c r="I7" s="15" t="str">
        <f t="shared" si="1"/>
        <v/>
      </c>
    </row>
    <row r="8" spans="1:9" x14ac:dyDescent="0.25">
      <c r="A8" s="5"/>
      <c r="B8" s="5"/>
      <c r="E8" s="24"/>
      <c r="F8" s="6"/>
      <c r="G8" s="6"/>
      <c r="H8" s="15"/>
      <c r="I8" s="7"/>
    </row>
    <row r="9" spans="1:9" x14ac:dyDescent="0.25">
      <c r="A9" s="16" t="s">
        <v>249</v>
      </c>
      <c r="B9" s="5" t="s">
        <v>250</v>
      </c>
      <c r="C9" s="32" t="s">
        <v>251</v>
      </c>
      <c r="D9" s="36"/>
      <c r="E9" s="37"/>
      <c r="F9" s="5"/>
      <c r="G9" s="60"/>
      <c r="H9" s="15"/>
      <c r="I9" s="7" t="str">
        <f t="shared" ref="I9:I16" si="2">+IF(H9*G9=0,"",H9*G9)</f>
        <v/>
      </c>
    </row>
    <row r="10" spans="1:9" x14ac:dyDescent="0.25">
      <c r="A10" s="16"/>
      <c r="B10" s="5"/>
      <c r="C10" s="29" t="s">
        <v>125</v>
      </c>
      <c r="D10" s="135" t="s">
        <v>252</v>
      </c>
      <c r="E10" s="136"/>
      <c r="F10" s="6" t="s">
        <v>173</v>
      </c>
      <c r="G10" s="60">
        <v>20</v>
      </c>
      <c r="H10" s="15"/>
      <c r="I10" s="7" t="str">
        <f t="shared" si="2"/>
        <v/>
      </c>
    </row>
    <row r="11" spans="1:9" x14ac:dyDescent="0.25">
      <c r="A11" s="16"/>
      <c r="B11" s="16"/>
      <c r="C11" s="92"/>
      <c r="D11" s="93"/>
      <c r="E11" s="94"/>
      <c r="F11" s="5"/>
      <c r="G11" s="5"/>
      <c r="H11" s="7"/>
      <c r="I11" s="7" t="str">
        <f t="shared" si="2"/>
        <v/>
      </c>
    </row>
    <row r="12" spans="1:9" x14ac:dyDescent="0.25">
      <c r="A12" s="16" t="s">
        <v>253</v>
      </c>
      <c r="B12" s="5" t="s">
        <v>254</v>
      </c>
      <c r="C12" s="32" t="s">
        <v>255</v>
      </c>
      <c r="D12" s="36"/>
      <c r="E12" s="37"/>
      <c r="F12" s="5"/>
      <c r="G12" s="60"/>
      <c r="H12" s="15"/>
      <c r="I12" s="7" t="str">
        <f t="shared" si="2"/>
        <v/>
      </c>
    </row>
    <row r="13" spans="1:9" x14ac:dyDescent="0.25">
      <c r="A13" s="16"/>
      <c r="B13" s="5"/>
      <c r="C13" s="29" t="s">
        <v>20</v>
      </c>
      <c r="D13" s="135" t="s">
        <v>256</v>
      </c>
      <c r="E13" s="136"/>
      <c r="F13" s="6" t="s">
        <v>227</v>
      </c>
      <c r="G13" s="60">
        <v>1</v>
      </c>
      <c r="H13" s="7"/>
      <c r="I13" s="7" t="str">
        <f t="shared" si="2"/>
        <v/>
      </c>
    </row>
    <row r="14" spans="1:9" x14ac:dyDescent="0.25">
      <c r="A14" s="5"/>
      <c r="B14" s="5"/>
      <c r="E14" s="24"/>
      <c r="F14" s="6"/>
      <c r="G14" s="6"/>
      <c r="H14" s="15"/>
      <c r="I14" s="7" t="str">
        <f t="shared" si="2"/>
        <v/>
      </c>
    </row>
    <row r="15" spans="1:9" x14ac:dyDescent="0.25">
      <c r="A15" s="5" t="s">
        <v>257</v>
      </c>
      <c r="B15" s="5" t="s">
        <v>258</v>
      </c>
      <c r="C15" s="2" t="s">
        <v>259</v>
      </c>
      <c r="E15" s="24"/>
      <c r="F15" s="6"/>
      <c r="G15" s="6"/>
      <c r="H15" s="15"/>
      <c r="I15" s="7" t="str">
        <f t="shared" si="2"/>
        <v/>
      </c>
    </row>
    <row r="16" spans="1:9" x14ac:dyDescent="0.25">
      <c r="A16" s="5"/>
      <c r="B16" s="5"/>
      <c r="C16" s="117" t="s">
        <v>260</v>
      </c>
      <c r="D16" s="118" t="s">
        <v>261</v>
      </c>
      <c r="E16" s="119"/>
      <c r="F16" s="6" t="s">
        <v>13</v>
      </c>
      <c r="G16" s="6">
        <v>1</v>
      </c>
      <c r="H16" s="15"/>
      <c r="I16" s="7" t="str">
        <f t="shared" si="2"/>
        <v/>
      </c>
    </row>
    <row r="17" spans="1:9" x14ac:dyDescent="0.25">
      <c r="A17" s="16"/>
      <c r="B17" s="5"/>
      <c r="C17" s="29"/>
      <c r="E17" s="24"/>
      <c r="F17" s="6"/>
      <c r="G17" s="6"/>
      <c r="H17" s="15"/>
      <c r="I17" s="7"/>
    </row>
    <row r="18" spans="1:9" x14ac:dyDescent="0.25">
      <c r="A18" s="16"/>
      <c r="B18" s="5"/>
      <c r="C18" s="29"/>
      <c r="D18" s="135"/>
      <c r="E18" s="136"/>
      <c r="F18" s="6"/>
      <c r="G18" s="60"/>
      <c r="H18" s="15"/>
      <c r="I18" s="15"/>
    </row>
    <row r="19" spans="1:9" x14ac:dyDescent="0.25">
      <c r="A19" s="5"/>
      <c r="B19" s="5"/>
      <c r="E19" s="24"/>
      <c r="F19" s="6"/>
      <c r="G19" s="6"/>
      <c r="H19" s="15"/>
      <c r="I19" s="7"/>
    </row>
    <row r="20" spans="1:9" x14ac:dyDescent="0.25">
      <c r="A20" s="16"/>
      <c r="B20" s="5"/>
      <c r="C20" s="32"/>
      <c r="D20" s="36"/>
      <c r="E20" s="37"/>
      <c r="F20" s="5"/>
      <c r="G20" s="60"/>
      <c r="H20" s="15"/>
      <c r="I20" s="7"/>
    </row>
    <row r="21" spans="1:9" x14ac:dyDescent="0.25">
      <c r="A21" s="16"/>
      <c r="B21" s="5"/>
      <c r="C21" s="29"/>
      <c r="D21" s="135"/>
      <c r="E21" s="136"/>
      <c r="F21" s="6"/>
      <c r="G21" s="60"/>
      <c r="H21" s="15"/>
      <c r="I21" s="7"/>
    </row>
    <row r="22" spans="1:9" x14ac:dyDescent="0.25">
      <c r="A22" s="16"/>
      <c r="B22" s="16"/>
      <c r="C22" s="92"/>
      <c r="D22" s="93"/>
      <c r="E22" s="94"/>
      <c r="F22" s="5"/>
      <c r="G22" s="5"/>
      <c r="H22" s="7"/>
      <c r="I22" s="7"/>
    </row>
    <row r="23" spans="1:9" x14ac:dyDescent="0.25">
      <c r="A23" s="16"/>
      <c r="B23" s="5"/>
      <c r="C23" s="32"/>
      <c r="D23" s="36"/>
      <c r="E23" s="37"/>
      <c r="F23" s="5"/>
      <c r="G23" s="60"/>
      <c r="H23" s="15"/>
      <c r="I23" s="7"/>
    </row>
    <row r="24" spans="1:9" x14ac:dyDescent="0.25">
      <c r="A24" s="16"/>
      <c r="B24" s="5"/>
      <c r="C24" s="29"/>
      <c r="D24" s="135"/>
      <c r="E24" s="136"/>
      <c r="F24" s="6"/>
      <c r="G24" s="60"/>
      <c r="H24" s="7"/>
      <c r="I24" s="7"/>
    </row>
    <row r="25" spans="1:9" x14ac:dyDescent="0.25">
      <c r="A25" s="5"/>
      <c r="B25" s="5"/>
      <c r="E25" s="24"/>
      <c r="F25" s="6"/>
      <c r="G25" s="6"/>
      <c r="H25" s="15"/>
      <c r="I25" s="7"/>
    </row>
    <row r="26" spans="1:9" x14ac:dyDescent="0.25">
      <c r="A26" s="16"/>
      <c r="B26" s="5"/>
      <c r="C26" s="29"/>
      <c r="D26" s="57"/>
      <c r="E26" s="59"/>
      <c r="F26" s="6"/>
      <c r="G26" s="60"/>
      <c r="H26" s="15"/>
      <c r="I26" s="15"/>
    </row>
    <row r="27" spans="1:9" x14ac:dyDescent="0.25">
      <c r="A27" s="5"/>
      <c r="B27" s="5"/>
      <c r="E27" s="24"/>
      <c r="F27" s="6"/>
      <c r="G27" s="6"/>
      <c r="H27" s="15"/>
      <c r="I27" s="7"/>
    </row>
    <row r="28" spans="1:9" x14ac:dyDescent="0.25">
      <c r="A28" s="5"/>
      <c r="B28" s="5"/>
      <c r="E28" s="24"/>
      <c r="F28" s="6"/>
      <c r="G28" s="6"/>
      <c r="H28" s="15"/>
      <c r="I28" s="7"/>
    </row>
    <row r="29" spans="1:9" x14ac:dyDescent="0.25">
      <c r="A29" s="5"/>
      <c r="B29" s="5"/>
      <c r="E29" s="24"/>
      <c r="F29" s="6"/>
      <c r="G29" s="6"/>
      <c r="H29" s="15"/>
      <c r="I29" s="7"/>
    </row>
    <row r="30" spans="1:9" x14ac:dyDescent="0.25">
      <c r="A30" s="5"/>
      <c r="B30" s="5"/>
      <c r="E30" s="24"/>
      <c r="F30" s="6"/>
      <c r="G30" s="6"/>
      <c r="H30" s="15"/>
      <c r="I30" s="7"/>
    </row>
    <row r="31" spans="1:9" x14ac:dyDescent="0.25">
      <c r="A31" s="5"/>
      <c r="B31" s="5"/>
      <c r="E31" s="24"/>
      <c r="F31" s="6"/>
      <c r="G31" s="6"/>
      <c r="H31" s="15"/>
      <c r="I31" s="7"/>
    </row>
    <row r="32" spans="1:9" x14ac:dyDescent="0.25">
      <c r="A32" s="5"/>
      <c r="B32" s="5"/>
      <c r="E32" s="24"/>
      <c r="F32" s="6"/>
      <c r="G32" s="6"/>
      <c r="H32" s="15"/>
      <c r="I32" s="7"/>
    </row>
    <row r="33" spans="1:10" x14ac:dyDescent="0.25">
      <c r="A33" s="5"/>
      <c r="B33" s="5"/>
      <c r="E33" s="24"/>
      <c r="F33" s="6"/>
      <c r="G33" s="6"/>
      <c r="H33" s="15"/>
      <c r="I33" s="7"/>
    </row>
    <row r="34" spans="1:10" x14ac:dyDescent="0.25">
      <c r="A34" s="5"/>
      <c r="B34" s="5"/>
      <c r="C34" s="29"/>
      <c r="E34" s="26"/>
      <c r="F34" s="6"/>
      <c r="G34" s="6"/>
      <c r="H34" s="15"/>
      <c r="I34" s="123" t="str">
        <f>+IF(H34*G34=0,"",H34*G34)</f>
        <v/>
      </c>
    </row>
    <row r="35" spans="1:10" x14ac:dyDescent="0.25">
      <c r="A35" s="54" t="s">
        <v>86</v>
      </c>
      <c r="B35" s="55"/>
      <c r="C35" s="55"/>
      <c r="D35" s="55"/>
      <c r="E35" s="55"/>
      <c r="F35" s="55"/>
      <c r="G35" s="55"/>
      <c r="H35" s="56"/>
      <c r="I35" s="11"/>
      <c r="J35" s="4"/>
    </row>
    <row r="36" spans="1:10" x14ac:dyDescent="0.25">
      <c r="A36" s="28"/>
    </row>
  </sheetData>
  <mergeCells count="9">
    <mergeCell ref="A1:I1"/>
    <mergeCell ref="C2:E2"/>
    <mergeCell ref="D7:E7"/>
    <mergeCell ref="D24:E24"/>
    <mergeCell ref="D4:E4"/>
    <mergeCell ref="D18:E18"/>
    <mergeCell ref="D21:E21"/>
    <mergeCell ref="D10:E10"/>
    <mergeCell ref="D13:E13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68" firstPageNumber="103" orientation="portrait" useFirstPageNumber="1" r:id="rId1"/>
  <headerFooter>
    <oddHeader>&amp;C&amp;"Arial,Bold"&amp;9&amp;P</oddHeader>
    <oddFooter>&amp;C&amp;G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1C4B9-70B1-41B2-96AF-19DCD54082BD}">
  <dimension ref="A1:K83"/>
  <sheetViews>
    <sheetView tabSelected="1" view="pageBreakPreview" zoomScaleNormal="100" zoomScaleSheetLayoutView="100" workbookViewId="0">
      <selection activeCell="J39" sqref="J39"/>
    </sheetView>
  </sheetViews>
  <sheetFormatPr defaultRowHeight="12.5" x14ac:dyDescent="0.25"/>
  <cols>
    <col min="6" max="6" width="24" customWidth="1"/>
    <col min="8" max="8" width="9.7265625" customWidth="1"/>
    <col min="9" max="11" width="15.26953125" bestFit="1" customWidth="1"/>
  </cols>
  <sheetData>
    <row r="1" spans="1:9" x14ac:dyDescent="0.25">
      <c r="A1" s="182" t="s">
        <v>262</v>
      </c>
      <c r="B1" s="183"/>
      <c r="C1" s="183"/>
      <c r="D1" s="183"/>
      <c r="E1" s="183"/>
      <c r="F1" s="183"/>
      <c r="G1" s="183"/>
      <c r="H1" s="184"/>
    </row>
    <row r="2" spans="1:9" x14ac:dyDescent="0.25">
      <c r="A2" s="185"/>
      <c r="B2" s="186"/>
      <c r="C2" s="186"/>
      <c r="D2" s="186"/>
      <c r="E2" s="186"/>
      <c r="F2" s="186"/>
      <c r="G2" s="186"/>
      <c r="H2" s="187"/>
    </row>
    <row r="3" spans="1:9" ht="13" thickBot="1" x14ac:dyDescent="0.3">
      <c r="A3" s="188"/>
      <c r="B3" s="189"/>
      <c r="C3" s="189"/>
      <c r="D3" s="189"/>
      <c r="E3" s="189"/>
      <c r="F3" s="189"/>
      <c r="G3" s="189"/>
      <c r="H3" s="190"/>
    </row>
    <row r="4" spans="1:9" ht="14" x14ac:dyDescent="0.25">
      <c r="A4" s="83"/>
      <c r="B4" s="84"/>
      <c r="C4" s="84"/>
      <c r="D4" s="84"/>
      <c r="E4" s="84"/>
      <c r="F4" s="84"/>
      <c r="G4" s="84"/>
      <c r="H4" s="85"/>
    </row>
    <row r="5" spans="1:9" x14ac:dyDescent="0.25">
      <c r="A5" s="178" t="s">
        <v>263</v>
      </c>
      <c r="B5" s="179"/>
      <c r="C5" t="s">
        <v>264</v>
      </c>
      <c r="G5" s="180"/>
      <c r="H5" s="181"/>
    </row>
    <row r="6" spans="1:9" x14ac:dyDescent="0.25">
      <c r="A6" s="38"/>
      <c r="G6" s="43"/>
      <c r="H6" s="44"/>
      <c r="I6" s="43"/>
    </row>
    <row r="7" spans="1:9" x14ac:dyDescent="0.25">
      <c r="A7" s="38"/>
      <c r="G7" s="43"/>
      <c r="H7" s="44"/>
    </row>
    <row r="8" spans="1:9" x14ac:dyDescent="0.25">
      <c r="A8" s="178" t="s">
        <v>265</v>
      </c>
      <c r="B8" s="179"/>
      <c r="C8" t="s">
        <v>266</v>
      </c>
      <c r="G8" s="180"/>
      <c r="H8" s="181"/>
    </row>
    <row r="9" spans="1:9" x14ac:dyDescent="0.25">
      <c r="A9" s="38"/>
      <c r="G9" s="43"/>
      <c r="H9" s="44"/>
    </row>
    <row r="10" spans="1:9" x14ac:dyDescent="0.25">
      <c r="A10" s="38"/>
      <c r="G10" s="43"/>
      <c r="H10" s="44"/>
    </row>
    <row r="11" spans="1:9" x14ac:dyDescent="0.25">
      <c r="A11" s="178" t="s">
        <v>267</v>
      </c>
      <c r="B11" s="179"/>
      <c r="C11" t="s">
        <v>268</v>
      </c>
      <c r="G11" s="180"/>
      <c r="H11" s="181"/>
    </row>
    <row r="12" spans="1:9" x14ac:dyDescent="0.25">
      <c r="A12" s="38"/>
      <c r="G12" s="43"/>
      <c r="H12" s="44"/>
    </row>
    <row r="13" spans="1:9" x14ac:dyDescent="0.25">
      <c r="A13" s="38"/>
      <c r="G13" s="43"/>
      <c r="H13" s="44"/>
    </row>
    <row r="14" spans="1:9" x14ac:dyDescent="0.25">
      <c r="A14" s="178" t="s">
        <v>269</v>
      </c>
      <c r="B14" s="179"/>
      <c r="C14" t="s">
        <v>270</v>
      </c>
      <c r="G14" s="180"/>
      <c r="H14" s="181"/>
    </row>
    <row r="15" spans="1:9" x14ac:dyDescent="0.25">
      <c r="A15" s="38"/>
      <c r="G15" s="43"/>
      <c r="H15" s="44"/>
    </row>
    <row r="16" spans="1:9" x14ac:dyDescent="0.25">
      <c r="A16" s="38"/>
      <c r="G16" s="43"/>
      <c r="H16" s="44"/>
    </row>
    <row r="17" spans="1:11" x14ac:dyDescent="0.25">
      <c r="A17" s="178" t="s">
        <v>271</v>
      </c>
      <c r="B17" s="179"/>
      <c r="C17" t="s">
        <v>272</v>
      </c>
      <c r="G17" s="180"/>
      <c r="H17" s="181"/>
    </row>
    <row r="18" spans="1:11" x14ac:dyDescent="0.25">
      <c r="A18" s="38"/>
      <c r="G18" s="43"/>
      <c r="H18" s="44"/>
    </row>
    <row r="19" spans="1:11" x14ac:dyDescent="0.25">
      <c r="A19" s="38"/>
      <c r="G19" s="43"/>
      <c r="H19" s="44"/>
    </row>
    <row r="20" spans="1:11" x14ac:dyDescent="0.25">
      <c r="A20" s="178" t="s">
        <v>273</v>
      </c>
      <c r="B20" s="179"/>
      <c r="C20" t="s">
        <v>274</v>
      </c>
      <c r="G20" s="180"/>
      <c r="H20" s="181"/>
    </row>
    <row r="21" spans="1:11" x14ac:dyDescent="0.25">
      <c r="A21" s="38"/>
      <c r="G21" s="43"/>
      <c r="H21" s="44"/>
      <c r="J21" s="43" t="e">
        <f>G5+G11+G8+#REF!+G17+#REF!+G26-250000</f>
        <v>#REF!</v>
      </c>
    </row>
    <row r="22" spans="1:11" x14ac:dyDescent="0.25">
      <c r="A22" s="38"/>
      <c r="G22" s="43"/>
      <c r="H22" s="44"/>
    </row>
    <row r="23" spans="1:11" x14ac:dyDescent="0.25">
      <c r="A23" s="178" t="s">
        <v>275</v>
      </c>
      <c r="B23" s="179"/>
      <c r="C23" t="s">
        <v>276</v>
      </c>
      <c r="G23" s="180"/>
      <c r="H23" s="181"/>
      <c r="J23" s="43">
        <f>G14+G20+G23</f>
        <v>0</v>
      </c>
    </row>
    <row r="24" spans="1:11" x14ac:dyDescent="0.25">
      <c r="A24" s="38"/>
      <c r="G24" s="43"/>
      <c r="H24" s="44"/>
    </row>
    <row r="25" spans="1:11" x14ac:dyDescent="0.25">
      <c r="A25" s="38"/>
      <c r="G25" s="43"/>
      <c r="H25" s="44"/>
    </row>
    <row r="26" spans="1:11" x14ac:dyDescent="0.25">
      <c r="A26" s="82" t="s">
        <v>277</v>
      </c>
      <c r="B26" s="77"/>
      <c r="C26" s="77"/>
      <c r="D26" s="77"/>
      <c r="E26" t="s">
        <v>278</v>
      </c>
      <c r="G26" s="180"/>
      <c r="H26" s="181"/>
    </row>
    <row r="27" spans="1:11" ht="13" thickBot="1" x14ac:dyDescent="0.3">
      <c r="A27" s="86"/>
      <c r="B27" s="87"/>
      <c r="C27" s="87"/>
      <c r="D27" s="87"/>
      <c r="E27" s="41"/>
      <c r="F27" s="41"/>
      <c r="G27" s="88"/>
      <c r="H27" s="89"/>
      <c r="J27" s="116">
        <v>7610250</v>
      </c>
    </row>
    <row r="28" spans="1:11" x14ac:dyDescent="0.25">
      <c r="A28" s="182" t="s">
        <v>262</v>
      </c>
      <c r="B28" s="183"/>
      <c r="C28" s="183"/>
      <c r="D28" s="183"/>
      <c r="E28" s="183"/>
      <c r="F28" s="183"/>
      <c r="G28" s="183"/>
      <c r="H28" s="184"/>
    </row>
    <row r="29" spans="1:11" x14ac:dyDescent="0.25">
      <c r="A29" s="185"/>
      <c r="B29" s="186"/>
      <c r="C29" s="186"/>
      <c r="D29" s="186"/>
      <c r="E29" s="186"/>
      <c r="F29" s="186"/>
      <c r="G29" s="186"/>
      <c r="H29" s="187"/>
    </row>
    <row r="30" spans="1:11" x14ac:dyDescent="0.25">
      <c r="A30" s="188"/>
      <c r="B30" s="189"/>
      <c r="C30" s="189"/>
      <c r="D30" s="189"/>
      <c r="E30" s="189"/>
      <c r="F30" s="189"/>
      <c r="G30" s="189"/>
      <c r="H30" s="190"/>
      <c r="J30" s="43">
        <f>J27-G32</f>
        <v>7610250</v>
      </c>
    </row>
    <row r="31" spans="1:11" x14ac:dyDescent="0.25">
      <c r="A31" s="38"/>
      <c r="H31" s="39"/>
    </row>
    <row r="32" spans="1:11" x14ac:dyDescent="0.25">
      <c r="A32" s="38" t="s">
        <v>279</v>
      </c>
      <c r="G32" s="180"/>
      <c r="H32" s="181"/>
      <c r="J32" s="43"/>
      <c r="K32" s="43"/>
    </row>
    <row r="33" spans="1:11" x14ac:dyDescent="0.25">
      <c r="A33" s="38"/>
      <c r="H33" s="39"/>
      <c r="J33" s="43"/>
      <c r="K33" s="43"/>
    </row>
    <row r="34" spans="1:11" x14ac:dyDescent="0.25">
      <c r="A34" s="38"/>
      <c r="G34" s="191"/>
      <c r="H34" s="192"/>
      <c r="K34" s="43"/>
    </row>
    <row r="35" spans="1:11" x14ac:dyDescent="0.25">
      <c r="A35" s="178" t="s">
        <v>280</v>
      </c>
      <c r="B35" s="179"/>
      <c r="C35" s="179"/>
      <c r="D35" s="179"/>
      <c r="E35" s="179"/>
      <c r="G35" s="180"/>
      <c r="H35" s="181"/>
      <c r="K35" s="43"/>
    </row>
    <row r="36" spans="1:11" x14ac:dyDescent="0.25">
      <c r="A36" s="38"/>
      <c r="H36" s="39"/>
      <c r="K36" s="43"/>
    </row>
    <row r="37" spans="1:11" x14ac:dyDescent="0.25">
      <c r="A37" s="38"/>
      <c r="H37" s="39"/>
      <c r="K37" s="43"/>
    </row>
    <row r="38" spans="1:11" x14ac:dyDescent="0.25">
      <c r="A38" s="38" t="s">
        <v>281</v>
      </c>
      <c r="G38" s="180"/>
      <c r="H38" s="181"/>
      <c r="K38" s="43"/>
    </row>
    <row r="39" spans="1:11" x14ac:dyDescent="0.25">
      <c r="A39" s="38"/>
      <c r="H39" s="39"/>
      <c r="K39" s="43"/>
    </row>
    <row r="40" spans="1:11" x14ac:dyDescent="0.25">
      <c r="A40" s="38"/>
      <c r="H40" s="39"/>
      <c r="K40" s="43"/>
    </row>
    <row r="41" spans="1:11" x14ac:dyDescent="0.25">
      <c r="A41" s="38" t="s">
        <v>282</v>
      </c>
      <c r="G41" s="180"/>
      <c r="H41" s="181"/>
      <c r="K41" s="43"/>
    </row>
    <row r="42" spans="1:11" x14ac:dyDescent="0.25">
      <c r="A42" s="38"/>
      <c r="H42" s="39"/>
    </row>
    <row r="43" spans="1:11" x14ac:dyDescent="0.25">
      <c r="A43" s="38"/>
      <c r="H43" s="39"/>
    </row>
    <row r="44" spans="1:11" x14ac:dyDescent="0.25">
      <c r="A44" s="38" t="s">
        <v>283</v>
      </c>
      <c r="G44" s="180"/>
      <c r="H44" s="181"/>
      <c r="I44" s="43"/>
      <c r="J44" s="116">
        <v>1444044.94</v>
      </c>
    </row>
    <row r="45" spans="1:11" x14ac:dyDescent="0.25">
      <c r="A45" s="38"/>
      <c r="G45" s="80"/>
      <c r="H45" s="81"/>
      <c r="I45" s="43"/>
    </row>
    <row r="46" spans="1:11" ht="13" thickBot="1" x14ac:dyDescent="0.3">
      <c r="A46" s="40"/>
      <c r="B46" s="41"/>
      <c r="C46" s="41"/>
      <c r="D46" s="41"/>
      <c r="E46" s="41"/>
      <c r="F46" s="41"/>
      <c r="G46" s="88"/>
      <c r="H46" s="124"/>
      <c r="I46" s="43"/>
      <c r="J46" s="43">
        <f>G44+J44</f>
        <v>1444044.94</v>
      </c>
    </row>
    <row r="47" spans="1:11" x14ac:dyDescent="0.25">
      <c r="A47" s="125"/>
      <c r="G47" s="80"/>
      <c r="H47" s="126"/>
      <c r="I47" s="43"/>
    </row>
    <row r="48" spans="1:11" x14ac:dyDescent="0.25">
      <c r="G48" s="80"/>
      <c r="H48" s="127"/>
      <c r="I48" s="43"/>
    </row>
    <row r="49" spans="1:9" x14ac:dyDescent="0.25">
      <c r="G49" s="80"/>
      <c r="H49" s="127"/>
      <c r="I49" s="43"/>
    </row>
    <row r="50" spans="1:9" x14ac:dyDescent="0.25">
      <c r="G50" s="80"/>
      <c r="H50" s="127"/>
      <c r="I50" s="43"/>
    </row>
    <row r="51" spans="1:9" x14ac:dyDescent="0.25">
      <c r="A51" s="38"/>
      <c r="G51" s="80"/>
      <c r="H51" s="81"/>
      <c r="I51" s="43"/>
    </row>
    <row r="52" spans="1:9" x14ac:dyDescent="0.25">
      <c r="A52" s="38"/>
      <c r="G52" s="80"/>
      <c r="H52" s="81"/>
      <c r="I52" s="43"/>
    </row>
    <row r="53" spans="1:9" x14ac:dyDescent="0.25">
      <c r="A53" s="38"/>
      <c r="G53" s="80"/>
      <c r="H53" s="81"/>
      <c r="I53" s="43"/>
    </row>
    <row r="54" spans="1:9" x14ac:dyDescent="0.25">
      <c r="A54" s="38"/>
      <c r="G54" s="80"/>
      <c r="H54" s="81"/>
      <c r="I54" s="43"/>
    </row>
    <row r="55" spans="1:9" x14ac:dyDescent="0.25">
      <c r="A55" s="38"/>
      <c r="G55" s="80"/>
      <c r="H55" s="81"/>
      <c r="I55" s="43"/>
    </row>
    <row r="56" spans="1:9" x14ac:dyDescent="0.25">
      <c r="A56" s="38"/>
      <c r="G56" s="80"/>
      <c r="H56" s="81"/>
      <c r="I56" s="43"/>
    </row>
    <row r="57" spans="1:9" x14ac:dyDescent="0.25">
      <c r="A57" s="38"/>
      <c r="G57" s="80"/>
      <c r="H57" s="81"/>
      <c r="I57" s="43"/>
    </row>
    <row r="58" spans="1:9" x14ac:dyDescent="0.25">
      <c r="A58" s="38"/>
      <c r="G58" s="80"/>
      <c r="H58" s="81"/>
      <c r="I58" s="43"/>
    </row>
    <row r="59" spans="1:9" x14ac:dyDescent="0.25">
      <c r="A59" s="38"/>
      <c r="G59" s="80"/>
      <c r="H59" s="81"/>
      <c r="I59" s="43"/>
    </row>
    <row r="60" spans="1:9" x14ac:dyDescent="0.25">
      <c r="A60" s="38"/>
      <c r="G60" s="80"/>
      <c r="H60" s="81"/>
      <c r="I60" s="43"/>
    </row>
    <row r="61" spans="1:9" x14ac:dyDescent="0.25">
      <c r="A61" s="38"/>
      <c r="G61" s="80"/>
      <c r="H61" s="81"/>
      <c r="I61" s="43"/>
    </row>
    <row r="62" spans="1:9" x14ac:dyDescent="0.25">
      <c r="A62" s="38"/>
      <c r="G62" s="80"/>
      <c r="H62" s="81"/>
      <c r="I62" s="43"/>
    </row>
    <row r="63" spans="1:9" x14ac:dyDescent="0.25">
      <c r="A63" s="38"/>
      <c r="G63" s="80"/>
      <c r="H63" s="81"/>
      <c r="I63" s="43"/>
    </row>
    <row r="64" spans="1:9" x14ac:dyDescent="0.25">
      <c r="A64" s="38"/>
      <c r="G64" s="80"/>
      <c r="H64" s="81"/>
      <c r="I64" s="43"/>
    </row>
    <row r="65" spans="1:9" x14ac:dyDescent="0.25">
      <c r="A65" s="38"/>
      <c r="G65" s="80"/>
      <c r="H65" s="81"/>
      <c r="I65" s="43"/>
    </row>
    <row r="66" spans="1:9" x14ac:dyDescent="0.25">
      <c r="A66" s="38"/>
      <c r="G66" s="80"/>
      <c r="H66" s="81"/>
      <c r="I66" s="43"/>
    </row>
    <row r="67" spans="1:9" x14ac:dyDescent="0.25">
      <c r="A67" s="38"/>
      <c r="G67" s="80"/>
      <c r="H67" s="81"/>
      <c r="I67" s="43"/>
    </row>
    <row r="68" spans="1:9" x14ac:dyDescent="0.25">
      <c r="A68" s="38"/>
      <c r="G68" s="80"/>
      <c r="H68" s="81"/>
      <c r="I68" s="43"/>
    </row>
    <row r="69" spans="1:9" x14ac:dyDescent="0.25">
      <c r="A69" s="38"/>
      <c r="G69" s="80"/>
      <c r="H69" s="81"/>
      <c r="I69" s="43"/>
    </row>
    <row r="70" spans="1:9" x14ac:dyDescent="0.25">
      <c r="A70" s="38"/>
      <c r="G70" s="80"/>
      <c r="H70" s="81"/>
      <c r="I70" s="43"/>
    </row>
    <row r="71" spans="1:9" x14ac:dyDescent="0.25">
      <c r="A71" s="38"/>
      <c r="G71" s="80"/>
      <c r="H71" s="81"/>
      <c r="I71" s="43"/>
    </row>
    <row r="72" spans="1:9" x14ac:dyDescent="0.25">
      <c r="A72" s="38"/>
      <c r="G72" s="80"/>
      <c r="H72" s="81"/>
      <c r="I72" s="43"/>
    </row>
    <row r="73" spans="1:9" x14ac:dyDescent="0.25">
      <c r="A73" s="38"/>
      <c r="G73" s="80"/>
      <c r="H73" s="81"/>
      <c r="I73" s="43"/>
    </row>
    <row r="74" spans="1:9" x14ac:dyDescent="0.25">
      <c r="A74" s="38"/>
      <c r="G74" s="80"/>
      <c r="H74" s="81"/>
      <c r="I74" s="43"/>
    </row>
    <row r="75" spans="1:9" x14ac:dyDescent="0.25">
      <c r="A75" s="38"/>
      <c r="G75" s="80"/>
      <c r="H75" s="81"/>
      <c r="I75" s="43"/>
    </row>
    <row r="76" spans="1:9" x14ac:dyDescent="0.25">
      <c r="A76" s="38"/>
      <c r="G76" s="80"/>
      <c r="H76" s="81"/>
      <c r="I76" s="43"/>
    </row>
    <row r="77" spans="1:9" x14ac:dyDescent="0.25">
      <c r="A77" s="38"/>
      <c r="G77" s="80"/>
      <c r="H77" s="81"/>
      <c r="I77" s="43"/>
    </row>
    <row r="78" spans="1:9" x14ac:dyDescent="0.25">
      <c r="A78" s="38"/>
      <c r="G78" s="80"/>
      <c r="H78" s="81"/>
      <c r="I78" s="43"/>
    </row>
    <row r="79" spans="1:9" x14ac:dyDescent="0.25">
      <c r="A79" s="38"/>
      <c r="G79" s="80"/>
      <c r="H79" s="81"/>
      <c r="I79" s="43"/>
    </row>
    <row r="80" spans="1:9" x14ac:dyDescent="0.25">
      <c r="A80" s="38"/>
      <c r="G80" s="80"/>
      <c r="H80" s="81"/>
      <c r="I80" s="43"/>
    </row>
    <row r="81" spans="1:9" x14ac:dyDescent="0.25">
      <c r="A81" s="38"/>
      <c r="G81" s="80"/>
      <c r="H81" s="81"/>
      <c r="I81" s="43"/>
    </row>
    <row r="82" spans="1:9" x14ac:dyDescent="0.25">
      <c r="A82" s="38"/>
      <c r="G82" s="80"/>
      <c r="H82" s="81"/>
      <c r="I82" s="43"/>
    </row>
    <row r="83" spans="1:9" ht="13" thickBot="1" x14ac:dyDescent="0.3">
      <c r="A83" s="40"/>
      <c r="B83" s="41"/>
      <c r="C83" s="41"/>
      <c r="D83" s="41"/>
      <c r="E83" s="41"/>
      <c r="F83" s="41"/>
      <c r="G83" s="41"/>
      <c r="H83" s="42"/>
    </row>
  </sheetData>
  <mergeCells count="24">
    <mergeCell ref="A35:E35"/>
    <mergeCell ref="G44:H44"/>
    <mergeCell ref="G41:H41"/>
    <mergeCell ref="G34:H34"/>
    <mergeCell ref="G32:H32"/>
    <mergeCell ref="G35:H35"/>
    <mergeCell ref="G38:H38"/>
    <mergeCell ref="A28:H30"/>
    <mergeCell ref="G26:H26"/>
    <mergeCell ref="G20:H20"/>
    <mergeCell ref="A23:B23"/>
    <mergeCell ref="G23:H23"/>
    <mergeCell ref="A20:B20"/>
    <mergeCell ref="A1:H3"/>
    <mergeCell ref="A5:B5"/>
    <mergeCell ref="G5:H5"/>
    <mergeCell ref="A8:B8"/>
    <mergeCell ref="G8:H8"/>
    <mergeCell ref="A14:B14"/>
    <mergeCell ref="G14:H14"/>
    <mergeCell ref="A17:B17"/>
    <mergeCell ref="G17:H17"/>
    <mergeCell ref="A11:B11"/>
    <mergeCell ref="G11:H11"/>
  </mergeCells>
  <pageMargins left="0.70866141732283472" right="0.70866141732283472" top="0.74803149606299213" bottom="0.74803149606299213" header="0.31496062992125984" footer="0.31496062992125984"/>
  <pageSetup paperSize="9" scale="99" firstPageNumber="104" orientation="portrait" useFirstPageNumber="1" r:id="rId1"/>
  <headerFooter>
    <oddHeader>&amp;C&amp;"Arial,Bold"&amp;9&amp;P</oddHeader>
    <oddFooter>&amp;C&amp;G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4BF6C-18EB-42BD-8CBA-0CDC5F8004AD}">
  <dimension ref="A1:B19"/>
  <sheetViews>
    <sheetView workbookViewId="0">
      <selection activeCell="B20" sqref="B20"/>
    </sheetView>
  </sheetViews>
  <sheetFormatPr defaultRowHeight="12.5" x14ac:dyDescent="0.25"/>
  <cols>
    <col min="1" max="1" width="10.26953125" bestFit="1" customWidth="1"/>
  </cols>
  <sheetData>
    <row r="1" spans="1:2" x14ac:dyDescent="0.25">
      <c r="A1" t="s">
        <v>284</v>
      </c>
    </row>
    <row r="2" spans="1:2" x14ac:dyDescent="0.25">
      <c r="A2" t="s">
        <v>285</v>
      </c>
      <c r="B2">
        <v>3.4220000000000002</v>
      </c>
    </row>
    <row r="3" spans="1:2" x14ac:dyDescent="0.25">
      <c r="A3" t="s">
        <v>286</v>
      </c>
      <c r="B3">
        <v>1.508</v>
      </c>
    </row>
    <row r="4" spans="1:2" x14ac:dyDescent="0.25">
      <c r="A4" t="s">
        <v>287</v>
      </c>
      <c r="B4">
        <v>68.739000000000004</v>
      </c>
    </row>
    <row r="5" spans="1:2" x14ac:dyDescent="0.25">
      <c r="A5" t="s">
        <v>288</v>
      </c>
      <c r="B5">
        <v>0.65300000000000002</v>
      </c>
    </row>
    <row r="6" spans="1:2" x14ac:dyDescent="0.25">
      <c r="A6" t="s">
        <v>289</v>
      </c>
      <c r="B6">
        <v>27.382999999999999</v>
      </c>
    </row>
    <row r="7" spans="1:2" x14ac:dyDescent="0.25">
      <c r="A7" t="s">
        <v>290</v>
      </c>
      <c r="B7">
        <v>0.66200000000000003</v>
      </c>
    </row>
    <row r="8" spans="1:2" x14ac:dyDescent="0.25">
      <c r="A8" t="s">
        <v>291</v>
      </c>
      <c r="B8">
        <v>10.872</v>
      </c>
    </row>
    <row r="9" spans="1:2" x14ac:dyDescent="0.25">
      <c r="A9" t="s">
        <v>292</v>
      </c>
      <c r="B9">
        <v>0.41899999999999998</v>
      </c>
    </row>
    <row r="10" spans="1:2" x14ac:dyDescent="0.25">
      <c r="A10" t="s">
        <v>293</v>
      </c>
      <c r="B10">
        <v>5.5449999999999999</v>
      </c>
    </row>
    <row r="11" spans="1:2" x14ac:dyDescent="0.25">
      <c r="A11" t="s">
        <v>294</v>
      </c>
      <c r="B11">
        <v>0.20799999999999999</v>
      </c>
    </row>
    <row r="12" spans="1:2" x14ac:dyDescent="0.25">
      <c r="A12" t="s">
        <v>295</v>
      </c>
      <c r="B12">
        <v>0.33100000000000002</v>
      </c>
    </row>
    <row r="13" spans="1:2" x14ac:dyDescent="0.25">
      <c r="A13" t="s">
        <v>296</v>
      </c>
      <c r="B13">
        <v>7.9109999999999996</v>
      </c>
    </row>
    <row r="14" spans="1:2" x14ac:dyDescent="0.25">
      <c r="A14" t="s">
        <v>297</v>
      </c>
      <c r="B14">
        <v>0.66200000000000003</v>
      </c>
    </row>
    <row r="15" spans="1:2" x14ac:dyDescent="0.25">
      <c r="A15" t="s">
        <v>298</v>
      </c>
      <c r="B15">
        <v>10.72</v>
      </c>
    </row>
    <row r="16" spans="1:2" x14ac:dyDescent="0.25">
      <c r="A16" t="s">
        <v>299</v>
      </c>
      <c r="B16">
        <v>0.66200000000000003</v>
      </c>
    </row>
    <row r="17" spans="1:2" x14ac:dyDescent="0.25">
      <c r="A17" t="s">
        <v>300</v>
      </c>
      <c r="B17">
        <v>4.9509999999999996</v>
      </c>
    </row>
    <row r="18" spans="1:2" x14ac:dyDescent="0.25">
      <c r="B18">
        <f>SUM(B2:B17)</f>
        <v>144.64800000000002</v>
      </c>
    </row>
    <row r="19" spans="1:2" x14ac:dyDescent="0.25">
      <c r="B19">
        <f>B18*1.1</f>
        <v>159.11280000000005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1200A</vt:lpstr>
      <vt:lpstr>1200C</vt:lpstr>
      <vt:lpstr>1200D</vt:lpstr>
      <vt:lpstr>1200DB</vt:lpstr>
      <vt:lpstr>1200G</vt:lpstr>
      <vt:lpstr>1200L</vt:lpstr>
      <vt:lpstr>1200LB</vt:lpstr>
      <vt:lpstr>PD</vt:lpstr>
      <vt:lpstr>Summary</vt:lpstr>
      <vt:lpstr>Sheet1</vt:lpstr>
      <vt:lpstr>'1200A'!Print_Area</vt:lpstr>
      <vt:lpstr>'1200C'!Print_Area</vt:lpstr>
      <vt:lpstr>'1200D'!Print_Area</vt:lpstr>
      <vt:lpstr>'1200DB'!Print_Area</vt:lpstr>
      <vt:lpstr>'1200G'!Print_Area</vt:lpstr>
      <vt:lpstr>'1200L'!Print_Area</vt:lpstr>
      <vt:lpstr>'1200LB'!Print_Area</vt:lpstr>
      <vt:lpstr>PD!Print_Area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WCE</dc:creator>
  <cp:keywords/>
  <dc:description/>
  <cp:lastModifiedBy>Sylvia Motsei</cp:lastModifiedBy>
  <cp:revision/>
  <cp:lastPrinted>2025-03-06T10:53:02Z</cp:lastPrinted>
  <dcterms:created xsi:type="dcterms:W3CDTF">2019-07-17T17:12:11Z</dcterms:created>
  <dcterms:modified xsi:type="dcterms:W3CDTF">2025-03-07T07:42:51Z</dcterms:modified>
  <cp:category/>
  <cp:contentStatus/>
</cp:coreProperties>
</file>