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dzwia\Desktop\Coal Ops 3\Coal Ops 3 2025\Services Contracts\Maintenance services various\Submission\"/>
    </mc:Choice>
  </mc:AlternateContent>
  <xr:revisionPtr revIDLastSave="0" documentId="13_ncr:1_{62D2896D-6058-4943-922D-90D19DCFE5C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UMMARY" sheetId="22" r:id="rId1"/>
    <sheet name="Kendal" sheetId="39" state="hidden" r:id="rId2"/>
    <sheet name="Kusile " sheetId="44" r:id="rId3"/>
    <sheet name="Medupi Ash &amp;Coal" sheetId="47" r:id="rId4"/>
    <sheet name="Medupi Auxillary &amp;WTP" sheetId="48" state="hidden" r:id="rId5"/>
    <sheet name="Grootvlei MMD" sheetId="50" state="hidden" r:id="rId6"/>
    <sheet name="Majuba" sheetId="59" r:id="rId7"/>
    <sheet name="Tutuka" sheetId="51" r:id="rId8"/>
    <sheet name="BWH" sheetId="52" r:id="rId9"/>
    <sheet name="Lethabo" sheetId="54" r:id="rId10"/>
    <sheet name="Sheet2" sheetId="57" state="hidden" r:id="rId11"/>
  </sheets>
  <externalReferences>
    <externalReference r:id="rId12"/>
    <externalReference r:id="rId1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54" l="1"/>
  <c r="I8" i="54"/>
  <c r="I9" i="54"/>
  <c r="I25" i="51" l="1"/>
  <c r="F19" i="47"/>
  <c r="I59" i="44"/>
  <c r="I35" i="54"/>
  <c r="I34" i="54"/>
  <c r="I27" i="54"/>
  <c r="I23" i="54"/>
  <c r="I39" i="52"/>
  <c r="I36" i="52"/>
  <c r="I27" i="52"/>
  <c r="I24" i="52"/>
  <c r="I55" i="51"/>
  <c r="I50" i="51"/>
  <c r="I52" i="51"/>
  <c r="I48" i="51"/>
  <c r="I41" i="51"/>
  <c r="I40" i="51"/>
  <c r="I38" i="51"/>
  <c r="I34" i="51"/>
  <c r="I31" i="51"/>
  <c r="I30" i="51"/>
  <c r="I51" i="59"/>
  <c r="I47" i="59"/>
  <c r="I44" i="59"/>
  <c r="I43" i="59"/>
  <c r="I40" i="59"/>
  <c r="I35" i="59"/>
  <c r="I33" i="59"/>
  <c r="I31" i="59"/>
  <c r="I51" i="47"/>
  <c r="I48" i="47"/>
  <c r="I43" i="47"/>
  <c r="I40" i="47"/>
  <c r="I36" i="47"/>
  <c r="I22" i="47"/>
  <c r="I44" i="44"/>
  <c r="I39" i="44"/>
  <c r="I36" i="44"/>
  <c r="I27" i="44"/>
  <c r="I55" i="44"/>
  <c r="I38" i="52" l="1"/>
  <c r="I43" i="51"/>
  <c r="I37" i="54"/>
  <c r="I45" i="59"/>
  <c r="I37" i="52"/>
  <c r="I34" i="52"/>
  <c r="I33" i="52"/>
  <c r="I29" i="51"/>
  <c r="I28" i="51"/>
  <c r="I24" i="54"/>
  <c r="I49" i="47"/>
  <c r="I28" i="52"/>
  <c r="I32" i="59"/>
  <c r="I52" i="47"/>
  <c r="I32" i="52"/>
  <c r="I50" i="47"/>
  <c r="I53" i="51"/>
  <c r="I53" i="59"/>
  <c r="I42" i="51"/>
  <c r="I36" i="54"/>
  <c r="I41" i="47"/>
  <c r="I34" i="59"/>
  <c r="I29" i="52"/>
  <c r="I24" i="51"/>
  <c r="I33" i="51"/>
  <c r="I37" i="44"/>
  <c r="I25" i="47"/>
  <c r="I26" i="54"/>
  <c r="I31" i="44"/>
  <c r="I23" i="59"/>
  <c r="I52" i="44"/>
  <c r="I26" i="59"/>
  <c r="I44" i="51"/>
  <c r="I38" i="54"/>
  <c r="I29" i="54"/>
  <c r="I31" i="54"/>
  <c r="I30" i="54"/>
  <c r="I23" i="52"/>
  <c r="I22" i="52"/>
  <c r="I44" i="47"/>
  <c r="I46" i="47"/>
  <c r="I26" i="51"/>
  <c r="I28" i="54"/>
  <c r="I34" i="44"/>
  <c r="I25" i="54"/>
  <c r="I27" i="47"/>
  <c r="I42" i="59"/>
  <c r="I27" i="51"/>
  <c r="I39" i="51"/>
  <c r="I35" i="52"/>
  <c r="I41" i="59"/>
  <c r="I29" i="59"/>
  <c r="I28" i="59"/>
  <c r="I47" i="47"/>
  <c r="I35" i="47"/>
  <c r="I37" i="51"/>
  <c r="I36" i="59"/>
  <c r="I35" i="51"/>
  <c r="I36" i="51"/>
  <c r="I38" i="47"/>
  <c r="I38" i="59"/>
  <c r="I47" i="51"/>
  <c r="I37" i="59"/>
  <c r="I25" i="52"/>
  <c r="I33" i="54"/>
  <c r="I41" i="44"/>
  <c r="I32" i="54"/>
  <c r="I52" i="59"/>
  <c r="I32" i="51"/>
  <c r="I26" i="52"/>
  <c r="I46" i="51"/>
  <c r="I41" i="52"/>
  <c r="I40" i="52"/>
  <c r="I42" i="52"/>
  <c r="I54" i="51"/>
  <c r="I51" i="51"/>
  <c r="I49" i="51"/>
  <c r="I46" i="59"/>
  <c r="I39" i="59"/>
  <c r="I30" i="59"/>
  <c r="I45" i="47"/>
  <c r="I42" i="47"/>
  <c r="I39" i="47"/>
  <c r="I37" i="47"/>
  <c r="I26" i="44"/>
  <c r="I33" i="44"/>
  <c r="I32" i="44"/>
  <c r="I28" i="44"/>
  <c r="I35" i="44"/>
  <c r="I40" i="44"/>
  <c r="I38" i="44"/>
  <c r="I45" i="44"/>
  <c r="I58" i="44"/>
  <c r="I57" i="44"/>
  <c r="I56" i="44"/>
  <c r="I53" i="44"/>
  <c r="I42" i="44"/>
  <c r="I43" i="44"/>
  <c r="I19" i="44"/>
  <c r="I18" i="44"/>
  <c r="I17" i="44"/>
  <c r="I25" i="59" l="1"/>
  <c r="I24" i="59"/>
  <c r="I27" i="59"/>
  <c r="I30" i="52"/>
  <c r="I31" i="52"/>
  <c r="I31" i="47"/>
  <c r="I30" i="47"/>
  <c r="I29" i="47"/>
  <c r="I23" i="47"/>
  <c r="I54" i="44"/>
  <c r="I51" i="44"/>
  <c r="I28" i="47"/>
  <c r="I26" i="47"/>
  <c r="I24" i="47"/>
  <c r="I32" i="47"/>
  <c r="I33" i="47"/>
  <c r="I34" i="47"/>
  <c r="I23" i="51"/>
  <c r="I45" i="51"/>
  <c r="I50" i="44"/>
  <c r="I48" i="44"/>
  <c r="I49" i="44"/>
  <c r="I50" i="59"/>
  <c r="I49" i="59"/>
  <c r="I48" i="59"/>
  <c r="I30" i="44"/>
  <c r="I29" i="44"/>
  <c r="I47" i="44"/>
  <c r="I46" i="44"/>
  <c r="F9" i="44" l="1"/>
  <c r="I22" i="59"/>
  <c r="I15" i="59"/>
  <c r="I14" i="59"/>
  <c r="I13" i="59"/>
  <c r="I12" i="59"/>
  <c r="I11" i="59"/>
  <c r="I10" i="59"/>
  <c r="I9" i="59"/>
  <c r="I8" i="59"/>
  <c r="I7" i="59"/>
  <c r="I6" i="59"/>
  <c r="I5" i="59"/>
  <c r="I18" i="59" l="1"/>
  <c r="I54" i="59" l="1"/>
  <c r="I22" i="51"/>
  <c r="I8" i="47"/>
  <c r="I9" i="47"/>
  <c r="I10" i="47"/>
  <c r="I11" i="47"/>
  <c r="I12" i="47"/>
  <c r="I13" i="47"/>
  <c r="I15" i="47"/>
  <c r="I55" i="59" l="1"/>
  <c r="C5" i="22" s="1"/>
  <c r="D5" i="22" s="1"/>
  <c r="D11" i="57"/>
  <c r="E11" i="57"/>
  <c r="F11" i="57"/>
  <c r="D8" i="57"/>
  <c r="E8" i="57"/>
  <c r="F8" i="57"/>
  <c r="I6" i="47" l="1"/>
  <c r="I7" i="47" l="1"/>
  <c r="I14" i="47" l="1"/>
  <c r="F14" i="47" l="1"/>
  <c r="F12" i="47"/>
  <c r="F14" i="44"/>
  <c r="I16" i="54"/>
  <c r="I17" i="54"/>
  <c r="I14" i="54"/>
  <c r="I13" i="54"/>
  <c r="I12" i="54"/>
  <c r="I11" i="54"/>
  <c r="I7" i="54"/>
  <c r="I6" i="54"/>
  <c r="I5" i="54"/>
  <c r="I6" i="52"/>
  <c r="I11" i="52"/>
  <c r="I12" i="52"/>
  <c r="I13" i="52"/>
  <c r="I14" i="52"/>
  <c r="I15" i="52"/>
  <c r="I16" i="52"/>
  <c r="F15" i="52"/>
  <c r="F13" i="52"/>
  <c r="F9" i="52"/>
  <c r="I10" i="52"/>
  <c r="I9" i="52"/>
  <c r="I8" i="52"/>
  <c r="I7" i="52"/>
  <c r="I5" i="52"/>
  <c r="I17" i="52" l="1"/>
  <c r="I10" i="54"/>
  <c r="I18" i="54" s="1"/>
  <c r="I22" i="54"/>
  <c r="I39" i="54" l="1"/>
  <c r="I40" i="54" s="1"/>
  <c r="C8" i="22" l="1"/>
  <c r="D8" i="22" s="1"/>
  <c r="I10" i="51" l="1"/>
  <c r="I11" i="51"/>
  <c r="I12" i="51"/>
  <c r="I13" i="51"/>
  <c r="I14" i="51"/>
  <c r="I6" i="51"/>
  <c r="I15" i="51"/>
  <c r="I9" i="51"/>
  <c r="I7" i="51"/>
  <c r="I12" i="44"/>
  <c r="I13" i="44"/>
  <c r="I14" i="44"/>
  <c r="I15" i="44"/>
  <c r="I16" i="44"/>
  <c r="I11" i="44"/>
  <c r="I10" i="44"/>
  <c r="G16" i="48"/>
  <c r="I16" i="48" s="1"/>
  <c r="G9" i="48"/>
  <c r="I9" i="48" s="1"/>
  <c r="G8" i="48"/>
  <c r="G7" i="48"/>
  <c r="I7" i="48" s="1"/>
  <c r="G6" i="48"/>
  <c r="I6" i="48" s="1"/>
  <c r="I15" i="48"/>
  <c r="I12" i="48"/>
  <c r="F8" i="48"/>
  <c r="G30" i="48"/>
  <c r="I30" i="48" s="1"/>
  <c r="G29" i="48"/>
  <c r="I29" i="48" s="1"/>
  <c r="G28" i="48"/>
  <c r="I28" i="48" s="1"/>
  <c r="G27" i="48"/>
  <c r="I27" i="48" s="1"/>
  <c r="G26" i="48"/>
  <c r="I26" i="48" s="1"/>
  <c r="G25" i="48"/>
  <c r="I25" i="48" s="1"/>
  <c r="G24" i="48"/>
  <c r="I24" i="48" s="1"/>
  <c r="G23" i="48"/>
  <c r="I23" i="48" s="1"/>
  <c r="G22" i="48"/>
  <c r="I22" i="48" s="1"/>
  <c r="G21" i="48"/>
  <c r="I21" i="48" s="1"/>
  <c r="I13" i="48"/>
  <c r="I14" i="48"/>
  <c r="G5" i="48"/>
  <c r="I5" i="48" s="1"/>
  <c r="I5" i="47"/>
  <c r="I17" i="47" s="1"/>
  <c r="F13" i="47"/>
  <c r="F7" i="47"/>
  <c r="I31" i="48" l="1"/>
  <c r="I8" i="51"/>
  <c r="I21" i="47" l="1"/>
  <c r="I21" i="52" l="1"/>
  <c r="I43" i="52" l="1"/>
  <c r="I44" i="52" l="1"/>
  <c r="C7" i="22" s="1"/>
  <c r="D7" i="22" s="1"/>
  <c r="I5" i="51"/>
  <c r="I18" i="51" s="1"/>
  <c r="I60" i="50"/>
  <c r="G59" i="50"/>
  <c r="G62" i="50" s="1"/>
  <c r="I62" i="50" s="1"/>
  <c r="I56" i="50"/>
  <c r="G55" i="50"/>
  <c r="G57" i="50" s="1"/>
  <c r="I57" i="50" s="1"/>
  <c r="I52" i="50"/>
  <c r="G51" i="50"/>
  <c r="G54" i="50" s="1"/>
  <c r="I54" i="50" s="1"/>
  <c r="I48" i="50"/>
  <c r="G47" i="50"/>
  <c r="I47" i="50" s="1"/>
  <c r="I44" i="50"/>
  <c r="G43" i="50"/>
  <c r="I43" i="50" s="1"/>
  <c r="I40" i="50"/>
  <c r="G39" i="50"/>
  <c r="I39" i="50" s="1"/>
  <c r="I36" i="50"/>
  <c r="G35" i="50"/>
  <c r="I35" i="50" s="1"/>
  <c r="G34" i="50"/>
  <c r="I34" i="50" s="1"/>
  <c r="I31" i="50"/>
  <c r="G30" i="50"/>
  <c r="G32" i="50" s="1"/>
  <c r="I32" i="50" s="1"/>
  <c r="I27" i="50"/>
  <c r="G26" i="50"/>
  <c r="I26" i="50" s="1"/>
  <c r="G25" i="50"/>
  <c r="I25" i="50" s="1"/>
  <c r="I18" i="50"/>
  <c r="I17" i="50"/>
  <c r="I16" i="50"/>
  <c r="I15" i="50"/>
  <c r="I14" i="50"/>
  <c r="I13" i="50"/>
  <c r="G12" i="50"/>
  <c r="I12" i="50" s="1"/>
  <c r="G11" i="50"/>
  <c r="I11" i="50" s="1"/>
  <c r="G10" i="50"/>
  <c r="I10" i="50" s="1"/>
  <c r="G9" i="50"/>
  <c r="I9" i="50" s="1"/>
  <c r="G8" i="50"/>
  <c r="I8" i="50" s="1"/>
  <c r="G7" i="50"/>
  <c r="I7" i="50" s="1"/>
  <c r="G6" i="50"/>
  <c r="I6" i="50" s="1"/>
  <c r="G5" i="50"/>
  <c r="I5" i="50" s="1"/>
  <c r="G46" i="50" l="1"/>
  <c r="I46" i="50" s="1"/>
  <c r="I30" i="50"/>
  <c r="G41" i="50"/>
  <c r="I41" i="50" s="1"/>
  <c r="G33" i="50"/>
  <c r="I33" i="50" s="1"/>
  <c r="G58" i="50"/>
  <c r="I58" i="50" s="1"/>
  <c r="G42" i="50"/>
  <c r="I42" i="50" s="1"/>
  <c r="G49" i="50"/>
  <c r="I49" i="50" s="1"/>
  <c r="G50" i="50"/>
  <c r="I50" i="50" s="1"/>
  <c r="G45" i="50"/>
  <c r="I45" i="50" s="1"/>
  <c r="I20" i="50"/>
  <c r="G37" i="50"/>
  <c r="I37" i="50" s="1"/>
  <c r="I55" i="50"/>
  <c r="G29" i="50"/>
  <c r="I29" i="50" s="1"/>
  <c r="G38" i="50"/>
  <c r="I38" i="50" s="1"/>
  <c r="I51" i="50"/>
  <c r="G61" i="50"/>
  <c r="I61" i="50" s="1"/>
  <c r="I59" i="50"/>
  <c r="G28" i="50"/>
  <c r="I28" i="50" s="1"/>
  <c r="G53" i="50"/>
  <c r="I53" i="50" s="1"/>
  <c r="I56" i="51" l="1"/>
  <c r="I63" i="50"/>
  <c r="I64" i="50" s="1"/>
  <c r="I11" i="48"/>
  <c r="G10" i="48"/>
  <c r="I10" i="48" s="1"/>
  <c r="I8" i="48"/>
  <c r="I57" i="51" l="1"/>
  <c r="C6" i="22" s="1"/>
  <c r="D6" i="22" s="1"/>
  <c r="I17" i="48"/>
  <c r="I32" i="48" s="1"/>
  <c r="I53" i="47" l="1"/>
  <c r="G17" i="39"/>
  <c r="I17" i="39" s="1"/>
  <c r="I54" i="47" l="1"/>
  <c r="C9" i="22" s="1"/>
  <c r="C4" i="57" l="1"/>
  <c r="C8" i="57" s="1"/>
  <c r="C9" i="57" s="1"/>
  <c r="C11" i="57" s="1"/>
  <c r="D9" i="22"/>
  <c r="I20" i="44"/>
  <c r="I9" i="44"/>
  <c r="I8" i="44"/>
  <c r="I7" i="44"/>
  <c r="I6" i="44"/>
  <c r="I5" i="44"/>
  <c r="I21" i="44" s="1"/>
  <c r="G8" i="39"/>
  <c r="I8" i="39" s="1"/>
  <c r="G18" i="39"/>
  <c r="G20" i="39" s="1"/>
  <c r="I20" i="39" s="1"/>
  <c r="G21" i="39"/>
  <c r="I21" i="39" s="1"/>
  <c r="G33" i="39"/>
  <c r="G34" i="39" s="1"/>
  <c r="I34" i="39" s="1"/>
  <c r="G30" i="39"/>
  <c r="I30" i="39" s="1"/>
  <c r="G27" i="39"/>
  <c r="G28" i="39" s="1"/>
  <c r="G24" i="39"/>
  <c r="G26" i="39" s="1"/>
  <c r="I26" i="39" s="1"/>
  <c r="G12" i="39"/>
  <c r="I12" i="39" s="1"/>
  <c r="G11" i="39"/>
  <c r="G10" i="39"/>
  <c r="I10" i="39" s="1"/>
  <c r="G9" i="39"/>
  <c r="I9" i="39" s="1"/>
  <c r="G7" i="39"/>
  <c r="I7" i="39" s="1"/>
  <c r="G6" i="39"/>
  <c r="I6" i="39" s="1"/>
  <c r="G5" i="39"/>
  <c r="I5" i="39" s="1"/>
  <c r="G19" i="39" l="1"/>
  <c r="I19" i="39" s="1"/>
  <c r="G29" i="39"/>
  <c r="I29" i="39" s="1"/>
  <c r="I25" i="44"/>
  <c r="G35" i="39"/>
  <c r="I35" i="39" s="1"/>
  <c r="G32" i="39"/>
  <c r="I32" i="39" s="1"/>
  <c r="I28" i="39"/>
  <c r="I11" i="39"/>
  <c r="I13" i="39" s="1"/>
  <c r="G31" i="39"/>
  <c r="I31" i="39" s="1"/>
  <c r="I24" i="39"/>
  <c r="G25" i="39"/>
  <c r="I25" i="39" s="1"/>
  <c r="G22" i="39"/>
  <c r="I22" i="39" s="1"/>
  <c r="I27" i="39"/>
  <c r="I33" i="39"/>
  <c r="I18" i="39"/>
  <c r="G23" i="39"/>
  <c r="I23" i="39" s="1"/>
  <c r="I63" i="44" l="1"/>
  <c r="I36" i="39"/>
  <c r="I37" i="39" s="1"/>
  <c r="I64" i="44" l="1"/>
  <c r="C4" i="22" s="1"/>
  <c r="D4" i="22" l="1"/>
  <c r="C10" i="22"/>
  <c r="C12" i="22" l="1"/>
  <c r="I5" i="22" s="1"/>
  <c r="J5" i="22" s="1"/>
  <c r="G4" i="22"/>
  <c r="H4" i="22"/>
  <c r="I4" i="22"/>
  <c r="D10" i="22"/>
  <c r="C14" i="22" s="1"/>
  <c r="C13" i="22" l="1"/>
  <c r="C10" i="57"/>
  <c r="I6" i="22"/>
  <c r="I7" i="22" s="1"/>
  <c r="H6" i="22"/>
  <c r="G7" i="22"/>
  <c r="J4" i="22"/>
  <c r="J6" i="22" l="1"/>
  <c r="J7" i="22"/>
  <c r="H7" i="22"/>
</calcChain>
</file>

<file path=xl/sharedStrings.xml><?xml version="1.0" encoding="utf-8"?>
<sst xmlns="http://schemas.openxmlformats.org/spreadsheetml/2006/main" count="1576" uniqueCount="353">
  <si>
    <t>SKILL TYPE</t>
  </si>
  <si>
    <t>GRADE</t>
  </si>
  <si>
    <t>Rate</t>
  </si>
  <si>
    <t>Period</t>
  </si>
  <si>
    <t>Number</t>
  </si>
  <si>
    <t>T10</t>
  </si>
  <si>
    <t>A1</t>
  </si>
  <si>
    <t>B1</t>
  </si>
  <si>
    <t>P&amp;Gs</t>
  </si>
  <si>
    <t>Transport</t>
  </si>
  <si>
    <t>PPE</t>
  </si>
  <si>
    <t>SITE</t>
  </si>
  <si>
    <t>KUSILE</t>
  </si>
  <si>
    <t>MEDUPI</t>
  </si>
  <si>
    <t>TOTAL</t>
  </si>
  <si>
    <t xml:space="preserve">TOTAL </t>
  </si>
  <si>
    <t>T04</t>
  </si>
  <si>
    <t>T05</t>
  </si>
  <si>
    <t>T07</t>
  </si>
  <si>
    <t>T09</t>
  </si>
  <si>
    <t>T12</t>
  </si>
  <si>
    <t>T13</t>
  </si>
  <si>
    <t>TOTAL 24 MONTHS</t>
  </si>
  <si>
    <t>Unit of measure</t>
  </si>
  <si>
    <t>Quantity</t>
  </si>
  <si>
    <t xml:space="preserve">Month </t>
  </si>
  <si>
    <t>Annual</t>
  </si>
  <si>
    <t xml:space="preserve">Hours </t>
  </si>
  <si>
    <t xml:space="preserve">KUSILE POWER STATION </t>
  </si>
  <si>
    <t>SUB-TOTAL EXCLUDING VAT</t>
  </si>
  <si>
    <t>A1.1</t>
  </si>
  <si>
    <t>A1.3</t>
  </si>
  <si>
    <t>A1.5</t>
  </si>
  <si>
    <t>A1.6</t>
  </si>
  <si>
    <t>B1.1</t>
  </si>
  <si>
    <t>B1.2</t>
  </si>
  <si>
    <t>B1.3</t>
  </si>
  <si>
    <t>B1.4</t>
  </si>
  <si>
    <t>B1.5</t>
  </si>
  <si>
    <t>B1.6</t>
  </si>
  <si>
    <t>B1.7</t>
  </si>
  <si>
    <t>Number of people</t>
  </si>
  <si>
    <t>T02</t>
  </si>
  <si>
    <t>Safety Training</t>
  </si>
  <si>
    <t>Note 1</t>
  </si>
  <si>
    <t xml:space="preserve">Note 2 </t>
  </si>
  <si>
    <t>B1.8</t>
  </si>
  <si>
    <t>B1.9</t>
  </si>
  <si>
    <t>B1.10</t>
  </si>
  <si>
    <t>B1.11</t>
  </si>
  <si>
    <t>B1.12</t>
  </si>
  <si>
    <t>B1.13</t>
  </si>
  <si>
    <t>B1.14</t>
  </si>
  <si>
    <t>B1.18</t>
  </si>
  <si>
    <t>Annual Medical + Exit Medical</t>
  </si>
  <si>
    <t>Site Establishment</t>
  </si>
  <si>
    <t>Sum</t>
  </si>
  <si>
    <t>Site De-establishment (once-off)- N/A</t>
  </si>
  <si>
    <t>A1.2</t>
  </si>
  <si>
    <t>A1.4</t>
  </si>
  <si>
    <t>A1.7</t>
  </si>
  <si>
    <t>Fitter Artisan (shifts)</t>
  </si>
  <si>
    <t>Boilermaker Shifts</t>
  </si>
  <si>
    <t>Utility man Shifts</t>
  </si>
  <si>
    <t>Mechanical Technician Overtime @1,5</t>
  </si>
  <si>
    <t>Mechanical technician overtime @2,0</t>
  </si>
  <si>
    <t>Mechanical Technician Day Shift</t>
  </si>
  <si>
    <t>Senior Supervisor Overtime @2,0</t>
  </si>
  <si>
    <t>Safety officer Day</t>
  </si>
  <si>
    <t>Safety officer Overtime @ 1,5</t>
  </si>
  <si>
    <t>Safety officer Overtime @ 2.0</t>
  </si>
  <si>
    <t>TOTAL  36 MONTHS</t>
  </si>
  <si>
    <t>Shift allowance Boilermaker Overtime @15%</t>
  </si>
  <si>
    <t>B1.15</t>
  </si>
  <si>
    <t>B1.16</t>
  </si>
  <si>
    <t>B1.17</t>
  </si>
  <si>
    <t>Fitter Artisan (shifts) overtime @ 2.0</t>
  </si>
  <si>
    <t>Utility man Shifts Overtime@2.0</t>
  </si>
  <si>
    <t>Shift allowance Fitter Artisan @15%</t>
  </si>
  <si>
    <t>Shift allowance Utility man @15%</t>
  </si>
  <si>
    <t>Fitter Artisan (shifts) Overtime @ 2.0</t>
  </si>
  <si>
    <t>Boilermaker Shifts overtime @ 2.0</t>
  </si>
  <si>
    <t>Senior Supervisor Technical  shifts</t>
  </si>
  <si>
    <t>Senior supervisor shift allowance @ 15%</t>
  </si>
  <si>
    <t>Utility man Shifts Overtime @ 2.0</t>
  </si>
  <si>
    <t>Double Cab Bakkie</t>
  </si>
  <si>
    <t>A1.8</t>
  </si>
  <si>
    <t>Double cab Bakkie</t>
  </si>
  <si>
    <t>Boilermaker shifts</t>
  </si>
  <si>
    <t>Boilermaker shifts allowance @ 15%</t>
  </si>
  <si>
    <t>Boilermaker shifts overtime @ 2.0</t>
  </si>
  <si>
    <t>B1.19</t>
  </si>
  <si>
    <t>B1.20</t>
  </si>
  <si>
    <t>B1.21</t>
  </si>
  <si>
    <t>Note3 Training will be listed as part of SOW</t>
  </si>
  <si>
    <t>Site Manager</t>
  </si>
  <si>
    <t>M14</t>
  </si>
  <si>
    <t>Hours</t>
  </si>
  <si>
    <t>SUB-TOTAL SKILL TYPE</t>
  </si>
  <si>
    <t>B1.22</t>
  </si>
  <si>
    <t>SUB-TOTAL</t>
  </si>
  <si>
    <t>B1.23</t>
  </si>
  <si>
    <t>B1.24</t>
  </si>
  <si>
    <t>B1.25</t>
  </si>
  <si>
    <t>All facilities will be supplied by the Employer 1. Water and Electricity
2. Lighting and Ventilation
3. Office space</t>
  </si>
  <si>
    <t xml:space="preserve">All facilities will be supplied by the Employer 1. Water and Electricity
2. Lighting and Ventilation
3. Office Space
</t>
  </si>
  <si>
    <t>1. All tools required to execute the scope will be supplied by the Contractor 2. Contractor to supply their own furniture and storage lockers</t>
  </si>
  <si>
    <t>1. All tools required to execute the scope will be supplied by the Contractor                                                           2. Contractor to supply their own furniture and storage lockers</t>
  </si>
  <si>
    <t>ablution ( Space for change house and locker rooms.</t>
  </si>
  <si>
    <t>TOTAL 36 MONTHS</t>
  </si>
  <si>
    <t>Transport (22 Seater)</t>
  </si>
  <si>
    <t>A1.9</t>
  </si>
  <si>
    <t>Winter Jackets</t>
  </si>
  <si>
    <t>A1.10</t>
  </si>
  <si>
    <t xml:space="preserve">Rain Coats </t>
  </si>
  <si>
    <t xml:space="preserve">Project  Manager </t>
  </si>
  <si>
    <t>M15</t>
  </si>
  <si>
    <t>Monthly</t>
  </si>
  <si>
    <t>Snr Supervisor overtime @ 1,5</t>
  </si>
  <si>
    <t>Snr Supervisor overtime @ 2.0</t>
  </si>
  <si>
    <t>Electrician</t>
  </si>
  <si>
    <t>Electrician overtime @ 1,5</t>
  </si>
  <si>
    <t>Electrician overtime @ 2.0</t>
  </si>
  <si>
    <t>B1.26</t>
  </si>
  <si>
    <t>B1.27</t>
  </si>
  <si>
    <t>B1.28</t>
  </si>
  <si>
    <t>C&amp;I Technician</t>
  </si>
  <si>
    <t>B1.29</t>
  </si>
  <si>
    <t>B1.30</t>
  </si>
  <si>
    <t>C&amp;I Technician overtime @ 1,5</t>
  </si>
  <si>
    <t>B1.31</t>
  </si>
  <si>
    <t>B1.32</t>
  </si>
  <si>
    <t>C&amp;I Artisan</t>
  </si>
  <si>
    <t>B1.33</t>
  </si>
  <si>
    <t>B1.34</t>
  </si>
  <si>
    <t>C&amp;I Artisan overtime @ 1,5</t>
  </si>
  <si>
    <t>B1.35</t>
  </si>
  <si>
    <t>C&amp;I Artisan overtime @ 2.0</t>
  </si>
  <si>
    <t>B1.36</t>
  </si>
  <si>
    <t>B1.37</t>
  </si>
  <si>
    <t>Fitter Artisan</t>
  </si>
  <si>
    <t>B1.38</t>
  </si>
  <si>
    <t>Fitter Artisan Standby allowance</t>
  </si>
  <si>
    <t>B1.39</t>
  </si>
  <si>
    <t>Fitter Artisan overtime @ 1,5</t>
  </si>
  <si>
    <t>Fitter Artisan overtime @ 2.0</t>
  </si>
  <si>
    <t xml:space="preserve">Rigger standby allowance </t>
  </si>
  <si>
    <t>Rigger overtime @ 1,5</t>
  </si>
  <si>
    <t>Rigger overtime @ 2.0</t>
  </si>
  <si>
    <t xml:space="preserve">Boilermaker </t>
  </si>
  <si>
    <t xml:space="preserve">Boilermaker standby allowance </t>
  </si>
  <si>
    <t>Boilermaker overtime @ 1,5</t>
  </si>
  <si>
    <t>Boilermaker overtime @ 2.0</t>
  </si>
  <si>
    <t>Welder</t>
  </si>
  <si>
    <t xml:space="preserve">Welder standby allowance </t>
  </si>
  <si>
    <t>Welder overtime @ 1,5</t>
  </si>
  <si>
    <t>Welder overtime @ 2,0</t>
  </si>
  <si>
    <t>Crane Operators</t>
  </si>
  <si>
    <t>Crane Operators Overtime @1,5</t>
  </si>
  <si>
    <t>Crane OperatorsOvertime @2,0</t>
  </si>
  <si>
    <t>Semi-skilled</t>
  </si>
  <si>
    <t>Semi-Skilled Shifts Overtime@1,5</t>
  </si>
  <si>
    <t>Semi-Skilled Shifts Overtime@2.0</t>
  </si>
  <si>
    <t>MEDUPI POWER STATION -MAINTENANCE AUXILLARY</t>
  </si>
  <si>
    <t>Site Clerck</t>
  </si>
  <si>
    <t>Rigger</t>
  </si>
  <si>
    <t>Quality Controller Day Shift</t>
  </si>
  <si>
    <t>Quality Controller Overtime @1,5</t>
  </si>
  <si>
    <t>Quality Controller  overtime @2,0</t>
  </si>
  <si>
    <t>GROOTVLEI POWER STATION - MMD</t>
  </si>
  <si>
    <t>Safety file</t>
  </si>
  <si>
    <t>Arc flash suits</t>
  </si>
  <si>
    <t>Each</t>
  </si>
  <si>
    <t>A1.11</t>
  </si>
  <si>
    <t>Masks (2 per person – cloths)</t>
  </si>
  <si>
    <t>A1.12</t>
  </si>
  <si>
    <t>Cellphone allowance - Manager</t>
  </si>
  <si>
    <t>A1.13</t>
  </si>
  <si>
    <t>Cellphone allowance - Supervisor</t>
  </si>
  <si>
    <t>A1.14</t>
  </si>
  <si>
    <t>Bi-annual</t>
  </si>
  <si>
    <t xml:space="preserve">Diesel Mechanic </t>
  </si>
  <si>
    <t>Diesel Mechanic Standby allowance</t>
  </si>
  <si>
    <t>Diesel Mechanic Overtime @1,5</t>
  </si>
  <si>
    <t>Diesel Mechanic Overtime @2,0</t>
  </si>
  <si>
    <t xml:space="preserve">Senior Supervisor Technical </t>
  </si>
  <si>
    <t xml:space="preserve">Senior supervisor Standby allowance </t>
  </si>
  <si>
    <t>Senior Supervisor Overtime @1,5</t>
  </si>
  <si>
    <t xml:space="preserve">Administrator Day </t>
  </si>
  <si>
    <t xml:space="preserve">Storeman </t>
  </si>
  <si>
    <t>Storeman Standby allowance</t>
  </si>
  <si>
    <t>Storeman Overtime @1,5</t>
  </si>
  <si>
    <t>Storeman Overtime @2.0</t>
  </si>
  <si>
    <t>Safety officer Standby allowance</t>
  </si>
  <si>
    <t xml:space="preserve">Utility man </t>
  </si>
  <si>
    <t xml:space="preserve">Utility man Standby allowance  </t>
  </si>
  <si>
    <t>Utility man Shifts Overtime@1,5</t>
  </si>
  <si>
    <t>Electrical Technician</t>
  </si>
  <si>
    <t>Electrical TechnicianOvertime @1,5</t>
  </si>
  <si>
    <t>Electrical Technician Overtime @2,0</t>
  </si>
  <si>
    <t>Electrical Artisans</t>
  </si>
  <si>
    <t>Electrical Artisans overtime @ 1,5</t>
  </si>
  <si>
    <t>Electrical Artisans overtime @ 2.0</t>
  </si>
  <si>
    <t>Planner</t>
  </si>
  <si>
    <t>Planner overtime @ 1,5</t>
  </si>
  <si>
    <t>Planner overtime @ 2.0</t>
  </si>
  <si>
    <t>Senior Supervisor Technical</t>
  </si>
  <si>
    <t>Senior Supervisor Overtime @1.5</t>
  </si>
  <si>
    <t>Safety officer</t>
  </si>
  <si>
    <t>Administrator</t>
  </si>
  <si>
    <t>Electrician Artisan</t>
  </si>
  <si>
    <t>Electrician Artisan  overtime @ 1.5</t>
  </si>
  <si>
    <t>Electrician Artisan  overtime @ 2.0</t>
  </si>
  <si>
    <t>Fitter Artisan  overtime @ 1.5</t>
  </si>
  <si>
    <t>Fitter Artisan  overtime @ 2.0</t>
  </si>
  <si>
    <t>Team Leader</t>
  </si>
  <si>
    <t>Team Leader Overtime @ 1.5</t>
  </si>
  <si>
    <t>Team Leader Overtime @ 2.0</t>
  </si>
  <si>
    <t>Utility man</t>
  </si>
  <si>
    <t>Utility man Overtime@1.5</t>
  </si>
  <si>
    <t>Utility man Overtime@2.0</t>
  </si>
  <si>
    <t>General Worker</t>
  </si>
  <si>
    <t>General Worker Overtime@1.5</t>
  </si>
  <si>
    <t>General Worker Overtime@2.0</t>
  </si>
  <si>
    <t>BWH</t>
  </si>
  <si>
    <t>Senior supervisor Overtime @1,5</t>
  </si>
  <si>
    <t>Note 4</t>
  </si>
  <si>
    <t>Contractor to purchase 2 x change houses with lockers . The  change houses will become the property of ERI upon completion of the contract</t>
  </si>
  <si>
    <t>Fitter Artisan (shifts) overtime @ 1,5</t>
  </si>
  <si>
    <t>Boilermaker shifts overtime @ 1,5</t>
  </si>
  <si>
    <t>Cellphone Allowances</t>
  </si>
  <si>
    <t xml:space="preserve">HR/IR Practioner </t>
  </si>
  <si>
    <t>Standby Allowance</t>
  </si>
  <si>
    <t>Snr  Supervisor C &amp;I overtime @ 2.0</t>
  </si>
  <si>
    <t>Snr  Supervisor C &amp;I and Electrical</t>
  </si>
  <si>
    <t>C&amp;I Technician overtime @ 2</t>
  </si>
  <si>
    <t>Snr  Supervisor C &amp;I and Electrical overtime @ 1,5</t>
  </si>
  <si>
    <t xml:space="preserve">2 Yearly </t>
  </si>
  <si>
    <t>Other allowances ( RP)</t>
  </si>
  <si>
    <t>Site De-establishment (once-off)</t>
  </si>
  <si>
    <t>Days</t>
  </si>
  <si>
    <t>Storeman Overtime @2</t>
  </si>
  <si>
    <t>Utility man  Overtime@1,5</t>
  </si>
  <si>
    <t>Utility man  Overtime@2.0</t>
  </si>
  <si>
    <t>Bus Drivers</t>
  </si>
  <si>
    <t>Bus Drivers Shift Allowance @ 15%</t>
  </si>
  <si>
    <t>Bus Drivers Overtime @ 2.0</t>
  </si>
  <si>
    <t>Storeman overtime @1.5</t>
  </si>
  <si>
    <t>Storeman overtime @2</t>
  </si>
  <si>
    <t xml:space="preserve">Utility Man </t>
  </si>
  <si>
    <t>Utility Man Shift Allowance @ 15%</t>
  </si>
  <si>
    <t>Utility Man overtime @2</t>
  </si>
  <si>
    <t>Artisans</t>
  </si>
  <si>
    <t>Artisans Shift Allowance @ 15%</t>
  </si>
  <si>
    <t>Artisans overtime @2,0</t>
  </si>
  <si>
    <t>Artisans overtime @1,5</t>
  </si>
  <si>
    <t>Utility Man overtime @1,5</t>
  </si>
  <si>
    <t>Technician Mechanical  &amp; C&amp;I Day Shift</t>
  </si>
  <si>
    <t>Technician Mechanical  &amp; C&amp;I  Overtime @1,5</t>
  </si>
  <si>
    <t>Technician Mechanical  &amp; C&amp;I overtime @2,0</t>
  </si>
  <si>
    <t xml:space="preserve">Fitter Artisan </t>
  </si>
  <si>
    <t xml:space="preserve">Rigger </t>
  </si>
  <si>
    <t>Rigger Overtime @1,5</t>
  </si>
  <si>
    <t>Rigger Overtime @2</t>
  </si>
  <si>
    <t>Electrical Artisan Shifts</t>
  </si>
  <si>
    <t>ElectricalArtisan Overtime @ 1,5</t>
  </si>
  <si>
    <t>Electrical Artisan  Overtime @ 2.0</t>
  </si>
  <si>
    <t>Electrical Artisan  Shift Allowance @15%</t>
  </si>
  <si>
    <t>Note 5</t>
  </si>
  <si>
    <t xml:space="preserve">RP allownace must be paid in line with what ERI is paying .  The rate is as provided and will be escalated based on how ERI escaates theirs. </t>
  </si>
  <si>
    <t xml:space="preserve">RP allowance must be paid in line with what ERI is paying .  The rate is as provided and will be escalated based on how ERI escaates theirs. </t>
  </si>
  <si>
    <t xml:space="preserve">Note3 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</si>
  <si>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 xml:space="preserve">Any training required by the </t>
    </r>
    <r>
      <rPr>
        <i/>
        <sz val="11"/>
        <color theme="1"/>
        <rFont val="Arial"/>
        <family val="2"/>
      </rPr>
      <t xml:space="preserve">Employer </t>
    </r>
    <r>
      <rPr>
        <sz val="11"/>
        <color theme="1"/>
        <rFont val="Arial"/>
        <family val="2"/>
      </rPr>
      <t xml:space="preserve">will be provided e.g. Ethics, HIRA, etc however, any other training additional that the </t>
    </r>
    <r>
      <rPr>
        <i/>
        <sz val="11"/>
        <color theme="1"/>
        <rFont val="Arial"/>
        <family val="2"/>
      </rPr>
      <t>Contractor</t>
    </r>
    <r>
      <rPr>
        <sz val="11"/>
        <color theme="1"/>
        <rFont val="Arial"/>
        <family val="2"/>
      </rPr>
      <t xml:space="preserve"> will need, the training costs will be for the </t>
    </r>
    <r>
      <rPr>
        <i/>
        <sz val="11"/>
        <color theme="1"/>
        <rFont val="Arial"/>
        <family val="2"/>
      </rPr>
      <t>Contractor</t>
    </r>
    <r>
      <rPr>
        <sz val="11"/>
        <color theme="1"/>
        <rFont val="Arial"/>
        <family val="2"/>
      </rPr>
      <t xml:space="preserve">. Training may not be conducted during working hours, unless permission is given by the </t>
    </r>
    <r>
      <rPr>
        <i/>
        <sz val="11"/>
        <color theme="1"/>
        <rFont val="Arial"/>
        <family val="2"/>
      </rPr>
      <t>Employer.</t>
    </r>
  </si>
  <si>
    <t xml:space="preserve">RP allowance must be paid in line with what ERI is paying .  The rate is as provided and will be escalated based on how ERI escalates theirs. </t>
  </si>
  <si>
    <t>BULK WATER HANDLING</t>
  </si>
  <si>
    <t>MEDUPI POWER STATION</t>
  </si>
  <si>
    <t>All facilities will be supplied by the Employer 
1. Water and Electricity
2. Lighting and Ventilation
3. Office space</t>
  </si>
  <si>
    <t>Training will be listed as part of SOW</t>
  </si>
  <si>
    <t xml:space="preserve">Note 3 </t>
  </si>
  <si>
    <t xml:space="preserve">Days </t>
  </si>
  <si>
    <t xml:space="preserve">Transport ( 22 Seater) ( including Driver) </t>
  </si>
  <si>
    <t xml:space="preserve">We need to as at times these employees work in the cold especially in winter </t>
  </si>
  <si>
    <t>Supervisors, SHE Officer SM</t>
  </si>
  <si>
    <t>Transport ( 14 Seater)</t>
  </si>
  <si>
    <t>Change house and locker rooms with lockers ( Once Off )</t>
  </si>
  <si>
    <t>Site Establishment (Furniture only, office space will be provided by ERI)</t>
  </si>
  <si>
    <t xml:space="preserve">Site </t>
  </si>
  <si>
    <t>Kusile</t>
  </si>
  <si>
    <t>Medupi</t>
  </si>
  <si>
    <t>Grootvlei</t>
  </si>
  <si>
    <t>Duvha</t>
  </si>
  <si>
    <t>CPA Estimate</t>
  </si>
  <si>
    <t>Cost Centre</t>
  </si>
  <si>
    <t>Amount</t>
  </si>
  <si>
    <t>2023-24</t>
  </si>
  <si>
    <t>2024-25</t>
  </si>
  <si>
    <t>2025-26</t>
  </si>
  <si>
    <t xml:space="preserve">Total </t>
  </si>
  <si>
    <t>Contingency @ 15%</t>
  </si>
  <si>
    <t>Estimated CPA</t>
  </si>
  <si>
    <t>1. All tools required to execute the scope will be supplied by the Contractor. A list of minimum tools the artisans require is attached
2. Contractor to supply their own furniture and storage lockers</t>
  </si>
  <si>
    <t>1. All tools required to execute the scope will be supplied by the Contractor 2.  A list of minimum tools the artisans require is attached. 
Contractor to supply  furniture and storage lockers</t>
  </si>
  <si>
    <t>1. All tools required to execute the scope will be supplied by the Contractor 2.   A list of minimum tools the artisans require is attached</t>
  </si>
  <si>
    <t>1. All tools required to execute the scope will be supplied by the Contractor 2. Contractor to supply their own furniture and storage lockers.  A list of minimum tools the artisans require is attached</t>
  </si>
  <si>
    <t>1. All tools required to execute the scope will be supplied by the Contractor.  A list of minimum tools the artisans require is attached</t>
  </si>
  <si>
    <t xml:space="preserve">Total 24 months </t>
  </si>
  <si>
    <t>TOTAL  24 MONTHS</t>
  </si>
  <si>
    <t>Snr Mech/Elec Supervisor</t>
  </si>
  <si>
    <t>Contingency 10%</t>
  </si>
  <si>
    <t xml:space="preserve">MAJUBA POWER STATION - </t>
  </si>
  <si>
    <t>Driver</t>
  </si>
  <si>
    <t>Driver @1.5</t>
  </si>
  <si>
    <t>Driver @2</t>
  </si>
  <si>
    <t>General worker office/ Yard cleaner</t>
  </si>
  <si>
    <t>General worker office/ Yard cleaner @1.5</t>
  </si>
  <si>
    <t>General worker office/ Yard cleaner @2</t>
  </si>
  <si>
    <t xml:space="preserve">TUTUKA POWER STATION </t>
  </si>
  <si>
    <t>MAJUBA</t>
  </si>
  <si>
    <t>TUTUKA</t>
  </si>
  <si>
    <t>LETHABO</t>
  </si>
  <si>
    <t>Master installation electrician</t>
  </si>
  <si>
    <t>KM</t>
  </si>
  <si>
    <t>Travelling ( for MIE)</t>
  </si>
  <si>
    <t>Tools and consumables ( for MIE)</t>
  </si>
  <si>
    <t>As and when</t>
  </si>
  <si>
    <t>Issuing of Certificate of Compliance</t>
  </si>
  <si>
    <t>A1.15</t>
  </si>
  <si>
    <t>A1.16</t>
  </si>
  <si>
    <t>Fitter</t>
  </si>
  <si>
    <t>Fitter  Overtime@1,5</t>
  </si>
  <si>
    <t>Fitter  Overtime@2.0</t>
  </si>
  <si>
    <t>Rigger  Overtime@1,5</t>
  </si>
  <si>
    <t>Rigger  Overtime@2.0</t>
  </si>
  <si>
    <t>Welder  Overtime@1,5</t>
  </si>
  <si>
    <t>Welder Overtime@2.0</t>
  </si>
  <si>
    <t>Mechanician</t>
  </si>
  <si>
    <t>Mechanician Overtime@1,5</t>
  </si>
  <si>
    <t>Mechanician Overtime@2.0</t>
  </si>
  <si>
    <t>Electrian</t>
  </si>
  <si>
    <t>Electrian overtime @ 1,5</t>
  </si>
  <si>
    <t>Electrian overtime @ 2,0</t>
  </si>
  <si>
    <t>Mechanician Overtime@2,0</t>
  </si>
  <si>
    <t>Grand Total</t>
  </si>
  <si>
    <t>LETHABO POWER STATION</t>
  </si>
  <si>
    <t>Single cab Bakkie</t>
  </si>
  <si>
    <t xml:space="preserve">Sedan </t>
  </si>
  <si>
    <t>Daily</t>
  </si>
  <si>
    <t>FY1</t>
  </si>
  <si>
    <t>FY2</t>
  </si>
  <si>
    <t>FY3</t>
  </si>
  <si>
    <t>Budget</t>
  </si>
  <si>
    <t>Contingency</t>
  </si>
  <si>
    <t>CPA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</si>
</sst>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&quot;R&quot;\ * #,##0.00_ ;_ &quot;R&quot;\ * \-#,##0.00_ ;_ &quot;R&quot;\ * &quot;-&quot;??_ ;_ @_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i/>
      <sz val="11"/>
      <color theme="1"/>
      <name val="Arial"/>
      <family val="2"/>
    </font>
    <font>
      <sz val="11"/>
      <color theme="1"/>
      <name val="Calibri"/>
      <family val="1"/>
    </font>
    <font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4" fontId="13" fillId="0" borderId="0" applyFont="0" applyFill="0" applyBorder="0" applyAlignment="0" applyProtection="0"/>
  </cellStyleXfs>
  <cellXfs count="221">
    <xf numFmtId="0" fontId="0" fillId="0" borderId="0" xfId="0"/>
    <xf numFmtId="0" fontId="0" fillId="0" borderId="1" xfId="0" applyBorder="1"/>
    <xf numFmtId="0" fontId="0" fillId="2" borderId="1" xfId="0" applyFill="1" applyBorder="1"/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top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6" borderId="1" xfId="0" applyFill="1" applyBorder="1" applyAlignment="1">
      <alignment horizontal="center"/>
    </xf>
    <xf numFmtId="44" fontId="0" fillId="0" borderId="0" xfId="0" applyNumberFormat="1"/>
    <xf numFmtId="0" fontId="5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164" fontId="1" fillId="5" borderId="17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164" fontId="1" fillId="5" borderId="20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1" fillId="0" borderId="16" xfId="0" applyFont="1" applyBorder="1" applyAlignment="1">
      <alignment horizontal="center" wrapText="1"/>
    </xf>
    <xf numFmtId="0" fontId="1" fillId="0" borderId="29" xfId="0" applyFont="1" applyBorder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center"/>
    </xf>
    <xf numFmtId="0" fontId="1" fillId="0" borderId="21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5" fillId="0" borderId="31" xfId="0" applyFont="1" applyBorder="1"/>
    <xf numFmtId="0" fontId="5" fillId="0" borderId="32" xfId="0" applyFont="1" applyBorder="1"/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19" xfId="0" applyNumberFormat="1" applyFont="1" applyBorder="1"/>
    <xf numFmtId="164" fontId="5" fillId="0" borderId="11" xfId="0" applyNumberFormat="1" applyFont="1" applyBorder="1"/>
    <xf numFmtId="0" fontId="5" fillId="0" borderId="13" xfId="0" applyFont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14" xfId="0" applyNumberFormat="1" applyFont="1" applyBorder="1"/>
    <xf numFmtId="0" fontId="5" fillId="0" borderId="1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6" xfId="0" applyFont="1" applyBorder="1"/>
    <xf numFmtId="0" fontId="5" fillId="0" borderId="27" xfId="0" applyFont="1" applyBorder="1"/>
    <xf numFmtId="0" fontId="5" fillId="0" borderId="25" xfId="0" applyFont="1" applyBorder="1"/>
    <xf numFmtId="0" fontId="7" fillId="0" borderId="34" xfId="0" applyFont="1" applyBorder="1"/>
    <xf numFmtId="0" fontId="7" fillId="0" borderId="30" xfId="0" applyFont="1" applyBorder="1"/>
    <xf numFmtId="0" fontId="5" fillId="0" borderId="30" xfId="0" applyFont="1" applyBorder="1"/>
    <xf numFmtId="0" fontId="5" fillId="0" borderId="33" xfId="0" applyFont="1" applyBorder="1"/>
    <xf numFmtId="43" fontId="0" fillId="0" borderId="1" xfId="0" applyNumberFormat="1" applyBorder="1" applyAlignment="1">
      <alignment horizontal="center"/>
    </xf>
    <xf numFmtId="0" fontId="1" fillId="0" borderId="37" xfId="0" applyFont="1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1" xfId="0" applyNumberFormat="1" applyBorder="1"/>
    <xf numFmtId="0" fontId="0" fillId="0" borderId="10" xfId="0" applyBorder="1" applyAlignment="1">
      <alignment horizontal="center"/>
    </xf>
    <xf numFmtId="0" fontId="0" fillId="0" borderId="23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2" xfId="0" applyBorder="1"/>
    <xf numFmtId="0" fontId="1" fillId="0" borderId="36" xfId="0" applyFont="1" applyBorder="1"/>
    <xf numFmtId="164" fontId="1" fillId="0" borderId="35" xfId="0" applyNumberFormat="1" applyFont="1" applyBorder="1"/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/>
    <xf numFmtId="0" fontId="0" fillId="0" borderId="14" xfId="0" applyBorder="1" applyAlignment="1">
      <alignment wrapText="1"/>
    </xf>
    <xf numFmtId="0" fontId="0" fillId="0" borderId="2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3" fontId="0" fillId="0" borderId="13" xfId="0" applyNumberFormat="1" applyBorder="1" applyAlignment="1">
      <alignment horizontal="center"/>
    </xf>
    <xf numFmtId="164" fontId="0" fillId="0" borderId="14" xfId="0" applyNumberFormat="1" applyBorder="1"/>
    <xf numFmtId="0" fontId="1" fillId="0" borderId="41" xfId="0" applyFont="1" applyBorder="1"/>
    <xf numFmtId="0" fontId="1" fillId="0" borderId="32" xfId="0" applyFont="1" applyBorder="1" applyAlignment="1">
      <alignment wrapText="1"/>
    </xf>
    <xf numFmtId="0" fontId="1" fillId="0" borderId="42" xfId="0" applyFont="1" applyBorder="1"/>
    <xf numFmtId="0" fontId="1" fillId="0" borderId="36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/>
    <xf numFmtId="0" fontId="5" fillId="0" borderId="22" xfId="0" applyFont="1" applyBorder="1"/>
    <xf numFmtId="0" fontId="5" fillId="0" borderId="45" xfId="0" applyFont="1" applyBorder="1"/>
    <xf numFmtId="0" fontId="7" fillId="0" borderId="22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9" xfId="0" applyNumberFormat="1" applyFont="1" applyBorder="1"/>
    <xf numFmtId="0" fontId="5" fillId="0" borderId="3" xfId="0" applyFont="1" applyBorder="1" applyAlignment="1">
      <alignment wrapText="1"/>
    </xf>
    <xf numFmtId="0" fontId="7" fillId="0" borderId="23" xfId="0" applyFont="1" applyBorder="1"/>
    <xf numFmtId="0" fontId="5" fillId="0" borderId="23" xfId="0" applyFont="1" applyBorder="1"/>
    <xf numFmtId="0" fontId="5" fillId="0" borderId="3" xfId="0" applyFont="1" applyBorder="1"/>
    <xf numFmtId="0" fontId="0" fillId="0" borderId="3" xfId="0" applyBorder="1" applyAlignment="1">
      <alignment vertical="center" wrapText="1"/>
    </xf>
    <xf numFmtId="164" fontId="5" fillId="7" borderId="1" xfId="0" applyNumberFormat="1" applyFont="1" applyFill="1" applyBorder="1" applyAlignment="1">
      <alignment horizontal="center"/>
    </xf>
    <xf numFmtId="0" fontId="5" fillId="0" borderId="46" xfId="0" applyFont="1" applyBorder="1"/>
    <xf numFmtId="0" fontId="5" fillId="0" borderId="24" xfId="0" applyFont="1" applyBorder="1"/>
    <xf numFmtId="0" fontId="1" fillId="0" borderId="47" xfId="0" applyFont="1" applyBorder="1"/>
    <xf numFmtId="0" fontId="1" fillId="0" borderId="48" xfId="0" applyFont="1" applyBorder="1"/>
    <xf numFmtId="164" fontId="1" fillId="0" borderId="48" xfId="0" applyNumberFormat="1" applyFont="1" applyBorder="1"/>
    <xf numFmtId="164" fontId="1" fillId="5" borderId="49" xfId="0" applyNumberFormat="1" applyFont="1" applyFill="1" applyBorder="1" applyAlignment="1">
      <alignment horizontal="center"/>
    </xf>
    <xf numFmtId="0" fontId="1" fillId="0" borderId="32" xfId="0" applyFont="1" applyBorder="1"/>
    <xf numFmtId="0" fontId="1" fillId="0" borderId="43" xfId="0" applyFont="1" applyBorder="1" applyAlignment="1">
      <alignment horizontal="center" wrapText="1"/>
    </xf>
    <xf numFmtId="0" fontId="1" fillId="0" borderId="37" xfId="0" applyFont="1" applyBorder="1" applyAlignment="1">
      <alignment horizontal="center"/>
    </xf>
    <xf numFmtId="0" fontId="0" fillId="0" borderId="26" xfId="0" applyBorder="1"/>
    <xf numFmtId="0" fontId="0" fillId="0" borderId="10" xfId="0" applyBorder="1" applyAlignment="1">
      <alignment wrapText="1"/>
    </xf>
    <xf numFmtId="2" fontId="0" fillId="0" borderId="1" xfId="0" applyNumberFormat="1" applyBorder="1" applyAlignment="1">
      <alignment horizontal="right" vertical="top"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3" xfId="0" applyBorder="1" applyAlignment="1">
      <alignment vertical="center"/>
    </xf>
    <xf numFmtId="0" fontId="2" fillId="6" borderId="13" xfId="0" applyFont="1" applyFill="1" applyBorder="1" applyAlignment="1">
      <alignment horizontal="center"/>
    </xf>
    <xf numFmtId="2" fontId="5" fillId="0" borderId="8" xfId="0" applyNumberFormat="1" applyFont="1" applyBorder="1"/>
    <xf numFmtId="0" fontId="0" fillId="0" borderId="50" xfId="0" applyBorder="1" applyAlignment="1">
      <alignment horizontal="center"/>
    </xf>
    <xf numFmtId="164" fontId="0" fillId="0" borderId="22" xfId="0" applyNumberFormat="1" applyBorder="1"/>
    <xf numFmtId="2" fontId="5" fillId="0" borderId="1" xfId="0" applyNumberFormat="1" applyFont="1" applyBorder="1"/>
    <xf numFmtId="164" fontId="0" fillId="0" borderId="23" xfId="0" applyNumberFormat="1" applyBorder="1"/>
    <xf numFmtId="0" fontId="5" fillId="0" borderId="11" xfId="0" applyFont="1" applyBorder="1" applyAlignment="1">
      <alignment wrapText="1"/>
    </xf>
    <xf numFmtId="164" fontId="5" fillId="0" borderId="23" xfId="0" applyNumberFormat="1" applyFont="1" applyBorder="1"/>
    <xf numFmtId="2" fontId="5" fillId="0" borderId="13" xfId="0" applyNumberFormat="1" applyFont="1" applyBorder="1"/>
    <xf numFmtId="164" fontId="0" fillId="0" borderId="24" xfId="0" applyNumberFormat="1" applyBorder="1"/>
    <xf numFmtId="2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53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54" xfId="0" applyBorder="1" applyAlignment="1">
      <alignment vertical="center" wrapText="1"/>
    </xf>
    <xf numFmtId="0" fontId="5" fillId="0" borderId="51" xfId="0" applyFont="1" applyBorder="1"/>
    <xf numFmtId="0" fontId="5" fillId="0" borderId="52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12" fillId="0" borderId="0" xfId="0" applyFont="1" applyAlignment="1">
      <alignment vertical="top" wrapText="1"/>
    </xf>
    <xf numFmtId="0" fontId="1" fillId="3" borderId="1" xfId="0" applyFont="1" applyFill="1" applyBorder="1"/>
    <xf numFmtId="164" fontId="1" fillId="4" borderId="1" xfId="0" applyNumberFormat="1" applyFont="1" applyFill="1" applyBorder="1"/>
    <xf numFmtId="44" fontId="0" fillId="0" borderId="0" xfId="2" applyFont="1"/>
    <xf numFmtId="44" fontId="0" fillId="0" borderId="0" xfId="2" applyFont="1" applyAlignment="1">
      <alignment horizontal="center"/>
    </xf>
    <xf numFmtId="44" fontId="5" fillId="0" borderId="1" xfId="2" applyFont="1" applyBorder="1" applyAlignment="1">
      <alignment horizontal="center"/>
    </xf>
    <xf numFmtId="44" fontId="1" fillId="0" borderId="0" xfId="2" applyFont="1" applyBorder="1" applyAlignment="1">
      <alignment horizontal="right"/>
    </xf>
    <xf numFmtId="44" fontId="0" fillId="0" borderId="1" xfId="2" applyFont="1" applyFill="1" applyBorder="1" applyAlignment="1">
      <alignment horizontal="center"/>
    </xf>
    <xf numFmtId="44" fontId="0" fillId="0" borderId="1" xfId="2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4" fontId="1" fillId="0" borderId="1" xfId="2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/>
    <xf numFmtId="164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/>
    <xf numFmtId="164" fontId="1" fillId="5" borderId="1" xfId="0" applyNumberFormat="1" applyFont="1" applyFill="1" applyBorder="1" applyAlignment="1">
      <alignment horizontal="center"/>
    </xf>
    <xf numFmtId="0" fontId="5" fillId="0" borderId="2" xfId="0" applyFont="1" applyBorder="1"/>
    <xf numFmtId="0" fontId="0" fillId="0" borderId="2" xfId="0" applyBorder="1"/>
    <xf numFmtId="44" fontId="2" fillId="0" borderId="0" xfId="0" applyNumberFormat="1" applyFont="1"/>
    <xf numFmtId="0" fontId="2" fillId="0" borderId="0" xfId="0" applyFont="1" applyAlignment="1">
      <alignment horizontal="center" wrapText="1"/>
    </xf>
    <xf numFmtId="44" fontId="2" fillId="0" borderId="0" xfId="2" applyFont="1"/>
    <xf numFmtId="44" fontId="2" fillId="0" borderId="0" xfId="2" applyFont="1" applyAlignment="1">
      <alignment wrapText="1"/>
    </xf>
    <xf numFmtId="44" fontId="1" fillId="0" borderId="1" xfId="2" applyFont="1" applyBorder="1"/>
    <xf numFmtId="44" fontId="1" fillId="0" borderId="0" xfId="2" applyFont="1" applyAlignment="1">
      <alignment horizontal="right"/>
    </xf>
    <xf numFmtId="44" fontId="5" fillId="0" borderId="1" xfId="2" applyFont="1" applyBorder="1" applyAlignment="1">
      <alignment horizontal="right" vertical="top"/>
    </xf>
    <xf numFmtId="44" fontId="0" fillId="0" borderId="1" xfId="2" applyFont="1" applyBorder="1" applyAlignment="1">
      <alignment horizontal="right" vertical="top"/>
    </xf>
    <xf numFmtId="44" fontId="0" fillId="0" borderId="1" xfId="2" applyFont="1" applyBorder="1" applyAlignment="1">
      <alignment horizontal="right" vertical="top" wrapText="1"/>
    </xf>
    <xf numFmtId="44" fontId="5" fillId="0" borderId="1" xfId="2" applyFont="1" applyBorder="1" applyAlignment="1">
      <alignment horizontal="right"/>
    </xf>
    <xf numFmtId="44" fontId="5" fillId="0" borderId="1" xfId="2" applyFont="1" applyFill="1" applyBorder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/>
    <xf numFmtId="44" fontId="14" fillId="0" borderId="0" xfId="2" applyFont="1"/>
    <xf numFmtId="44" fontId="0" fillId="0" borderId="1" xfId="0" applyNumberFormat="1" applyBorder="1"/>
    <xf numFmtId="0" fontId="15" fillId="8" borderId="6" xfId="0" applyFont="1" applyFill="1" applyBorder="1" applyAlignment="1">
      <alignment horizontal="center" vertical="center"/>
    </xf>
    <xf numFmtId="0" fontId="15" fillId="8" borderId="20" xfId="0" applyFont="1" applyFill="1" applyBorder="1" applyAlignment="1">
      <alignment horizontal="center" vertical="center"/>
    </xf>
    <xf numFmtId="0" fontId="16" fillId="0" borderId="31" xfId="0" applyFont="1" applyBorder="1" applyAlignment="1">
      <alignment vertical="center"/>
    </xf>
    <xf numFmtId="0" fontId="16" fillId="0" borderId="55" xfId="0" applyFont="1" applyBorder="1" applyAlignment="1">
      <alignment horizontal="center" vertical="center"/>
    </xf>
    <xf numFmtId="8" fontId="0" fillId="0" borderId="0" xfId="0" applyNumberFormat="1"/>
    <xf numFmtId="8" fontId="16" fillId="0" borderId="55" xfId="0" applyNumberFormat="1" applyFont="1" applyBorder="1" applyAlignment="1">
      <alignment vertical="center"/>
    </xf>
    <xf numFmtId="0" fontId="15" fillId="8" borderId="31" xfId="0" applyFont="1" applyFill="1" applyBorder="1" applyAlignment="1">
      <alignment vertical="center"/>
    </xf>
    <xf numFmtId="0" fontId="16" fillId="8" borderId="55" xfId="0" applyFont="1" applyFill="1" applyBorder="1" applyAlignment="1">
      <alignment vertical="center"/>
    </xf>
    <xf numFmtId="8" fontId="15" fillId="8" borderId="55" xfId="0" applyNumberFormat="1" applyFont="1" applyFill="1" applyBorder="1" applyAlignment="1">
      <alignment vertical="center"/>
    </xf>
    <xf numFmtId="0" fontId="16" fillId="0" borderId="38" xfId="0" applyFont="1" applyBorder="1" applyAlignment="1">
      <alignment vertical="center"/>
    </xf>
    <xf numFmtId="0" fontId="15" fillId="8" borderId="55" xfId="0" applyFont="1" applyFill="1" applyBorder="1" applyAlignment="1">
      <alignment vertical="center"/>
    </xf>
    <xf numFmtId="0" fontId="16" fillId="0" borderId="55" xfId="0" applyFont="1" applyBorder="1" applyAlignment="1">
      <alignment vertical="center"/>
    </xf>
    <xf numFmtId="44" fontId="16" fillId="0" borderId="55" xfId="0" applyNumberFormat="1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164" fontId="7" fillId="0" borderId="1" xfId="0" applyNumberFormat="1" applyFont="1" applyBorder="1"/>
    <xf numFmtId="0" fontId="7" fillId="0" borderId="0" xfId="0" applyFont="1" applyAlignment="1">
      <alignment wrapText="1"/>
    </xf>
    <xf numFmtId="0" fontId="7" fillId="0" borderId="0" xfId="0" applyFont="1"/>
    <xf numFmtId="164" fontId="7" fillId="5" borderId="1" xfId="0" applyNumberFormat="1" applyFont="1" applyFill="1" applyBorder="1" applyAlignment="1">
      <alignment horizontal="center"/>
    </xf>
    <xf numFmtId="0" fontId="1" fillId="0" borderId="0" xfId="0" applyFont="1"/>
    <xf numFmtId="44" fontId="1" fillId="0" borderId="0" xfId="0" applyNumberFormat="1" applyFont="1"/>
    <xf numFmtId="0" fontId="0" fillId="0" borderId="5" xfId="0" applyBorder="1" applyAlignment="1">
      <alignment horizontal="center"/>
    </xf>
    <xf numFmtId="0" fontId="0" fillId="0" borderId="53" xfId="0" applyBorder="1" applyAlignment="1">
      <alignment vertical="center" wrapText="1"/>
    </xf>
    <xf numFmtId="0" fontId="5" fillId="0" borderId="53" xfId="0" applyFont="1" applyBorder="1"/>
    <xf numFmtId="0" fontId="5" fillId="6" borderId="53" xfId="0" applyFont="1" applyFill="1" applyBorder="1" applyAlignment="1">
      <alignment horizontal="center"/>
    </xf>
    <xf numFmtId="0" fontId="5" fillId="0" borderId="56" xfId="0" applyFont="1" applyBorder="1" applyAlignment="1">
      <alignment wrapText="1"/>
    </xf>
    <xf numFmtId="0" fontId="5" fillId="0" borderId="57" xfId="0" applyFont="1" applyBorder="1"/>
    <xf numFmtId="164" fontId="1" fillId="0" borderId="5" xfId="0" applyNumberFormat="1" applyFont="1" applyBorder="1"/>
    <xf numFmtId="9" fontId="0" fillId="0" borderId="0" xfId="0" applyNumberFormat="1"/>
    <xf numFmtId="44" fontId="1" fillId="0" borderId="1" xfId="0" applyNumberFormat="1" applyFont="1" applyBorder="1"/>
    <xf numFmtId="44" fontId="1" fillId="9" borderId="0" xfId="0" applyNumberFormat="1" applyFont="1" applyFill="1"/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0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38" xfId="0" applyFont="1" applyBorder="1" applyAlignment="1">
      <alignment horizontal="right"/>
    </xf>
    <xf numFmtId="0" fontId="1" fillId="0" borderId="39" xfId="0" applyFont="1" applyBorder="1" applyAlignment="1">
      <alignment horizontal="right"/>
    </xf>
    <xf numFmtId="0" fontId="1" fillId="0" borderId="47" xfId="0" applyFont="1" applyBorder="1" applyAlignment="1">
      <alignment horizontal="right"/>
    </xf>
    <xf numFmtId="0" fontId="1" fillId="0" borderId="48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6" fillId="0" borderId="28" xfId="0" applyFont="1" applyBorder="1" applyAlignment="1">
      <alignment vertical="center"/>
    </xf>
    <xf numFmtId="0" fontId="16" fillId="0" borderId="20" xfId="0" applyFont="1" applyBorder="1" applyAlignment="1">
      <alignment vertical="center"/>
    </xf>
  </cellXfs>
  <cellStyles count="3">
    <cellStyle name="Currency" xfId="2" builtinId="4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yimemt/AppData/Local/Microsoft/Windows/Temporary%20Internet%20Files/Content.Outlook/ZQ4D6GXJ/BMS%20Operating%20demand%20Jan2021%20CSY%20Master%20-09%20Aug%202021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kabenST/Documents/Service%20Contracts/Maintenance/Grootvlei/GVL%20-%20Maintenance%20demand%202022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RATES"/>
      <sheetName val="Arnot"/>
      <sheetName val="Camden"/>
      <sheetName val="Duvha"/>
      <sheetName val="Grootvlei"/>
      <sheetName val="Hendrina"/>
      <sheetName val="Kendal"/>
      <sheetName val="Kusile"/>
      <sheetName val="Kriel"/>
      <sheetName val="Komati"/>
      <sheetName val="Majuba"/>
      <sheetName val="Medupi"/>
      <sheetName val="Tutuka"/>
    </sheetNames>
    <sheetDataSet>
      <sheetData sheetId="0" refreshError="1"/>
      <sheetData sheetId="1" refreshError="1">
        <row r="4">
          <cell r="C4">
            <v>80.752999999999986</v>
          </cell>
        </row>
        <row r="17">
          <cell r="C17">
            <v>3500</v>
          </cell>
        </row>
        <row r="19">
          <cell r="C19">
            <v>800</v>
          </cell>
        </row>
        <row r="20">
          <cell r="C20">
            <v>1200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RATES"/>
      <sheetName val="MMD"/>
      <sheetName val="EMD"/>
    </sheetNames>
    <sheetDataSet>
      <sheetData sheetId="0"/>
      <sheetData sheetId="1">
        <row r="4">
          <cell r="C4">
            <v>80.75</v>
          </cell>
        </row>
        <row r="5">
          <cell r="C5">
            <v>86.65</v>
          </cell>
        </row>
        <row r="6">
          <cell r="C6">
            <v>86.65</v>
          </cell>
        </row>
        <row r="9">
          <cell r="C9">
            <v>180.35</v>
          </cell>
        </row>
        <row r="11">
          <cell r="C11">
            <v>224.13</v>
          </cell>
        </row>
        <row r="12">
          <cell r="C12">
            <v>237.19</v>
          </cell>
        </row>
        <row r="14">
          <cell r="C14">
            <v>387.16</v>
          </cell>
        </row>
        <row r="16">
          <cell r="C16">
            <v>45000</v>
          </cell>
        </row>
        <row r="19">
          <cell r="C19">
            <v>200000</v>
          </cell>
        </row>
        <row r="22">
          <cell r="C22">
            <v>8000</v>
          </cell>
        </row>
        <row r="23">
          <cell r="C23">
            <v>30000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tabSelected="1" workbookViewId="0">
      <selection activeCell="B17" sqref="B17"/>
    </sheetView>
  </sheetViews>
  <sheetFormatPr defaultRowHeight="14.5" x14ac:dyDescent="0.35"/>
  <cols>
    <col min="2" max="2" width="15.26953125" customWidth="1"/>
    <col min="3" max="3" width="16.1796875" bestFit="1" customWidth="1"/>
    <col min="4" max="4" width="15.1796875" bestFit="1" customWidth="1"/>
    <col min="6" max="6" width="13.08984375" customWidth="1"/>
    <col min="7" max="7" width="17.08984375" customWidth="1"/>
    <col min="8" max="8" width="18" customWidth="1"/>
    <col min="9" max="9" width="15.90625" customWidth="1"/>
    <col min="10" max="10" width="17.54296875" customWidth="1"/>
  </cols>
  <sheetData>
    <row r="1" spans="2:10" x14ac:dyDescent="0.35">
      <c r="D1" s="202">
        <v>0.05</v>
      </c>
    </row>
    <row r="2" spans="2:10" x14ac:dyDescent="0.35">
      <c r="B2" s="2" t="s">
        <v>11</v>
      </c>
      <c r="C2" s="2" t="s">
        <v>15</v>
      </c>
      <c r="D2" s="1" t="s">
        <v>291</v>
      </c>
      <c r="F2" s="1"/>
      <c r="G2" s="1" t="s">
        <v>347</v>
      </c>
      <c r="H2" s="1" t="s">
        <v>348</v>
      </c>
      <c r="I2" s="1" t="s">
        <v>349</v>
      </c>
      <c r="J2" s="1"/>
    </row>
    <row r="3" spans="2:10" x14ac:dyDescent="0.35">
      <c r="B3" s="1"/>
      <c r="C3" s="1"/>
      <c r="D3" s="1"/>
      <c r="F3" s="1"/>
      <c r="G3" s="1"/>
      <c r="H3" s="1"/>
      <c r="I3" s="1"/>
      <c r="J3" s="1"/>
    </row>
    <row r="4" spans="2:10" x14ac:dyDescent="0.35">
      <c r="B4" s="1" t="s">
        <v>12</v>
      </c>
      <c r="C4" s="3">
        <f>'Kusile '!I64</f>
        <v>0</v>
      </c>
      <c r="D4" s="170">
        <f>C4*$D$1</f>
        <v>0</v>
      </c>
      <c r="F4" s="1" t="s">
        <v>350</v>
      </c>
      <c r="G4" s="170">
        <f>C10*0.165</f>
        <v>0</v>
      </c>
      <c r="H4" s="170">
        <f>C10*0.5</f>
        <v>0</v>
      </c>
      <c r="I4" s="170">
        <f>C10*0.335</f>
        <v>0</v>
      </c>
      <c r="J4" s="203">
        <f>G4+H4+I4</f>
        <v>0</v>
      </c>
    </row>
    <row r="5" spans="2:10" x14ac:dyDescent="0.35">
      <c r="B5" s="1" t="s">
        <v>317</v>
      </c>
      <c r="C5" s="3">
        <f>Majuba!I55</f>
        <v>0</v>
      </c>
      <c r="D5" s="170">
        <f t="shared" ref="D5:D9" si="0">C5*$D$1</f>
        <v>0</v>
      </c>
      <c r="F5" s="1" t="s">
        <v>351</v>
      </c>
      <c r="G5" s="170">
        <v>0</v>
      </c>
      <c r="H5" s="170">
        <v>0</v>
      </c>
      <c r="I5" s="170">
        <f>C12</f>
        <v>0</v>
      </c>
      <c r="J5" s="203">
        <f>G5+H5+I5</f>
        <v>0</v>
      </c>
    </row>
    <row r="6" spans="2:10" x14ac:dyDescent="0.35">
      <c r="B6" s="1" t="s">
        <v>318</v>
      </c>
      <c r="C6" s="3">
        <f>Tutuka!I57</f>
        <v>0</v>
      </c>
      <c r="D6" s="170">
        <f t="shared" si="0"/>
        <v>0</v>
      </c>
      <c r="F6" s="1" t="s">
        <v>352</v>
      </c>
      <c r="G6" s="170">
        <v>0</v>
      </c>
      <c r="H6" s="170">
        <f>C14*0.33</f>
        <v>0</v>
      </c>
      <c r="I6" s="170">
        <f>C14*0.67</f>
        <v>0</v>
      </c>
      <c r="J6" s="203">
        <f>G6+H6+I6</f>
        <v>0</v>
      </c>
    </row>
    <row r="7" spans="2:10" x14ac:dyDescent="0.35">
      <c r="B7" s="1" t="s">
        <v>224</v>
      </c>
      <c r="C7" s="3">
        <f>BWH!I44</f>
        <v>0</v>
      </c>
      <c r="D7" s="170">
        <f t="shared" si="0"/>
        <v>0</v>
      </c>
      <c r="G7" s="194">
        <f>SUM(G4:G6)</f>
        <v>0</v>
      </c>
      <c r="H7" s="194">
        <f t="shared" ref="H7:J7" si="1">SUM(H4:H6)</f>
        <v>0</v>
      </c>
      <c r="I7" s="194">
        <f t="shared" si="1"/>
        <v>0</v>
      </c>
      <c r="J7" s="204">
        <f t="shared" si="1"/>
        <v>0</v>
      </c>
    </row>
    <row r="8" spans="2:10" x14ac:dyDescent="0.35">
      <c r="B8" s="1" t="s">
        <v>319</v>
      </c>
      <c r="C8" s="3">
        <f>Lethabo!I40</f>
        <v>0</v>
      </c>
      <c r="D8" s="170">
        <f t="shared" si="0"/>
        <v>0</v>
      </c>
    </row>
    <row r="9" spans="2:10" x14ac:dyDescent="0.35">
      <c r="B9" s="1" t="s">
        <v>13</v>
      </c>
      <c r="C9" s="3">
        <f>'Medupi Ash &amp;Coal'!I54</f>
        <v>0</v>
      </c>
      <c r="D9" s="170">
        <f t="shared" si="0"/>
        <v>0</v>
      </c>
    </row>
    <row r="10" spans="2:10" x14ac:dyDescent="0.35">
      <c r="B10" s="134" t="s">
        <v>14</v>
      </c>
      <c r="C10" s="135">
        <f>SUM(C4:C9)</f>
        <v>0</v>
      </c>
      <c r="D10" s="170">
        <f>SUM(D4:D9)</f>
        <v>0</v>
      </c>
    </row>
    <row r="12" spans="2:10" x14ac:dyDescent="0.35">
      <c r="B12" t="s">
        <v>308</v>
      </c>
      <c r="C12" s="12">
        <f>C10*0.1</f>
        <v>0</v>
      </c>
    </row>
    <row r="13" spans="2:10" x14ac:dyDescent="0.35">
      <c r="B13" s="193" t="s">
        <v>342</v>
      </c>
      <c r="C13" s="194">
        <f>C10+C12</f>
        <v>0</v>
      </c>
    </row>
    <row r="14" spans="2:10" x14ac:dyDescent="0.35">
      <c r="B14" t="s">
        <v>291</v>
      </c>
      <c r="C14" s="12">
        <f>D10</f>
        <v>0</v>
      </c>
    </row>
  </sheetData>
  <pageMargins left="0.7" right="0.7" top="0.75" bottom="0.75" header="0.3" footer="0.3"/>
  <pageSetup orientation="portrait" r:id="rId1"/>
  <ignoredErrors>
    <ignoredError sqref="C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BE29-421B-4238-BCF0-3DC486DE0D18}">
  <dimension ref="A2:K48"/>
  <sheetViews>
    <sheetView topLeftCell="A24" workbookViewId="0">
      <selection activeCell="J25" sqref="J25"/>
    </sheetView>
  </sheetViews>
  <sheetFormatPr defaultColWidth="8.7265625" defaultRowHeight="14.5" x14ac:dyDescent="0.35"/>
  <cols>
    <col min="1" max="1" width="7.1796875" customWidth="1"/>
    <col min="2" max="2" width="44.54296875" style="5" customWidth="1"/>
    <col min="3" max="3" width="7.1796875" customWidth="1"/>
    <col min="4" max="4" width="15.26953125" style="4" customWidth="1"/>
    <col min="5" max="5" width="8.7265625" style="4" bestFit="1" customWidth="1"/>
    <col min="6" max="6" width="10" style="4" customWidth="1"/>
    <col min="7" max="7" width="12.54296875" style="4" customWidth="1"/>
    <col min="8" max="8" width="8.7265625" style="4"/>
    <col min="9" max="9" width="20.81640625" customWidth="1"/>
    <col min="10" max="10" width="39" style="7" customWidth="1"/>
    <col min="11" max="11" width="39.1796875" bestFit="1" customWidth="1"/>
  </cols>
  <sheetData>
    <row r="2" spans="1:11" ht="21" x14ac:dyDescent="0.5">
      <c r="B2" s="9" t="s">
        <v>343</v>
      </c>
      <c r="D2"/>
      <c r="E2"/>
      <c r="F2"/>
      <c r="G2"/>
      <c r="H2"/>
    </row>
    <row r="4" spans="1:11" x14ac:dyDescent="0.35">
      <c r="A4" s="142" t="s">
        <v>6</v>
      </c>
      <c r="B4" s="143" t="s">
        <v>8</v>
      </c>
      <c r="C4" s="142"/>
      <c r="D4" s="144" t="s">
        <v>23</v>
      </c>
      <c r="E4" s="144" t="s">
        <v>24</v>
      </c>
      <c r="F4" s="144" t="s">
        <v>4</v>
      </c>
      <c r="G4" s="144" t="s">
        <v>2</v>
      </c>
      <c r="H4" s="144" t="s">
        <v>3</v>
      </c>
      <c r="I4" s="142" t="s">
        <v>22</v>
      </c>
    </row>
    <row r="5" spans="1:11" x14ac:dyDescent="0.35">
      <c r="A5" s="146" t="s">
        <v>30</v>
      </c>
      <c r="B5" s="146" t="s">
        <v>55</v>
      </c>
      <c r="C5" s="147"/>
      <c r="D5" s="14" t="s">
        <v>56</v>
      </c>
      <c r="E5" s="14">
        <v>1</v>
      </c>
      <c r="F5" s="14">
        <v>1</v>
      </c>
      <c r="G5" s="15"/>
      <c r="H5" s="14">
        <v>1</v>
      </c>
      <c r="I5" s="148">
        <f>E5*F5*G5*H5</f>
        <v>0</v>
      </c>
      <c r="K5" s="168"/>
    </row>
    <row r="6" spans="1:11" x14ac:dyDescent="0.35">
      <c r="A6" s="146" t="s">
        <v>58</v>
      </c>
      <c r="B6" s="149" t="s">
        <v>280</v>
      </c>
      <c r="C6" s="146"/>
      <c r="D6" s="14" t="s">
        <v>25</v>
      </c>
      <c r="E6" s="14">
        <v>1</v>
      </c>
      <c r="F6" s="14">
        <v>3</v>
      </c>
      <c r="G6" s="15"/>
      <c r="H6" s="14">
        <v>24</v>
      </c>
      <c r="I6" s="148">
        <f t="shared" ref="I6:I17" si="0">E6*F6*G6*H6</f>
        <v>0</v>
      </c>
    </row>
    <row r="7" spans="1:11" x14ac:dyDescent="0.35">
      <c r="A7" s="146" t="s">
        <v>31</v>
      </c>
      <c r="B7" s="149" t="s">
        <v>87</v>
      </c>
      <c r="C7" s="146"/>
      <c r="D7" s="14" t="s">
        <v>25</v>
      </c>
      <c r="E7" s="14">
        <v>1</v>
      </c>
      <c r="F7" s="14">
        <v>2</v>
      </c>
      <c r="G7" s="15"/>
      <c r="H7" s="14">
        <v>24</v>
      </c>
      <c r="I7" s="148">
        <f t="shared" si="0"/>
        <v>0</v>
      </c>
      <c r="K7" s="168"/>
    </row>
    <row r="8" spans="1:11" x14ac:dyDescent="0.35">
      <c r="A8" s="146" t="s">
        <v>59</v>
      </c>
      <c r="B8" s="149" t="s">
        <v>344</v>
      </c>
      <c r="C8" s="146"/>
      <c r="D8" s="14" t="s">
        <v>25</v>
      </c>
      <c r="E8" s="14">
        <v>1</v>
      </c>
      <c r="F8" s="14">
        <v>2</v>
      </c>
      <c r="G8" s="15"/>
      <c r="H8" s="14">
        <v>24</v>
      </c>
      <c r="I8" s="148">
        <f t="shared" si="0"/>
        <v>0</v>
      </c>
      <c r="K8" s="168"/>
    </row>
    <row r="9" spans="1:11" x14ac:dyDescent="0.35">
      <c r="A9" s="146" t="s">
        <v>32</v>
      </c>
      <c r="B9" s="149" t="s">
        <v>345</v>
      </c>
      <c r="C9" s="146"/>
      <c r="D9" s="14" t="s">
        <v>25</v>
      </c>
      <c r="E9" s="14">
        <v>1</v>
      </c>
      <c r="F9" s="14">
        <v>1</v>
      </c>
      <c r="G9" s="15"/>
      <c r="H9" s="14">
        <v>24</v>
      </c>
      <c r="I9" s="148">
        <f t="shared" si="0"/>
        <v>0</v>
      </c>
      <c r="K9" s="168"/>
    </row>
    <row r="10" spans="1:11" x14ac:dyDescent="0.35">
      <c r="A10" s="146" t="s">
        <v>33</v>
      </c>
      <c r="B10" s="149" t="s">
        <v>54</v>
      </c>
      <c r="C10" s="146"/>
      <c r="D10" s="14" t="s">
        <v>26</v>
      </c>
      <c r="E10" s="14">
        <v>1</v>
      </c>
      <c r="F10" s="14">
        <v>24</v>
      </c>
      <c r="G10" s="15"/>
      <c r="H10" s="14">
        <v>3</v>
      </c>
      <c r="I10" s="148">
        <f t="shared" si="0"/>
        <v>0</v>
      </c>
    </row>
    <row r="11" spans="1:11" x14ac:dyDescent="0.35">
      <c r="A11" s="146" t="s">
        <v>60</v>
      </c>
      <c r="B11" s="149" t="s">
        <v>10</v>
      </c>
      <c r="C11" s="146"/>
      <c r="D11" s="14" t="s">
        <v>26</v>
      </c>
      <c r="E11" s="14">
        <v>1</v>
      </c>
      <c r="F11" s="14">
        <v>24</v>
      </c>
      <c r="G11" s="15"/>
      <c r="H11" s="14">
        <v>2</v>
      </c>
      <c r="I11" s="148">
        <f t="shared" si="0"/>
        <v>0</v>
      </c>
    </row>
    <row r="12" spans="1:11" x14ac:dyDescent="0.35">
      <c r="A12" s="146" t="s">
        <v>86</v>
      </c>
      <c r="B12" s="150" t="s">
        <v>112</v>
      </c>
      <c r="C12" s="146"/>
      <c r="D12" s="14" t="s">
        <v>237</v>
      </c>
      <c r="E12" s="14">
        <v>1</v>
      </c>
      <c r="F12" s="14">
        <v>24</v>
      </c>
      <c r="G12" s="15"/>
      <c r="H12" s="14">
        <v>2</v>
      </c>
      <c r="I12" s="148">
        <f t="shared" si="0"/>
        <v>0</v>
      </c>
      <c r="J12" s="157"/>
    </row>
    <row r="13" spans="1:11" x14ac:dyDescent="0.35">
      <c r="A13" s="146" t="s">
        <v>111</v>
      </c>
      <c r="B13" s="146" t="s">
        <v>114</v>
      </c>
      <c r="C13" s="146"/>
      <c r="D13" s="14" t="s">
        <v>26</v>
      </c>
      <c r="E13" s="14">
        <v>1</v>
      </c>
      <c r="F13" s="14">
        <v>24</v>
      </c>
      <c r="G13" s="15"/>
      <c r="H13" s="14">
        <v>1</v>
      </c>
      <c r="I13" s="148">
        <f t="shared" si="0"/>
        <v>0</v>
      </c>
    </row>
    <row r="14" spans="1:11" x14ac:dyDescent="0.35">
      <c r="A14" s="146" t="s">
        <v>113</v>
      </c>
      <c r="B14" s="150" t="s">
        <v>230</v>
      </c>
      <c r="C14" s="146"/>
      <c r="D14" s="14" t="s">
        <v>25</v>
      </c>
      <c r="E14" s="14">
        <v>1</v>
      </c>
      <c r="F14" s="14">
        <v>3</v>
      </c>
      <c r="G14" s="15"/>
      <c r="H14" s="14">
        <v>24</v>
      </c>
      <c r="I14" s="148">
        <f t="shared" si="0"/>
        <v>0</v>
      </c>
      <c r="K14" s="168"/>
    </row>
    <row r="15" spans="1:11" x14ac:dyDescent="0.35">
      <c r="A15" s="146" t="s">
        <v>173</v>
      </c>
      <c r="B15" s="150" t="s">
        <v>232</v>
      </c>
      <c r="C15" s="146"/>
      <c r="D15" s="14" t="s">
        <v>346</v>
      </c>
      <c r="E15" s="14">
        <v>1</v>
      </c>
      <c r="F15" s="14">
        <v>17</v>
      </c>
      <c r="G15" s="15"/>
      <c r="H15" s="14">
        <v>24</v>
      </c>
      <c r="I15" s="148">
        <f t="shared" si="0"/>
        <v>0</v>
      </c>
      <c r="K15" s="168"/>
    </row>
    <row r="16" spans="1:11" x14ac:dyDescent="0.35">
      <c r="A16" s="146" t="s">
        <v>175</v>
      </c>
      <c r="B16" s="150" t="s">
        <v>238</v>
      </c>
      <c r="C16" s="146"/>
      <c r="D16" s="14" t="s">
        <v>25</v>
      </c>
      <c r="E16" s="14">
        <v>1</v>
      </c>
      <c r="F16" s="14">
        <v>17</v>
      </c>
      <c r="G16" s="15"/>
      <c r="H16" s="14">
        <v>24</v>
      </c>
      <c r="I16" s="148">
        <f t="shared" si="0"/>
        <v>0</v>
      </c>
    </row>
    <row r="17" spans="1:11" x14ac:dyDescent="0.35">
      <c r="A17" s="146" t="s">
        <v>177</v>
      </c>
      <c r="B17" s="146" t="s">
        <v>239</v>
      </c>
      <c r="C17" s="146"/>
      <c r="D17" s="14" t="s">
        <v>56</v>
      </c>
      <c r="E17" s="14">
        <v>1</v>
      </c>
      <c r="F17" s="14">
        <v>1</v>
      </c>
      <c r="G17" s="15"/>
      <c r="H17" s="14">
        <v>1</v>
      </c>
      <c r="I17" s="148">
        <f t="shared" si="0"/>
        <v>0</v>
      </c>
      <c r="K17" s="168"/>
    </row>
    <row r="18" spans="1:11" ht="19.5" customHeight="1" x14ac:dyDescent="0.35">
      <c r="A18" s="16"/>
      <c r="B18" s="16"/>
      <c r="C18" s="18"/>
      <c r="D18" s="212" t="s">
        <v>29</v>
      </c>
      <c r="E18" s="212"/>
      <c r="F18" s="212"/>
      <c r="G18" s="212"/>
      <c r="H18" s="212"/>
      <c r="I18" s="153">
        <f>SUM(I5:I17)</f>
        <v>0</v>
      </c>
    </row>
    <row r="19" spans="1:11" x14ac:dyDescent="0.35">
      <c r="A19" s="16"/>
      <c r="B19" s="16"/>
      <c r="C19" s="18"/>
      <c r="D19" s="30"/>
      <c r="E19" s="30"/>
      <c r="F19" s="30"/>
      <c r="G19" s="30"/>
      <c r="H19" s="30"/>
      <c r="I19" s="31"/>
    </row>
    <row r="21" spans="1:11" ht="29" x14ac:dyDescent="0.35">
      <c r="A21" s="147" t="s">
        <v>7</v>
      </c>
      <c r="B21" s="184" t="s">
        <v>0</v>
      </c>
      <c r="C21" s="147" t="s">
        <v>1</v>
      </c>
      <c r="D21" s="185" t="s">
        <v>23</v>
      </c>
      <c r="E21" s="185" t="s">
        <v>24</v>
      </c>
      <c r="F21" s="186" t="s">
        <v>41</v>
      </c>
      <c r="G21" s="185" t="s">
        <v>2</v>
      </c>
      <c r="H21" s="185" t="s">
        <v>3</v>
      </c>
      <c r="I21" s="147" t="s">
        <v>306</v>
      </c>
    </row>
    <row r="22" spans="1:11" x14ac:dyDescent="0.35">
      <c r="A22" s="149" t="s">
        <v>34</v>
      </c>
      <c r="B22" s="149" t="s">
        <v>307</v>
      </c>
      <c r="C22" s="149" t="s">
        <v>21</v>
      </c>
      <c r="D22" s="149" t="s">
        <v>27</v>
      </c>
      <c r="E22" s="149">
        <v>173</v>
      </c>
      <c r="F22" s="149">
        <v>1</v>
      </c>
      <c r="G22" s="15"/>
      <c r="H22" s="149">
        <v>24</v>
      </c>
      <c r="I22" s="15">
        <f t="shared" ref="I22:I38" si="1">E22*F22*G22*H22</f>
        <v>0</v>
      </c>
    </row>
    <row r="23" spans="1:11" x14ac:dyDescent="0.35">
      <c r="A23" s="149" t="s">
        <v>35</v>
      </c>
      <c r="B23" s="149" t="s">
        <v>118</v>
      </c>
      <c r="C23" s="149" t="s">
        <v>21</v>
      </c>
      <c r="D23" s="149" t="s">
        <v>27</v>
      </c>
      <c r="E23" s="149">
        <v>40</v>
      </c>
      <c r="F23" s="149">
        <v>1</v>
      </c>
      <c r="G23" s="15"/>
      <c r="H23" s="149">
        <v>24</v>
      </c>
      <c r="I23" s="15">
        <f t="shared" si="1"/>
        <v>0</v>
      </c>
    </row>
    <row r="24" spans="1:11" x14ac:dyDescent="0.35">
      <c r="A24" s="149" t="s">
        <v>36</v>
      </c>
      <c r="B24" s="149" t="s">
        <v>119</v>
      </c>
      <c r="C24" s="149" t="s">
        <v>21</v>
      </c>
      <c r="D24" s="149" t="s">
        <v>27</v>
      </c>
      <c r="E24" s="149">
        <v>24</v>
      </c>
      <c r="F24" s="149">
        <v>1</v>
      </c>
      <c r="G24" s="15"/>
      <c r="H24" s="149">
        <v>24</v>
      </c>
      <c r="I24" s="15">
        <f t="shared" si="1"/>
        <v>0</v>
      </c>
    </row>
    <row r="25" spans="1:11" x14ac:dyDescent="0.35">
      <c r="A25" s="149" t="s">
        <v>37</v>
      </c>
      <c r="B25" s="149" t="s">
        <v>252</v>
      </c>
      <c r="C25" s="149" t="s">
        <v>19</v>
      </c>
      <c r="D25" s="149" t="s">
        <v>27</v>
      </c>
      <c r="E25" s="149">
        <v>183</v>
      </c>
      <c r="F25" s="149">
        <v>17</v>
      </c>
      <c r="G25" s="15"/>
      <c r="H25" s="149">
        <v>24</v>
      </c>
      <c r="I25" s="15">
        <f t="shared" si="1"/>
        <v>0</v>
      </c>
    </row>
    <row r="26" spans="1:11" x14ac:dyDescent="0.35">
      <c r="A26" s="149" t="s">
        <v>38</v>
      </c>
      <c r="B26" s="149" t="s">
        <v>253</v>
      </c>
      <c r="C26" s="149" t="s">
        <v>19</v>
      </c>
      <c r="D26" s="149" t="s">
        <v>27</v>
      </c>
      <c r="E26" s="149">
        <v>183</v>
      </c>
      <c r="F26" s="149">
        <v>17</v>
      </c>
      <c r="G26" s="15"/>
      <c r="H26" s="149">
        <v>24</v>
      </c>
      <c r="I26" s="15">
        <f t="shared" si="1"/>
        <v>0</v>
      </c>
    </row>
    <row r="27" spans="1:11" s="7" customFormat="1" x14ac:dyDescent="0.35">
      <c r="A27" s="149" t="s">
        <v>39</v>
      </c>
      <c r="B27" s="149" t="s">
        <v>255</v>
      </c>
      <c r="C27" s="149" t="s">
        <v>19</v>
      </c>
      <c r="D27" s="149" t="s">
        <v>27</v>
      </c>
      <c r="E27" s="149">
        <v>24</v>
      </c>
      <c r="F27" s="149">
        <v>17</v>
      </c>
      <c r="G27" s="15"/>
      <c r="H27" s="149">
        <v>24</v>
      </c>
      <c r="I27" s="15">
        <f t="shared" si="1"/>
        <v>0</v>
      </c>
    </row>
    <row r="28" spans="1:11" s="7" customFormat="1" x14ac:dyDescent="0.35">
      <c r="A28" s="149" t="s">
        <v>40</v>
      </c>
      <c r="B28" s="149" t="s">
        <v>254</v>
      </c>
      <c r="C28" s="149" t="s">
        <v>19</v>
      </c>
      <c r="D28" s="149" t="s">
        <v>27</v>
      </c>
      <c r="E28" s="149">
        <v>36</v>
      </c>
      <c r="F28" s="149">
        <v>17</v>
      </c>
      <c r="G28" s="15"/>
      <c r="H28" s="149">
        <v>24</v>
      </c>
      <c r="I28" s="15">
        <f t="shared" si="1"/>
        <v>0</v>
      </c>
    </row>
    <row r="29" spans="1:11" s="7" customFormat="1" x14ac:dyDescent="0.35">
      <c r="A29" s="149" t="s">
        <v>46</v>
      </c>
      <c r="B29" s="149" t="s">
        <v>189</v>
      </c>
      <c r="C29" s="149" t="s">
        <v>17</v>
      </c>
      <c r="D29" s="149" t="s">
        <v>27</v>
      </c>
      <c r="E29" s="149">
        <v>173</v>
      </c>
      <c r="F29" s="187">
        <v>1</v>
      </c>
      <c r="G29" s="15"/>
      <c r="H29" s="149">
        <v>24</v>
      </c>
      <c r="I29" s="15">
        <f t="shared" si="1"/>
        <v>0</v>
      </c>
    </row>
    <row r="30" spans="1:11" s="7" customFormat="1" x14ac:dyDescent="0.35">
      <c r="A30" s="149" t="s">
        <v>47</v>
      </c>
      <c r="B30" s="149" t="s">
        <v>247</v>
      </c>
      <c r="C30" s="149" t="s">
        <v>17</v>
      </c>
      <c r="D30" s="149" t="s">
        <v>27</v>
      </c>
      <c r="E30" s="149">
        <v>40</v>
      </c>
      <c r="F30" s="187">
        <v>1</v>
      </c>
      <c r="G30" s="15"/>
      <c r="H30" s="149">
        <v>24</v>
      </c>
      <c r="I30" s="15">
        <f t="shared" si="1"/>
        <v>0</v>
      </c>
    </row>
    <row r="31" spans="1:11" s="7" customFormat="1" x14ac:dyDescent="0.35">
      <c r="A31" s="149" t="s">
        <v>48</v>
      </c>
      <c r="B31" s="149" t="s">
        <v>248</v>
      </c>
      <c r="C31" s="149" t="s">
        <v>17</v>
      </c>
      <c r="D31" s="149" t="s">
        <v>27</v>
      </c>
      <c r="E31" s="149">
        <v>24</v>
      </c>
      <c r="F31" s="187">
        <v>1</v>
      </c>
      <c r="G31" s="15"/>
      <c r="H31" s="149">
        <v>24</v>
      </c>
      <c r="I31" s="15">
        <f t="shared" si="1"/>
        <v>0</v>
      </c>
    </row>
    <row r="32" spans="1:11" s="7" customFormat="1" ht="17.149999999999999" customHeight="1" x14ac:dyDescent="0.35">
      <c r="A32" s="149" t="s">
        <v>49</v>
      </c>
      <c r="B32" s="149" t="s">
        <v>244</v>
      </c>
      <c r="C32" s="149" t="s">
        <v>17</v>
      </c>
      <c r="D32" s="149" t="s">
        <v>27</v>
      </c>
      <c r="E32" s="149">
        <v>183</v>
      </c>
      <c r="F32" s="187">
        <v>2</v>
      </c>
      <c r="G32" s="15"/>
      <c r="H32" s="149">
        <v>24</v>
      </c>
      <c r="I32" s="15">
        <f t="shared" si="1"/>
        <v>0</v>
      </c>
      <c r="K32" s="167"/>
    </row>
    <row r="33" spans="1:11" s="7" customFormat="1" x14ac:dyDescent="0.35">
      <c r="A33" s="149" t="s">
        <v>50</v>
      </c>
      <c r="B33" s="149" t="s">
        <v>245</v>
      </c>
      <c r="C33" s="149" t="s">
        <v>17</v>
      </c>
      <c r="D33" s="149" t="s">
        <v>27</v>
      </c>
      <c r="E33" s="149">
        <v>183</v>
      </c>
      <c r="F33" s="187">
        <v>2</v>
      </c>
      <c r="G33" s="15"/>
      <c r="H33" s="149">
        <v>24</v>
      </c>
      <c r="I33" s="15">
        <f t="shared" si="1"/>
        <v>0</v>
      </c>
    </row>
    <row r="34" spans="1:11" s="7" customFormat="1" x14ac:dyDescent="0.35">
      <c r="A34" s="149" t="s">
        <v>51</v>
      </c>
      <c r="B34" s="149" t="s">
        <v>246</v>
      </c>
      <c r="C34" s="146" t="s">
        <v>17</v>
      </c>
      <c r="D34" s="149" t="s">
        <v>27</v>
      </c>
      <c r="E34" s="188">
        <v>36</v>
      </c>
      <c r="F34" s="187">
        <v>2</v>
      </c>
      <c r="G34" s="15"/>
      <c r="H34" s="149">
        <v>24</v>
      </c>
      <c r="I34" s="15">
        <f t="shared" si="1"/>
        <v>0</v>
      </c>
    </row>
    <row r="35" spans="1:11" s="7" customFormat="1" x14ac:dyDescent="0.35">
      <c r="A35" s="149" t="s">
        <v>52</v>
      </c>
      <c r="B35" s="149" t="s">
        <v>249</v>
      </c>
      <c r="C35" s="149" t="s">
        <v>16</v>
      </c>
      <c r="D35" s="149" t="s">
        <v>27</v>
      </c>
      <c r="E35" s="149">
        <v>183</v>
      </c>
      <c r="F35" s="149">
        <v>16</v>
      </c>
      <c r="G35" s="15"/>
      <c r="H35" s="149">
        <v>24</v>
      </c>
      <c r="I35" s="15">
        <f t="shared" si="1"/>
        <v>0</v>
      </c>
      <c r="K35" s="167"/>
    </row>
    <row r="36" spans="1:11" s="7" customFormat="1" x14ac:dyDescent="0.35">
      <c r="A36" s="149" t="s">
        <v>73</v>
      </c>
      <c r="B36" s="149" t="s">
        <v>250</v>
      </c>
      <c r="C36" s="149" t="s">
        <v>16</v>
      </c>
      <c r="D36" s="149" t="s">
        <v>27</v>
      </c>
      <c r="E36" s="149">
        <v>183</v>
      </c>
      <c r="F36" s="149">
        <v>16</v>
      </c>
      <c r="G36" s="15"/>
      <c r="H36" s="149">
        <v>24</v>
      </c>
      <c r="I36" s="15">
        <f t="shared" si="1"/>
        <v>0</v>
      </c>
    </row>
    <row r="37" spans="1:11" s="7" customFormat="1" x14ac:dyDescent="0.35">
      <c r="A37" s="149" t="s">
        <v>74</v>
      </c>
      <c r="B37" s="149" t="s">
        <v>256</v>
      </c>
      <c r="C37" s="149" t="s">
        <v>16</v>
      </c>
      <c r="D37" s="149" t="s">
        <v>27</v>
      </c>
      <c r="E37" s="149">
        <v>24</v>
      </c>
      <c r="F37" s="149">
        <v>16</v>
      </c>
      <c r="G37" s="15"/>
      <c r="H37" s="149">
        <v>24</v>
      </c>
      <c r="I37" s="15">
        <f t="shared" si="1"/>
        <v>0</v>
      </c>
    </row>
    <row r="38" spans="1:11" s="7" customFormat="1" x14ac:dyDescent="0.35">
      <c r="A38" s="149" t="s">
        <v>75</v>
      </c>
      <c r="B38" s="149" t="s">
        <v>251</v>
      </c>
      <c r="C38" s="149" t="s">
        <v>16</v>
      </c>
      <c r="D38" s="149" t="s">
        <v>27</v>
      </c>
      <c r="E38" s="149">
        <v>36</v>
      </c>
      <c r="F38" s="149">
        <v>16</v>
      </c>
      <c r="G38" s="15"/>
      <c r="H38" s="149">
        <v>24</v>
      </c>
      <c r="I38" s="15">
        <f t="shared" si="1"/>
        <v>0</v>
      </c>
    </row>
    <row r="39" spans="1:11" x14ac:dyDescent="0.35">
      <c r="A39" s="126"/>
      <c r="B39" s="125"/>
      <c r="C39" s="126"/>
      <c r="D39" s="218" t="s">
        <v>98</v>
      </c>
      <c r="E39" s="218"/>
      <c r="F39" s="218" t="s">
        <v>100</v>
      </c>
      <c r="G39" s="218"/>
      <c r="H39" s="218"/>
      <c r="I39" s="189">
        <f>SUM(I22:I38)</f>
        <v>0</v>
      </c>
    </row>
    <row r="40" spans="1:11" x14ac:dyDescent="0.35">
      <c r="A40" s="190"/>
      <c r="B40" s="190"/>
      <c r="C40" s="191"/>
      <c r="D40" s="218" t="s">
        <v>29</v>
      </c>
      <c r="E40" s="218"/>
      <c r="F40" s="218"/>
      <c r="G40" s="218"/>
      <c r="H40" s="218"/>
      <c r="I40" s="192">
        <f>SUM(I39,I18)</f>
        <v>0</v>
      </c>
      <c r="J40"/>
    </row>
    <row r="41" spans="1:11" x14ac:dyDescent="0.35">
      <c r="A41" s="16"/>
      <c r="B41" s="16"/>
      <c r="C41" s="18"/>
      <c r="D41" s="30"/>
      <c r="E41" s="30"/>
      <c r="F41" s="30"/>
      <c r="G41" s="30"/>
      <c r="H41" s="30"/>
      <c r="I41" s="31"/>
    </row>
    <row r="42" spans="1:11" x14ac:dyDescent="0.35">
      <c r="A42" s="16"/>
      <c r="B42" s="16"/>
      <c r="C42" s="18"/>
      <c r="D42" s="30"/>
      <c r="E42" s="30"/>
      <c r="F42" s="30"/>
      <c r="G42" s="30"/>
      <c r="H42" s="30"/>
      <c r="I42" s="31"/>
    </row>
    <row r="43" spans="1:11" ht="55.5" customHeight="1" x14ac:dyDescent="0.35">
      <c r="A43" s="8" t="s">
        <v>44</v>
      </c>
      <c r="B43" s="10" t="s">
        <v>304</v>
      </c>
    </row>
    <row r="44" spans="1:11" ht="62.25" customHeight="1" x14ac:dyDescent="0.35">
      <c r="A44" s="8" t="s">
        <v>45</v>
      </c>
      <c r="B44" s="10" t="s">
        <v>104</v>
      </c>
    </row>
    <row r="46" spans="1:11" ht="43.5" x14ac:dyDescent="0.35">
      <c r="B46" s="5" t="s">
        <v>270</v>
      </c>
    </row>
    <row r="48" spans="1:11" ht="100" x14ac:dyDescent="0.35">
      <c r="B48" s="133" t="s">
        <v>272</v>
      </c>
    </row>
  </sheetData>
  <mergeCells count="3">
    <mergeCell ref="D18:H18"/>
    <mergeCell ref="D39:H39"/>
    <mergeCell ref="D40:H40"/>
  </mergeCells>
  <phoneticPr fontId="8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0B600-F6C0-486D-9381-ED86F6D8E8E6}">
  <dimension ref="A1:N15"/>
  <sheetViews>
    <sheetView workbookViewId="0">
      <selection activeCell="M2" sqref="M2:N16"/>
    </sheetView>
  </sheetViews>
  <sheetFormatPr defaultRowHeight="14.5" x14ac:dyDescent="0.35"/>
  <cols>
    <col min="1" max="1" width="12" bestFit="1" customWidth="1"/>
    <col min="3" max="3" width="13.1796875" bestFit="1" customWidth="1"/>
    <col min="4" max="6" width="12.7265625" bestFit="1" customWidth="1"/>
    <col min="13" max="13" width="14.1796875" bestFit="1" customWidth="1"/>
    <col min="14" max="14" width="19.54296875" customWidth="1"/>
  </cols>
  <sheetData>
    <row r="1" spans="1:14" ht="15" thickBot="1" x14ac:dyDescent="0.4"/>
    <row r="2" spans="1:14" ht="15" thickBot="1" x14ac:dyDescent="0.4">
      <c r="A2" s="171" t="s">
        <v>286</v>
      </c>
      <c r="B2" s="172" t="s">
        <v>292</v>
      </c>
      <c r="C2" s="172" t="s">
        <v>293</v>
      </c>
      <c r="D2" s="172" t="s">
        <v>294</v>
      </c>
      <c r="E2" s="172" t="s">
        <v>295</v>
      </c>
      <c r="F2" s="172" t="s">
        <v>296</v>
      </c>
      <c r="M2" s="175"/>
      <c r="N2" s="175"/>
    </row>
    <row r="3" spans="1:14" ht="15" thickBot="1" x14ac:dyDescent="0.4">
      <c r="A3" s="173" t="s">
        <v>290</v>
      </c>
      <c r="B3" s="174">
        <v>105113</v>
      </c>
      <c r="C3" s="176">
        <v>99160645.079999998</v>
      </c>
      <c r="D3" s="176">
        <v>16526774.18</v>
      </c>
      <c r="E3" s="176">
        <v>41316935.450000003</v>
      </c>
      <c r="F3" s="176">
        <v>41316935.450000003</v>
      </c>
      <c r="N3" s="175"/>
    </row>
    <row r="4" spans="1:14" ht="15" thickBot="1" x14ac:dyDescent="0.4">
      <c r="A4" s="173" t="s">
        <v>288</v>
      </c>
      <c r="B4" s="174">
        <v>105122</v>
      </c>
      <c r="C4" s="176">
        <f>SUMMARY!C9</f>
        <v>0</v>
      </c>
      <c r="D4" s="176">
        <v>33883567.937466659</v>
      </c>
      <c r="E4" s="176">
        <v>84708919.843666658</v>
      </c>
      <c r="F4" s="176">
        <v>84708919.843666658</v>
      </c>
      <c r="M4" s="175"/>
      <c r="N4" s="175"/>
    </row>
    <row r="5" spans="1:14" ht="15" thickBot="1" x14ac:dyDescent="0.4">
      <c r="A5" s="173" t="s">
        <v>289</v>
      </c>
      <c r="B5" s="174">
        <v>105136</v>
      </c>
      <c r="C5" s="176">
        <v>71480566.379999995</v>
      </c>
      <c r="D5" s="176">
        <v>11913427.729999999</v>
      </c>
      <c r="E5" s="176">
        <v>29783569.324999999</v>
      </c>
      <c r="F5" s="176">
        <v>29783569.324999999</v>
      </c>
      <c r="N5" s="175"/>
    </row>
    <row r="6" spans="1:14" ht="15" thickBot="1" x14ac:dyDescent="0.4">
      <c r="A6" s="173" t="s">
        <v>287</v>
      </c>
      <c r="B6" s="174">
        <v>105139</v>
      </c>
      <c r="C6" s="176">
        <v>156274326.38</v>
      </c>
      <c r="D6" s="176">
        <v>26045721.063333333</v>
      </c>
      <c r="E6" s="176">
        <v>65114302.658333331</v>
      </c>
      <c r="F6" s="176">
        <v>65114302.658333331</v>
      </c>
      <c r="M6" s="175"/>
      <c r="N6" s="175"/>
    </row>
    <row r="7" spans="1:14" ht="15" thickBot="1" x14ac:dyDescent="0.4">
      <c r="A7" s="173" t="s">
        <v>224</v>
      </c>
      <c r="B7" s="174">
        <v>105141</v>
      </c>
      <c r="C7" s="176">
        <v>39579036.68</v>
      </c>
      <c r="D7" s="176">
        <v>6596506.1133333333</v>
      </c>
      <c r="E7" s="176">
        <v>16491265.283333333</v>
      </c>
      <c r="F7" s="176">
        <v>16491265.283333333</v>
      </c>
      <c r="N7" s="175"/>
    </row>
    <row r="8" spans="1:14" ht="15" thickBot="1" x14ac:dyDescent="0.4">
      <c r="A8" s="177" t="s">
        <v>297</v>
      </c>
      <c r="B8" s="178"/>
      <c r="C8" s="179">
        <f>SUM(C3:C7)</f>
        <v>366494574.51999998</v>
      </c>
      <c r="D8" s="179">
        <f t="shared" ref="D8:F8" si="0">SUM(D3:D7)</f>
        <v>94965997.02413331</v>
      </c>
      <c r="E8" s="179">
        <f t="shared" si="0"/>
        <v>237414992.56033331</v>
      </c>
      <c r="F8" s="179">
        <f t="shared" si="0"/>
        <v>237414992.56033331</v>
      </c>
      <c r="M8" s="175"/>
      <c r="N8" s="175"/>
    </row>
    <row r="9" spans="1:14" ht="15" thickBot="1" x14ac:dyDescent="0.4">
      <c r="A9" s="219" t="s">
        <v>298</v>
      </c>
      <c r="B9" s="220"/>
      <c r="C9" s="176">
        <f>C8*0.15</f>
        <v>54974186.177999996</v>
      </c>
      <c r="D9" s="176">
        <v>14244899.553619998</v>
      </c>
      <c r="E9" s="176">
        <v>35612248.884049997</v>
      </c>
      <c r="F9" s="176">
        <v>35612248.884049997</v>
      </c>
      <c r="N9" s="175"/>
    </row>
    <row r="10" spans="1:14" ht="15" thickBot="1" x14ac:dyDescent="0.4">
      <c r="A10" s="180" t="s">
        <v>299</v>
      </c>
      <c r="B10" s="182"/>
      <c r="C10" s="183">
        <f>SUMMARY!C14</f>
        <v>0</v>
      </c>
      <c r="D10" s="176">
        <v>3429268.285869475</v>
      </c>
      <c r="E10" s="176">
        <v>8573170.7146736868</v>
      </c>
      <c r="F10" s="176">
        <v>8573170.7146736868</v>
      </c>
      <c r="M10" s="175"/>
      <c r="N10" s="175"/>
    </row>
    <row r="11" spans="1:14" ht="15" thickBot="1" x14ac:dyDescent="0.4">
      <c r="A11" s="177" t="s">
        <v>297</v>
      </c>
      <c r="B11" s="181"/>
      <c r="C11" s="179">
        <f>C8+C9</f>
        <v>421468760.69799995</v>
      </c>
      <c r="D11" s="179">
        <f t="shared" ref="D11:F11" si="1">D8+D9</f>
        <v>109210896.57775331</v>
      </c>
      <c r="E11" s="179">
        <f t="shared" si="1"/>
        <v>273027241.44438332</v>
      </c>
      <c r="F11" s="179">
        <f t="shared" si="1"/>
        <v>273027241.44438332</v>
      </c>
      <c r="N11" s="175"/>
    </row>
    <row r="12" spans="1:14" x14ac:dyDescent="0.35">
      <c r="M12" s="175"/>
      <c r="N12" s="175"/>
    </row>
    <row r="13" spans="1:14" x14ac:dyDescent="0.35">
      <c r="N13" s="175"/>
    </row>
    <row r="14" spans="1:14" x14ac:dyDescent="0.35">
      <c r="M14" s="12"/>
      <c r="N14" s="12"/>
    </row>
    <row r="15" spans="1:14" x14ac:dyDescent="0.35">
      <c r="N15" s="12"/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45"/>
  <sheetViews>
    <sheetView workbookViewId="0">
      <selection activeCell="B43" sqref="B43"/>
    </sheetView>
  </sheetViews>
  <sheetFormatPr defaultRowHeight="14.5" x14ac:dyDescent="0.35"/>
  <cols>
    <col min="1" max="1" width="7.1796875" customWidth="1"/>
    <col min="2" max="2" width="44.54296875" style="5" customWidth="1"/>
    <col min="3" max="3" width="7.1796875" customWidth="1"/>
    <col min="4" max="4" width="15.26953125" style="4" customWidth="1"/>
    <col min="5" max="5" width="8.7265625" style="4" bestFit="1" customWidth="1"/>
    <col min="6" max="6" width="10" style="4" customWidth="1"/>
    <col min="7" max="7" width="12.54296875" style="4" customWidth="1"/>
    <col min="8" max="8" width="9.1796875" style="4"/>
    <col min="9" max="9" width="20.81640625" customWidth="1"/>
    <col min="10" max="10" width="39" style="7" customWidth="1"/>
  </cols>
  <sheetData>
    <row r="2" spans="1:10" ht="21" x14ac:dyDescent="0.5">
      <c r="B2" s="9" t="s">
        <v>28</v>
      </c>
      <c r="D2"/>
      <c r="E2"/>
      <c r="F2"/>
      <c r="G2"/>
      <c r="H2"/>
    </row>
    <row r="3" spans="1:10" ht="15" thickBot="1" x14ac:dyDescent="0.4"/>
    <row r="4" spans="1:10" ht="15" thickBot="1" x14ac:dyDescent="0.4">
      <c r="A4" s="25" t="s">
        <v>6</v>
      </c>
      <c r="B4" s="26" t="s">
        <v>8</v>
      </c>
      <c r="C4" s="29"/>
      <c r="D4" s="24" t="s">
        <v>23</v>
      </c>
      <c r="E4" s="21" t="s">
        <v>24</v>
      </c>
      <c r="F4" s="21" t="s">
        <v>4</v>
      </c>
      <c r="G4" s="21" t="s">
        <v>2</v>
      </c>
      <c r="H4" s="21" t="s">
        <v>3</v>
      </c>
      <c r="I4" s="22" t="s">
        <v>22</v>
      </c>
    </row>
    <row r="5" spans="1:10" x14ac:dyDescent="0.35">
      <c r="A5" s="49" t="s">
        <v>30</v>
      </c>
      <c r="B5" s="35" t="s">
        <v>55</v>
      </c>
      <c r="C5" s="50"/>
      <c r="D5" s="44" t="s">
        <v>56</v>
      </c>
      <c r="E5" s="36">
        <v>1</v>
      </c>
      <c r="F5" s="36">
        <v>1</v>
      </c>
      <c r="G5" s="37" t="e">
        <f>#REF!</f>
        <v>#REF!</v>
      </c>
      <c r="H5" s="36">
        <v>1</v>
      </c>
      <c r="I5" s="38" t="e">
        <f t="shared" ref="I5:I6" si="0">E5*F5*G5*H5</f>
        <v>#REF!</v>
      </c>
    </row>
    <row r="6" spans="1:10" ht="29" x14ac:dyDescent="0.35">
      <c r="A6" s="47" t="s">
        <v>58</v>
      </c>
      <c r="B6" s="33" t="s">
        <v>108</v>
      </c>
      <c r="C6" s="51"/>
      <c r="D6" s="45" t="s">
        <v>56</v>
      </c>
      <c r="E6" s="14">
        <v>1</v>
      </c>
      <c r="F6" s="14">
        <v>1</v>
      </c>
      <c r="G6" s="15" t="e">
        <f>#REF!</f>
        <v>#REF!</v>
      </c>
      <c r="H6" s="14">
        <v>3</v>
      </c>
      <c r="I6" s="39" t="e">
        <f t="shared" si="0"/>
        <v>#REF!</v>
      </c>
    </row>
    <row r="7" spans="1:10" x14ac:dyDescent="0.35">
      <c r="A7" s="47" t="s">
        <v>31</v>
      </c>
      <c r="B7" s="33" t="s">
        <v>9</v>
      </c>
      <c r="C7" s="52"/>
      <c r="D7" s="45" t="s">
        <v>25</v>
      </c>
      <c r="E7" s="14">
        <v>1</v>
      </c>
      <c r="F7" s="14">
        <v>2</v>
      </c>
      <c r="G7" s="15" t="e">
        <f>#REF!</f>
        <v>#REF!</v>
      </c>
      <c r="H7" s="14">
        <v>36</v>
      </c>
      <c r="I7" s="39" t="e">
        <f>E7*F7*G7*H7</f>
        <v>#REF!</v>
      </c>
    </row>
    <row r="8" spans="1:10" x14ac:dyDescent="0.35">
      <c r="A8" s="47" t="s">
        <v>59</v>
      </c>
      <c r="B8" s="33" t="s">
        <v>85</v>
      </c>
      <c r="C8" s="52"/>
      <c r="D8" s="45" t="s">
        <v>25</v>
      </c>
      <c r="E8" s="14">
        <v>1</v>
      </c>
      <c r="F8" s="14">
        <v>1</v>
      </c>
      <c r="G8" s="15" t="e">
        <f>#REF!</f>
        <v>#REF!</v>
      </c>
      <c r="H8" s="14">
        <v>36</v>
      </c>
      <c r="I8" s="39" t="e">
        <f>E8*F8*G8*H8</f>
        <v>#REF!</v>
      </c>
    </row>
    <row r="9" spans="1:10" x14ac:dyDescent="0.35">
      <c r="A9" s="47" t="s">
        <v>32</v>
      </c>
      <c r="B9" s="33" t="s">
        <v>43</v>
      </c>
      <c r="C9" s="52"/>
      <c r="D9" s="45" t="s">
        <v>26</v>
      </c>
      <c r="E9" s="14">
        <v>1</v>
      </c>
      <c r="F9" s="11">
        <v>32</v>
      </c>
      <c r="G9" s="15">
        <f>[1]RATES!C17</f>
        <v>3500</v>
      </c>
      <c r="H9" s="14">
        <v>3</v>
      </c>
      <c r="I9" s="39">
        <f t="shared" ref="I9:I11" si="1">E9*F9*G9*H9</f>
        <v>336000</v>
      </c>
      <c r="J9" s="6"/>
    </row>
    <row r="10" spans="1:10" x14ac:dyDescent="0.35">
      <c r="A10" s="47" t="s">
        <v>33</v>
      </c>
      <c r="B10" s="33" t="s">
        <v>54</v>
      </c>
      <c r="C10" s="52"/>
      <c r="D10" s="45" t="s">
        <v>26</v>
      </c>
      <c r="E10" s="14">
        <v>1</v>
      </c>
      <c r="F10" s="13">
        <v>32</v>
      </c>
      <c r="G10" s="15">
        <f>[1]RATES!C19</f>
        <v>800</v>
      </c>
      <c r="H10" s="14">
        <v>4</v>
      </c>
      <c r="I10" s="39">
        <f t="shared" si="1"/>
        <v>102400</v>
      </c>
    </row>
    <row r="11" spans="1:10" x14ac:dyDescent="0.35">
      <c r="A11" s="47" t="s">
        <v>60</v>
      </c>
      <c r="B11" s="33" t="s">
        <v>10</v>
      </c>
      <c r="C11" s="52"/>
      <c r="D11" s="45" t="s">
        <v>26</v>
      </c>
      <c r="E11" s="14">
        <v>1</v>
      </c>
      <c r="F11" s="13">
        <v>32</v>
      </c>
      <c r="G11" s="15">
        <f>[1]RATES!C20</f>
        <v>1200</v>
      </c>
      <c r="H11" s="14">
        <v>3</v>
      </c>
      <c r="I11" s="39">
        <f t="shared" si="1"/>
        <v>115200</v>
      </c>
    </row>
    <row r="12" spans="1:10" ht="15" thickBot="1" x14ac:dyDescent="0.4">
      <c r="A12" s="48" t="s">
        <v>86</v>
      </c>
      <c r="B12" s="34" t="s">
        <v>57</v>
      </c>
      <c r="C12" s="53"/>
      <c r="D12" s="46" t="s">
        <v>56</v>
      </c>
      <c r="E12" s="40">
        <v>1</v>
      </c>
      <c r="F12" s="41">
        <v>1</v>
      </c>
      <c r="G12" s="42" t="e">
        <f>#REF!</f>
        <v>#REF!</v>
      </c>
      <c r="H12" s="40">
        <v>1</v>
      </c>
      <c r="I12" s="43" t="e">
        <f>E12*F12*G12*H12</f>
        <v>#REF!</v>
      </c>
    </row>
    <row r="13" spans="1:10" ht="19.5" customHeight="1" thickBot="1" x14ac:dyDescent="0.4">
      <c r="A13" s="16"/>
      <c r="B13" s="16"/>
      <c r="C13" s="18"/>
      <c r="D13" s="205" t="s">
        <v>29</v>
      </c>
      <c r="E13" s="206"/>
      <c r="F13" s="206"/>
      <c r="G13" s="206"/>
      <c r="H13" s="206"/>
      <c r="I13" s="19" t="e">
        <f>SUM(I5:I12)</f>
        <v>#REF!</v>
      </c>
    </row>
    <row r="14" spans="1:10" x14ac:dyDescent="0.35">
      <c r="A14" s="16"/>
      <c r="B14" s="16"/>
      <c r="C14" s="18"/>
      <c r="D14" s="30"/>
      <c r="E14" s="30"/>
      <c r="F14" s="30"/>
      <c r="G14" s="30"/>
      <c r="H14" s="30"/>
      <c r="I14" s="31"/>
    </row>
    <row r="15" spans="1:10" ht="15" thickBot="1" x14ac:dyDescent="0.4"/>
    <row r="16" spans="1:10" ht="29.5" thickBot="1" x14ac:dyDescent="0.4">
      <c r="A16" s="20" t="s">
        <v>7</v>
      </c>
      <c r="B16" s="32" t="s">
        <v>0</v>
      </c>
      <c r="C16" s="27" t="s">
        <v>1</v>
      </c>
      <c r="D16" s="24" t="s">
        <v>23</v>
      </c>
      <c r="E16" s="21" t="s">
        <v>24</v>
      </c>
      <c r="F16" s="28" t="s">
        <v>41</v>
      </c>
      <c r="G16" s="21" t="s">
        <v>2</v>
      </c>
      <c r="H16" s="21" t="s">
        <v>3</v>
      </c>
      <c r="I16" s="22" t="s">
        <v>71</v>
      </c>
    </row>
    <row r="17" spans="1:9" x14ac:dyDescent="0.35">
      <c r="A17" s="62" t="s">
        <v>34</v>
      </c>
      <c r="B17" s="69" t="s">
        <v>95</v>
      </c>
      <c r="C17" s="66" t="s">
        <v>96</v>
      </c>
      <c r="D17" s="60" t="s">
        <v>27</v>
      </c>
      <c r="E17" s="61">
        <v>173</v>
      </c>
      <c r="F17" s="64">
        <v>1</v>
      </c>
      <c r="G17" s="61" t="e">
        <f>#REF!</f>
        <v>#REF!</v>
      </c>
      <c r="H17" s="61">
        <v>36</v>
      </c>
      <c r="I17" s="57" t="e">
        <f t="shared" ref="I17:I23" si="2">E17*F17*G17*H17</f>
        <v>#REF!</v>
      </c>
    </row>
    <row r="18" spans="1:9" x14ac:dyDescent="0.35">
      <c r="A18" s="63" t="s">
        <v>35</v>
      </c>
      <c r="B18" s="70" t="s">
        <v>82</v>
      </c>
      <c r="C18" s="59" t="s">
        <v>21</v>
      </c>
      <c r="D18" s="58" t="s">
        <v>27</v>
      </c>
      <c r="E18" s="14">
        <v>198</v>
      </c>
      <c r="F18" s="56">
        <v>4</v>
      </c>
      <c r="G18" s="54" t="e">
        <f>#REF!</f>
        <v>#REF!</v>
      </c>
      <c r="H18" s="56">
        <v>36</v>
      </c>
      <c r="I18" s="57" t="e">
        <f t="shared" si="2"/>
        <v>#REF!</v>
      </c>
    </row>
    <row r="19" spans="1:9" x14ac:dyDescent="0.35">
      <c r="A19" s="63" t="s">
        <v>36</v>
      </c>
      <c r="B19" s="70" t="s">
        <v>83</v>
      </c>
      <c r="C19" s="59" t="s">
        <v>21</v>
      </c>
      <c r="D19" s="58" t="s">
        <v>27</v>
      </c>
      <c r="E19" s="14">
        <v>198</v>
      </c>
      <c r="F19" s="56">
        <v>4</v>
      </c>
      <c r="G19" s="54" t="e">
        <f>SUM(G18*0.15)</f>
        <v>#REF!</v>
      </c>
      <c r="H19" s="56">
        <v>36</v>
      </c>
      <c r="I19" s="57" t="e">
        <f t="shared" si="2"/>
        <v>#REF!</v>
      </c>
    </row>
    <row r="20" spans="1:9" x14ac:dyDescent="0.35">
      <c r="A20" s="63" t="s">
        <v>37</v>
      </c>
      <c r="B20" s="70" t="s">
        <v>67</v>
      </c>
      <c r="C20" s="59" t="s">
        <v>21</v>
      </c>
      <c r="D20" s="58" t="s">
        <v>27</v>
      </c>
      <c r="E20" s="14">
        <v>24</v>
      </c>
      <c r="F20" s="56">
        <v>2</v>
      </c>
      <c r="G20" s="54" t="e">
        <f>SUM(G18*2)</f>
        <v>#REF!</v>
      </c>
      <c r="H20" s="56">
        <v>36</v>
      </c>
      <c r="I20" s="57" t="e">
        <f t="shared" si="2"/>
        <v>#REF!</v>
      </c>
    </row>
    <row r="21" spans="1:9" x14ac:dyDescent="0.35">
      <c r="A21" s="63" t="s">
        <v>38</v>
      </c>
      <c r="B21" s="70" t="s">
        <v>66</v>
      </c>
      <c r="C21" s="59" t="s">
        <v>20</v>
      </c>
      <c r="D21" s="58" t="s">
        <v>27</v>
      </c>
      <c r="E21" s="14">
        <v>198</v>
      </c>
      <c r="F21" s="56">
        <v>2</v>
      </c>
      <c r="G21" s="54" t="e">
        <f>#REF!</f>
        <v>#REF!</v>
      </c>
      <c r="H21" s="56">
        <v>36</v>
      </c>
      <c r="I21" s="57" t="e">
        <f t="shared" si="2"/>
        <v>#REF!</v>
      </c>
    </row>
    <row r="22" spans="1:9" x14ac:dyDescent="0.35">
      <c r="A22" s="63" t="s">
        <v>39</v>
      </c>
      <c r="B22" s="70" t="s">
        <v>64</v>
      </c>
      <c r="C22" s="59" t="s">
        <v>20</v>
      </c>
      <c r="D22" s="58" t="s">
        <v>27</v>
      </c>
      <c r="E22" s="14">
        <v>30</v>
      </c>
      <c r="F22" s="56">
        <v>2</v>
      </c>
      <c r="G22" s="54" t="e">
        <f>SUM(G21*1.5)</f>
        <v>#REF!</v>
      </c>
      <c r="H22" s="56">
        <v>36</v>
      </c>
      <c r="I22" s="57" t="e">
        <f t="shared" si="2"/>
        <v>#REF!</v>
      </c>
    </row>
    <row r="23" spans="1:9" x14ac:dyDescent="0.35">
      <c r="A23" s="63" t="s">
        <v>40</v>
      </c>
      <c r="B23" s="70" t="s">
        <v>65</v>
      </c>
      <c r="C23" s="59" t="s">
        <v>20</v>
      </c>
      <c r="D23" s="58" t="s">
        <v>27</v>
      </c>
      <c r="E23" s="14">
        <v>12</v>
      </c>
      <c r="F23" s="56">
        <v>2</v>
      </c>
      <c r="G23" s="54" t="e">
        <f>SUM(G21*2)</f>
        <v>#REF!</v>
      </c>
      <c r="H23" s="56">
        <v>36</v>
      </c>
      <c r="I23" s="57" t="e">
        <f t="shared" si="2"/>
        <v>#REF!</v>
      </c>
    </row>
    <row r="24" spans="1:9" x14ac:dyDescent="0.35">
      <c r="A24" s="63" t="s">
        <v>46</v>
      </c>
      <c r="B24" s="70" t="s">
        <v>68</v>
      </c>
      <c r="C24" s="59" t="s">
        <v>20</v>
      </c>
      <c r="D24" s="58" t="s">
        <v>27</v>
      </c>
      <c r="E24" s="56">
        <v>173</v>
      </c>
      <c r="F24" s="65">
        <v>1</v>
      </c>
      <c r="G24" s="54" t="e">
        <f>#REF!</f>
        <v>#REF!</v>
      </c>
      <c r="H24" s="56">
        <v>36</v>
      </c>
      <c r="I24" s="57" t="e">
        <f t="shared" ref="I24:I26" si="3">E24*F24*G24*H24</f>
        <v>#REF!</v>
      </c>
    </row>
    <row r="25" spans="1:9" x14ac:dyDescent="0.35">
      <c r="A25" s="63" t="s">
        <v>47</v>
      </c>
      <c r="B25" s="70" t="s">
        <v>69</v>
      </c>
      <c r="C25" s="59" t="s">
        <v>20</v>
      </c>
      <c r="D25" s="58" t="s">
        <v>27</v>
      </c>
      <c r="E25" s="56">
        <v>20</v>
      </c>
      <c r="F25" s="65">
        <v>1</v>
      </c>
      <c r="G25" s="54" t="e">
        <f>SUM(G24*1.5)</f>
        <v>#REF!</v>
      </c>
      <c r="H25" s="56">
        <v>36</v>
      </c>
      <c r="I25" s="57" t="e">
        <f t="shared" si="3"/>
        <v>#REF!</v>
      </c>
    </row>
    <row r="26" spans="1:9" x14ac:dyDescent="0.35">
      <c r="A26" s="63" t="s">
        <v>48</v>
      </c>
      <c r="B26" s="70" t="s">
        <v>70</v>
      </c>
      <c r="C26" s="59" t="s">
        <v>20</v>
      </c>
      <c r="D26" s="58" t="s">
        <v>27</v>
      </c>
      <c r="E26" s="56">
        <v>20</v>
      </c>
      <c r="F26" s="65">
        <v>1</v>
      </c>
      <c r="G26" s="54" t="e">
        <f>SUM(G24*2)</f>
        <v>#REF!</v>
      </c>
      <c r="H26" s="56">
        <v>36</v>
      </c>
      <c r="I26" s="57" t="e">
        <f t="shared" si="3"/>
        <v>#REF!</v>
      </c>
    </row>
    <row r="27" spans="1:9" x14ac:dyDescent="0.35">
      <c r="A27" s="63" t="s">
        <v>49</v>
      </c>
      <c r="B27" s="70" t="s">
        <v>61</v>
      </c>
      <c r="C27" s="59" t="s">
        <v>19</v>
      </c>
      <c r="D27" s="58" t="s">
        <v>27</v>
      </c>
      <c r="E27" s="56">
        <v>198</v>
      </c>
      <c r="F27" s="65">
        <v>8</v>
      </c>
      <c r="G27" s="54" t="e">
        <f>#REF!</f>
        <v>#REF!</v>
      </c>
      <c r="H27" s="56">
        <v>36</v>
      </c>
      <c r="I27" s="57" t="e">
        <f>E27*F27*G27*H27</f>
        <v>#REF!</v>
      </c>
    </row>
    <row r="28" spans="1:9" x14ac:dyDescent="0.35">
      <c r="A28" s="63" t="s">
        <v>50</v>
      </c>
      <c r="B28" s="70" t="s">
        <v>78</v>
      </c>
      <c r="C28" s="59" t="s">
        <v>19</v>
      </c>
      <c r="D28" s="58" t="s">
        <v>27</v>
      </c>
      <c r="E28" s="56">
        <v>198</v>
      </c>
      <c r="F28" s="65">
        <v>8</v>
      </c>
      <c r="G28" s="54" t="e">
        <f>SUM(G27*0.15)</f>
        <v>#REF!</v>
      </c>
      <c r="H28" s="56">
        <v>36</v>
      </c>
      <c r="I28" s="57" t="e">
        <f t="shared" ref="I28:I32" si="4">E28*F28*G28*H28</f>
        <v>#REF!</v>
      </c>
    </row>
    <row r="29" spans="1:9" x14ac:dyDescent="0.35">
      <c r="A29" s="63" t="s">
        <v>51</v>
      </c>
      <c r="B29" s="70" t="s">
        <v>80</v>
      </c>
      <c r="C29" s="59" t="s">
        <v>19</v>
      </c>
      <c r="D29" s="58" t="s">
        <v>27</v>
      </c>
      <c r="E29" s="56">
        <v>24</v>
      </c>
      <c r="F29" s="65">
        <v>2</v>
      </c>
      <c r="G29" s="54" t="e">
        <f>G27*2</f>
        <v>#REF!</v>
      </c>
      <c r="H29" s="56">
        <v>36</v>
      </c>
      <c r="I29" s="57" t="e">
        <f t="shared" si="4"/>
        <v>#REF!</v>
      </c>
    </row>
    <row r="30" spans="1:9" x14ac:dyDescent="0.35">
      <c r="A30" s="63" t="s">
        <v>52</v>
      </c>
      <c r="B30" s="70" t="s">
        <v>62</v>
      </c>
      <c r="C30" s="59" t="s">
        <v>19</v>
      </c>
      <c r="D30" s="58" t="s">
        <v>27</v>
      </c>
      <c r="E30" s="56">
        <v>198</v>
      </c>
      <c r="F30" s="65">
        <v>4</v>
      </c>
      <c r="G30" s="54" t="e">
        <f>#REF!</f>
        <v>#REF!</v>
      </c>
      <c r="H30" s="56">
        <v>36</v>
      </c>
      <c r="I30" s="57" t="e">
        <f t="shared" si="4"/>
        <v>#REF!</v>
      </c>
    </row>
    <row r="31" spans="1:9" x14ac:dyDescent="0.35">
      <c r="A31" s="63" t="s">
        <v>73</v>
      </c>
      <c r="B31" s="70" t="s">
        <v>72</v>
      </c>
      <c r="C31" s="59" t="s">
        <v>19</v>
      </c>
      <c r="D31" s="58" t="s">
        <v>27</v>
      </c>
      <c r="E31" s="56">
        <v>198</v>
      </c>
      <c r="F31" s="65">
        <v>4</v>
      </c>
      <c r="G31" s="54" t="e">
        <f>SUM(G30*15%)</f>
        <v>#REF!</v>
      </c>
      <c r="H31" s="56">
        <v>36</v>
      </c>
      <c r="I31" s="57" t="e">
        <f t="shared" si="4"/>
        <v>#REF!</v>
      </c>
    </row>
    <row r="32" spans="1:9" x14ac:dyDescent="0.35">
      <c r="A32" s="63" t="s">
        <v>74</v>
      </c>
      <c r="B32" s="70" t="s">
        <v>81</v>
      </c>
      <c r="C32" s="59" t="s">
        <v>19</v>
      </c>
      <c r="D32" s="58" t="s">
        <v>27</v>
      </c>
      <c r="E32" s="56">
        <v>24</v>
      </c>
      <c r="F32" s="65">
        <v>1</v>
      </c>
      <c r="G32" s="54" t="e">
        <f>(G30*2)</f>
        <v>#REF!</v>
      </c>
      <c r="H32" s="56">
        <v>36</v>
      </c>
      <c r="I32" s="57" t="e">
        <f t="shared" si="4"/>
        <v>#REF!</v>
      </c>
    </row>
    <row r="33" spans="1:9" x14ac:dyDescent="0.35">
      <c r="A33" s="63" t="s">
        <v>75</v>
      </c>
      <c r="B33" s="70" t="s">
        <v>63</v>
      </c>
      <c r="C33" s="59" t="s">
        <v>16</v>
      </c>
      <c r="D33" s="58" t="s">
        <v>27</v>
      </c>
      <c r="E33" s="14">
        <v>198</v>
      </c>
      <c r="F33" s="56">
        <v>12</v>
      </c>
      <c r="G33" s="54" t="e">
        <f>#REF!</f>
        <v>#REF!</v>
      </c>
      <c r="H33" s="56">
        <v>36</v>
      </c>
      <c r="I33" s="57" t="e">
        <f>E33*F33*G33*H33</f>
        <v>#REF!</v>
      </c>
    </row>
    <row r="34" spans="1:9" x14ac:dyDescent="0.35">
      <c r="A34" s="63" t="s">
        <v>53</v>
      </c>
      <c r="B34" s="70" t="s">
        <v>79</v>
      </c>
      <c r="C34" s="59" t="s">
        <v>16</v>
      </c>
      <c r="D34" s="58" t="s">
        <v>27</v>
      </c>
      <c r="E34" s="14">
        <v>198</v>
      </c>
      <c r="F34" s="56">
        <v>12</v>
      </c>
      <c r="G34" s="54" t="e">
        <f>SUM(G33*0.15)</f>
        <v>#REF!</v>
      </c>
      <c r="H34" s="56">
        <v>36</v>
      </c>
      <c r="I34" s="57" t="e">
        <f t="shared" ref="I34:I35" si="5">E34*F34*G34*H34</f>
        <v>#REF!</v>
      </c>
    </row>
    <row r="35" spans="1:9" ht="15" thickBot="1" x14ac:dyDescent="0.4">
      <c r="A35" s="71" t="s">
        <v>91</v>
      </c>
      <c r="B35" s="72" t="s">
        <v>84</v>
      </c>
      <c r="C35" s="73" t="s">
        <v>16</v>
      </c>
      <c r="D35" s="74" t="s">
        <v>27</v>
      </c>
      <c r="E35" s="40">
        <v>24</v>
      </c>
      <c r="F35" s="75">
        <v>4</v>
      </c>
      <c r="G35" s="76" t="e">
        <f>G33*2</f>
        <v>#REF!</v>
      </c>
      <c r="H35" s="75">
        <v>36</v>
      </c>
      <c r="I35" s="77" t="e">
        <f t="shared" si="5"/>
        <v>#REF!</v>
      </c>
    </row>
    <row r="36" spans="1:9" ht="15" thickBot="1" x14ac:dyDescent="0.4">
      <c r="D36" s="209" t="s">
        <v>98</v>
      </c>
      <c r="E36" s="210"/>
      <c r="F36" s="210"/>
      <c r="G36" s="210"/>
      <c r="H36" s="211"/>
      <c r="I36" s="68" t="e">
        <f>SUM(I17:I35)</f>
        <v>#REF!</v>
      </c>
    </row>
    <row r="37" spans="1:9" ht="15" thickBot="1" x14ac:dyDescent="0.4">
      <c r="A37" s="16"/>
      <c r="B37" s="16"/>
      <c r="C37" s="18"/>
      <c r="D37" s="207" t="s">
        <v>29</v>
      </c>
      <c r="E37" s="208"/>
      <c r="F37" s="208"/>
      <c r="G37" s="208"/>
      <c r="H37" s="208"/>
      <c r="I37" s="23" t="e">
        <f>SUM(I36,I13)</f>
        <v>#REF!</v>
      </c>
    </row>
    <row r="38" spans="1:9" x14ac:dyDescent="0.35">
      <c r="A38" s="16"/>
      <c r="B38" s="16"/>
      <c r="C38" s="18"/>
      <c r="D38" s="30"/>
      <c r="E38" s="30"/>
      <c r="F38" s="30"/>
      <c r="G38" s="30"/>
      <c r="H38" s="30"/>
      <c r="I38" s="31"/>
    </row>
    <row r="39" spans="1:9" x14ac:dyDescent="0.35">
      <c r="A39" s="16"/>
      <c r="B39" s="16"/>
      <c r="C39" s="18"/>
      <c r="D39" s="30"/>
      <c r="E39" s="30"/>
      <c r="F39" s="30"/>
      <c r="G39" s="30"/>
      <c r="H39" s="30"/>
      <c r="I39" s="31"/>
    </row>
    <row r="40" spans="1:9" x14ac:dyDescent="0.35">
      <c r="B40" s="6"/>
      <c r="E40"/>
      <c r="F40"/>
      <c r="G40"/>
      <c r="H40"/>
      <c r="I40" s="17"/>
    </row>
    <row r="41" spans="1:9" x14ac:dyDescent="0.35">
      <c r="B41" s="6"/>
      <c r="E41"/>
      <c r="F41"/>
      <c r="G41"/>
      <c r="H41"/>
      <c r="I41" s="17"/>
    </row>
    <row r="42" spans="1:9" x14ac:dyDescent="0.35">
      <c r="D42"/>
      <c r="E42"/>
      <c r="F42"/>
      <c r="G42"/>
      <c r="H42"/>
    </row>
    <row r="43" spans="1:9" ht="67.5" customHeight="1" x14ac:dyDescent="0.35">
      <c r="A43" s="8" t="s">
        <v>44</v>
      </c>
      <c r="B43" s="10" t="s">
        <v>107</v>
      </c>
    </row>
    <row r="44" spans="1:9" ht="66" customHeight="1" x14ac:dyDescent="0.35">
      <c r="A44" s="8" t="s">
        <v>45</v>
      </c>
      <c r="B44" s="10" t="s">
        <v>105</v>
      </c>
    </row>
    <row r="45" spans="1:9" ht="16.5" customHeight="1" x14ac:dyDescent="0.35">
      <c r="A45" t="s">
        <v>94</v>
      </c>
    </row>
  </sheetData>
  <mergeCells count="3">
    <mergeCell ref="D13:H13"/>
    <mergeCell ref="D37:H37"/>
    <mergeCell ref="D36:H3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73"/>
  <sheetViews>
    <sheetView topLeftCell="A51" workbookViewId="0">
      <selection activeCell="G25" sqref="G25:G59"/>
    </sheetView>
  </sheetViews>
  <sheetFormatPr defaultRowHeight="14.5" x14ac:dyDescent="0.35"/>
  <cols>
    <col min="1" max="1" width="7.1796875" customWidth="1"/>
    <col min="2" max="2" width="44.54296875" style="5" customWidth="1"/>
    <col min="3" max="3" width="7.1796875" customWidth="1"/>
    <col min="4" max="4" width="15.26953125" style="4" customWidth="1"/>
    <col min="5" max="5" width="8.7265625" style="4" bestFit="1" customWidth="1"/>
    <col min="6" max="6" width="10" style="4" customWidth="1"/>
    <col min="7" max="7" width="12.54296875" style="137" customWidth="1"/>
    <col min="8" max="8" width="9.1796875" style="4"/>
    <col min="9" max="9" width="20.81640625" customWidth="1"/>
    <col min="10" max="10" width="39" style="7" customWidth="1"/>
    <col min="11" max="11" width="59" style="6" customWidth="1"/>
    <col min="13" max="13" width="10.54296875" bestFit="1" customWidth="1"/>
  </cols>
  <sheetData>
    <row r="2" spans="1:11" ht="21" x14ac:dyDescent="0.5">
      <c r="B2" s="9" t="s">
        <v>28</v>
      </c>
      <c r="D2"/>
      <c r="E2"/>
      <c r="F2"/>
      <c r="G2" s="136"/>
      <c r="H2"/>
    </row>
    <row r="4" spans="1:11" x14ac:dyDescent="0.35">
      <c r="A4" s="142" t="s">
        <v>6</v>
      </c>
      <c r="B4" s="143" t="s">
        <v>8</v>
      </c>
      <c r="C4" s="142"/>
      <c r="D4" s="144" t="s">
        <v>23</v>
      </c>
      <c r="E4" s="144" t="s">
        <v>24</v>
      </c>
      <c r="F4" s="144" t="s">
        <v>4</v>
      </c>
      <c r="G4" s="145" t="s">
        <v>2</v>
      </c>
      <c r="H4" s="144" t="s">
        <v>3</v>
      </c>
      <c r="I4" s="142" t="s">
        <v>305</v>
      </c>
    </row>
    <row r="5" spans="1:11" ht="29" x14ac:dyDescent="0.35">
      <c r="A5" s="146" t="s">
        <v>30</v>
      </c>
      <c r="B5" s="149" t="s">
        <v>285</v>
      </c>
      <c r="C5" s="147"/>
      <c r="D5" s="14" t="s">
        <v>56</v>
      </c>
      <c r="E5" s="14">
        <v>1</v>
      </c>
      <c r="F5" s="14">
        <v>1</v>
      </c>
      <c r="G5" s="138"/>
      <c r="H5" s="14">
        <v>1</v>
      </c>
      <c r="I5" s="148">
        <f t="shared" ref="I5:I6" si="0">E5*F5*G5*H5</f>
        <v>0</v>
      </c>
      <c r="K5" s="168"/>
    </row>
    <row r="6" spans="1:11" ht="29" x14ac:dyDescent="0.35">
      <c r="A6" s="146" t="s">
        <v>58</v>
      </c>
      <c r="B6" s="149" t="s">
        <v>284</v>
      </c>
      <c r="C6" s="147"/>
      <c r="D6" s="14" t="s">
        <v>56</v>
      </c>
      <c r="E6" s="14">
        <v>1</v>
      </c>
      <c r="F6" s="14">
        <v>2</v>
      </c>
      <c r="G6" s="138"/>
      <c r="H6" s="14">
        <v>1</v>
      </c>
      <c r="I6" s="148">
        <f t="shared" si="0"/>
        <v>0</v>
      </c>
      <c r="K6" s="7"/>
    </row>
    <row r="7" spans="1:11" x14ac:dyDescent="0.35">
      <c r="A7" s="146" t="s">
        <v>31</v>
      </c>
      <c r="B7" s="149" t="s">
        <v>9</v>
      </c>
      <c r="C7" s="146"/>
      <c r="D7" s="14" t="s">
        <v>25</v>
      </c>
      <c r="E7" s="14">
        <v>1</v>
      </c>
      <c r="F7" s="14">
        <v>2</v>
      </c>
      <c r="G7" s="138"/>
      <c r="H7" s="14">
        <v>24</v>
      </c>
      <c r="I7" s="148">
        <f>E7*F7*G7*H7</f>
        <v>0</v>
      </c>
      <c r="K7" s="168"/>
    </row>
    <row r="8" spans="1:11" x14ac:dyDescent="0.35">
      <c r="A8" s="146" t="s">
        <v>59</v>
      </c>
      <c r="B8" s="149" t="s">
        <v>87</v>
      </c>
      <c r="C8" s="146"/>
      <c r="D8" s="14" t="s">
        <v>25</v>
      </c>
      <c r="E8" s="14">
        <v>1</v>
      </c>
      <c r="F8" s="14">
        <v>2</v>
      </c>
      <c r="G8" s="138"/>
      <c r="H8" s="14">
        <v>24</v>
      </c>
      <c r="I8" s="148">
        <f>E8*F8*G8*H8</f>
        <v>0</v>
      </c>
    </row>
    <row r="9" spans="1:11" x14ac:dyDescent="0.35">
      <c r="A9" s="146" t="s">
        <v>32</v>
      </c>
      <c r="B9" s="149" t="s">
        <v>43</v>
      </c>
      <c r="C9" s="146"/>
      <c r="D9" s="14" t="s">
        <v>26</v>
      </c>
      <c r="E9" s="14">
        <v>1</v>
      </c>
      <c r="F9" s="11">
        <f>F25+F28+F31+F34+F37+F41+F51+F55+F45+F48</f>
        <v>82</v>
      </c>
      <c r="G9" s="138"/>
      <c r="H9" s="14">
        <v>2</v>
      </c>
      <c r="I9" s="148">
        <f t="shared" ref="I9:I19" si="1">E9*F9*G9*H9</f>
        <v>0</v>
      </c>
      <c r="J9" s="6"/>
      <c r="K9" s="157"/>
    </row>
    <row r="10" spans="1:11" x14ac:dyDescent="0.35">
      <c r="A10" s="146" t="s">
        <v>33</v>
      </c>
      <c r="B10" s="149" t="s">
        <v>54</v>
      </c>
      <c r="C10" s="146"/>
      <c r="D10" s="14" t="s">
        <v>26</v>
      </c>
      <c r="E10" s="14">
        <v>1</v>
      </c>
      <c r="F10" s="13">
        <v>81</v>
      </c>
      <c r="G10" s="138"/>
      <c r="H10" s="14">
        <v>3</v>
      </c>
      <c r="I10" s="148">
        <f t="shared" si="1"/>
        <v>0</v>
      </c>
      <c r="J10" s="6"/>
    </row>
    <row r="11" spans="1:11" x14ac:dyDescent="0.35">
      <c r="A11" s="146" t="s">
        <v>60</v>
      </c>
      <c r="B11" s="149" t="s">
        <v>10</v>
      </c>
      <c r="C11" s="146"/>
      <c r="D11" s="14" t="s">
        <v>26</v>
      </c>
      <c r="E11" s="14">
        <v>1</v>
      </c>
      <c r="F11" s="13">
        <v>81</v>
      </c>
      <c r="G11" s="138"/>
      <c r="H11" s="14">
        <v>2</v>
      </c>
      <c r="I11" s="148">
        <f t="shared" si="1"/>
        <v>0</v>
      </c>
      <c r="J11" s="6"/>
      <c r="K11" s="168"/>
    </row>
    <row r="12" spans="1:11" x14ac:dyDescent="0.35">
      <c r="A12" s="146" t="s">
        <v>86</v>
      </c>
      <c r="B12" s="150" t="s">
        <v>112</v>
      </c>
      <c r="C12" s="146"/>
      <c r="D12" s="14" t="s">
        <v>237</v>
      </c>
      <c r="E12" s="14">
        <v>1</v>
      </c>
      <c r="F12" s="11">
        <v>81</v>
      </c>
      <c r="G12" s="138"/>
      <c r="H12" s="14">
        <v>2</v>
      </c>
      <c r="I12" s="148">
        <f t="shared" si="1"/>
        <v>0</v>
      </c>
      <c r="J12" s="6"/>
      <c r="K12" s="168"/>
    </row>
    <row r="13" spans="1:11" x14ac:dyDescent="0.35">
      <c r="A13" s="146" t="s">
        <v>111</v>
      </c>
      <c r="B13" s="146" t="s">
        <v>114</v>
      </c>
      <c r="C13" s="146"/>
      <c r="D13" s="14" t="s">
        <v>26</v>
      </c>
      <c r="E13" s="14">
        <v>1</v>
      </c>
      <c r="F13" s="13">
        <v>81</v>
      </c>
      <c r="G13" s="138"/>
      <c r="H13" s="14">
        <v>1</v>
      </c>
      <c r="I13" s="148">
        <f t="shared" si="1"/>
        <v>0</v>
      </c>
    </row>
    <row r="14" spans="1:11" x14ac:dyDescent="0.35">
      <c r="A14" s="146" t="s">
        <v>113</v>
      </c>
      <c r="B14" s="150" t="s">
        <v>232</v>
      </c>
      <c r="C14" s="146"/>
      <c r="D14" s="14" t="s">
        <v>279</v>
      </c>
      <c r="E14" s="14">
        <v>14</v>
      </c>
      <c r="F14" s="14">
        <f>F45+F55+F51+F41</f>
        <v>59</v>
      </c>
      <c r="G14" s="166"/>
      <c r="H14" s="14">
        <v>24</v>
      </c>
      <c r="I14" s="148">
        <f t="shared" si="1"/>
        <v>0</v>
      </c>
    </row>
    <row r="15" spans="1:11" x14ac:dyDescent="0.35">
      <c r="A15" s="146" t="s">
        <v>173</v>
      </c>
      <c r="B15" s="150" t="s">
        <v>230</v>
      </c>
      <c r="C15" s="146"/>
      <c r="D15" s="14" t="s">
        <v>25</v>
      </c>
      <c r="E15" s="14">
        <v>1</v>
      </c>
      <c r="F15" s="13">
        <v>7</v>
      </c>
      <c r="G15" s="138"/>
      <c r="H15" s="14">
        <v>24</v>
      </c>
      <c r="I15" s="148">
        <f t="shared" si="1"/>
        <v>0</v>
      </c>
      <c r="K15" s="168"/>
    </row>
    <row r="16" spans="1:11" x14ac:dyDescent="0.35">
      <c r="A16" s="146" t="s">
        <v>175</v>
      </c>
      <c r="B16" s="196" t="s">
        <v>238</v>
      </c>
      <c r="C16" s="197"/>
      <c r="D16" s="127" t="s">
        <v>25</v>
      </c>
      <c r="E16" s="127">
        <v>1</v>
      </c>
      <c r="F16" s="198">
        <v>22</v>
      </c>
      <c r="G16" s="138"/>
      <c r="H16" s="14">
        <v>24</v>
      </c>
      <c r="I16" s="148">
        <f t="shared" si="1"/>
        <v>0</v>
      </c>
    </row>
    <row r="17" spans="1:14" x14ac:dyDescent="0.35">
      <c r="A17" s="154" t="s">
        <v>177</v>
      </c>
      <c r="B17" s="149" t="s">
        <v>322</v>
      </c>
      <c r="C17" s="146"/>
      <c r="D17" s="14" t="s">
        <v>321</v>
      </c>
      <c r="E17" s="14">
        <v>1</v>
      </c>
      <c r="F17" s="13">
        <v>1200</v>
      </c>
      <c r="G17" s="138"/>
      <c r="H17" s="14">
        <v>12</v>
      </c>
      <c r="I17" s="148">
        <f t="shared" si="1"/>
        <v>0</v>
      </c>
    </row>
    <row r="18" spans="1:14" x14ac:dyDescent="0.35">
      <c r="A18" s="154" t="s">
        <v>179</v>
      </c>
      <c r="B18" s="149" t="s">
        <v>323</v>
      </c>
      <c r="C18" s="146"/>
      <c r="D18" s="14" t="s">
        <v>324</v>
      </c>
      <c r="E18" s="14">
        <v>1</v>
      </c>
      <c r="F18" s="13">
        <v>1</v>
      </c>
      <c r="G18" s="138"/>
      <c r="H18" s="14">
        <v>12</v>
      </c>
      <c r="I18" s="148">
        <f t="shared" si="1"/>
        <v>0</v>
      </c>
    </row>
    <row r="19" spans="1:14" x14ac:dyDescent="0.35">
      <c r="A19" s="146" t="s">
        <v>326</v>
      </c>
      <c r="B19" s="199" t="s">
        <v>325</v>
      </c>
      <c r="C19" s="200"/>
      <c r="D19" s="44" t="s">
        <v>172</v>
      </c>
      <c r="E19" s="36">
        <v>60</v>
      </c>
      <c r="F19" s="36">
        <v>1</v>
      </c>
      <c r="G19" s="138"/>
      <c r="H19" s="14">
        <v>6</v>
      </c>
      <c r="I19" s="148">
        <f t="shared" si="1"/>
        <v>0</v>
      </c>
    </row>
    <row r="20" spans="1:14" x14ac:dyDescent="0.35">
      <c r="A20" s="146" t="s">
        <v>327</v>
      </c>
      <c r="B20" s="146" t="s">
        <v>239</v>
      </c>
      <c r="C20" s="154"/>
      <c r="D20" s="14" t="s">
        <v>56</v>
      </c>
      <c r="E20" s="14">
        <v>1</v>
      </c>
      <c r="F20" s="13">
        <v>1</v>
      </c>
      <c r="G20" s="138"/>
      <c r="H20" s="14">
        <v>1</v>
      </c>
      <c r="I20" s="148">
        <f>E20*F20*G20*H20</f>
        <v>0</v>
      </c>
      <c r="K20" s="168"/>
    </row>
    <row r="21" spans="1:14" ht="19.5" customHeight="1" x14ac:dyDescent="0.35">
      <c r="A21" s="16"/>
      <c r="B21" s="16"/>
      <c r="C21" s="18"/>
      <c r="D21" s="212" t="s">
        <v>29</v>
      </c>
      <c r="E21" s="212"/>
      <c r="F21" s="212"/>
      <c r="G21" s="212"/>
      <c r="H21" s="212"/>
      <c r="I21" s="153">
        <f>SUM(I5:I20)</f>
        <v>0</v>
      </c>
    </row>
    <row r="22" spans="1:14" x14ac:dyDescent="0.35">
      <c r="A22" s="16"/>
      <c r="B22" s="16"/>
      <c r="C22" s="18"/>
      <c r="D22" s="30"/>
      <c r="E22" s="30"/>
      <c r="F22" s="30"/>
      <c r="G22" s="139"/>
      <c r="H22" s="30"/>
      <c r="I22" s="31"/>
    </row>
    <row r="24" spans="1:14" ht="29" x14ac:dyDescent="0.35">
      <c r="A24" s="142" t="s">
        <v>7</v>
      </c>
      <c r="B24" s="143" t="s">
        <v>0</v>
      </c>
      <c r="C24" s="142" t="s">
        <v>1</v>
      </c>
      <c r="D24" s="144" t="s">
        <v>23</v>
      </c>
      <c r="E24" s="144" t="s">
        <v>24</v>
      </c>
      <c r="F24" s="151" t="s">
        <v>41</v>
      </c>
      <c r="G24" s="145" t="s">
        <v>2</v>
      </c>
      <c r="H24" s="144" t="s">
        <v>3</v>
      </c>
      <c r="I24" s="142" t="s">
        <v>305</v>
      </c>
    </row>
    <row r="25" spans="1:14" x14ac:dyDescent="0.35">
      <c r="A25" s="1" t="s">
        <v>34</v>
      </c>
      <c r="B25" s="128" t="s">
        <v>185</v>
      </c>
      <c r="C25" s="1" t="s">
        <v>21</v>
      </c>
      <c r="D25" s="56" t="s">
        <v>27</v>
      </c>
      <c r="E25" s="14">
        <v>173</v>
      </c>
      <c r="F25" s="56">
        <v>1</v>
      </c>
      <c r="G25" s="140"/>
      <c r="H25" s="56">
        <v>24</v>
      </c>
      <c r="I25" s="3">
        <f t="shared" ref="I25:I59" si="2">E25*F25*G25*H25</f>
        <v>0</v>
      </c>
      <c r="J25" s="159"/>
      <c r="K25" s="158"/>
      <c r="M25" s="12"/>
      <c r="N25" s="12"/>
    </row>
    <row r="26" spans="1:14" x14ac:dyDescent="0.35">
      <c r="A26" s="1" t="s">
        <v>35</v>
      </c>
      <c r="B26" s="128" t="s">
        <v>225</v>
      </c>
      <c r="C26" s="1" t="s">
        <v>21</v>
      </c>
      <c r="D26" s="56" t="s">
        <v>27</v>
      </c>
      <c r="E26" s="14">
        <v>40</v>
      </c>
      <c r="F26" s="56">
        <v>1</v>
      </c>
      <c r="G26" s="140"/>
      <c r="H26" s="56">
        <v>24</v>
      </c>
      <c r="I26" s="3">
        <f t="shared" si="2"/>
        <v>0</v>
      </c>
      <c r="J26" s="159"/>
      <c r="K26" s="158"/>
      <c r="M26" s="12"/>
      <c r="N26" s="12"/>
    </row>
    <row r="27" spans="1:14" x14ac:dyDescent="0.35">
      <c r="A27" s="1" t="s">
        <v>36</v>
      </c>
      <c r="B27" s="128" t="s">
        <v>67</v>
      </c>
      <c r="C27" s="1" t="s">
        <v>21</v>
      </c>
      <c r="D27" s="56" t="s">
        <v>27</v>
      </c>
      <c r="E27" s="14">
        <v>24</v>
      </c>
      <c r="F27" s="56">
        <v>1</v>
      </c>
      <c r="G27" s="140"/>
      <c r="H27" s="56">
        <v>24</v>
      </c>
      <c r="I27" s="3">
        <f t="shared" si="2"/>
        <v>0</v>
      </c>
      <c r="J27" s="159"/>
      <c r="K27" s="158"/>
      <c r="M27" s="12"/>
      <c r="N27" s="12"/>
    </row>
    <row r="28" spans="1:14" x14ac:dyDescent="0.35">
      <c r="A28" s="1" t="s">
        <v>37</v>
      </c>
      <c r="B28" s="128" t="s">
        <v>257</v>
      </c>
      <c r="C28" s="1" t="s">
        <v>20</v>
      </c>
      <c r="D28" s="56" t="s">
        <v>27</v>
      </c>
      <c r="E28" s="14">
        <v>173</v>
      </c>
      <c r="F28" s="56">
        <v>5</v>
      </c>
      <c r="G28" s="140"/>
      <c r="H28" s="56">
        <v>24</v>
      </c>
      <c r="I28" s="3">
        <f t="shared" si="2"/>
        <v>0</v>
      </c>
      <c r="J28" s="159"/>
      <c r="K28" s="158"/>
      <c r="M28" s="12"/>
      <c r="N28" s="12"/>
    </row>
    <row r="29" spans="1:14" x14ac:dyDescent="0.35">
      <c r="A29" s="1" t="s">
        <v>38</v>
      </c>
      <c r="B29" s="128" t="s">
        <v>258</v>
      </c>
      <c r="C29" s="1" t="s">
        <v>20</v>
      </c>
      <c r="D29" s="56" t="s">
        <v>27</v>
      </c>
      <c r="E29" s="14">
        <v>24</v>
      </c>
      <c r="F29" s="56">
        <v>5</v>
      </c>
      <c r="G29" s="140"/>
      <c r="H29" s="56">
        <v>24</v>
      </c>
      <c r="I29" s="3">
        <f t="shared" si="2"/>
        <v>0</v>
      </c>
      <c r="J29" s="159"/>
      <c r="K29" s="158"/>
      <c r="M29" s="12"/>
      <c r="N29" s="12"/>
    </row>
    <row r="30" spans="1:14" x14ac:dyDescent="0.35">
      <c r="A30" s="1" t="s">
        <v>39</v>
      </c>
      <c r="B30" s="128" t="s">
        <v>259</v>
      </c>
      <c r="C30" s="1" t="s">
        <v>20</v>
      </c>
      <c r="D30" s="56" t="s">
        <v>27</v>
      </c>
      <c r="E30" s="14">
        <v>24</v>
      </c>
      <c r="F30" s="56">
        <v>5</v>
      </c>
      <c r="G30" s="140"/>
      <c r="H30" s="56">
        <v>24</v>
      </c>
      <c r="I30" s="3">
        <f t="shared" si="2"/>
        <v>0</v>
      </c>
      <c r="J30" s="159"/>
      <c r="K30" s="158"/>
      <c r="M30" s="12"/>
      <c r="N30" s="12"/>
    </row>
    <row r="31" spans="1:14" x14ac:dyDescent="0.35">
      <c r="A31" s="1" t="s">
        <v>40</v>
      </c>
      <c r="B31" s="128" t="s">
        <v>166</v>
      </c>
      <c r="C31" s="1" t="s">
        <v>20</v>
      </c>
      <c r="D31" s="56" t="s">
        <v>27</v>
      </c>
      <c r="E31" s="14">
        <v>173</v>
      </c>
      <c r="F31" s="56">
        <v>2</v>
      </c>
      <c r="G31" s="140"/>
      <c r="H31" s="56">
        <v>24</v>
      </c>
      <c r="I31" s="3">
        <f t="shared" si="2"/>
        <v>0</v>
      </c>
      <c r="J31" s="158"/>
      <c r="K31" s="158"/>
      <c r="M31" s="12"/>
      <c r="N31" s="12"/>
    </row>
    <row r="32" spans="1:14" x14ac:dyDescent="0.35">
      <c r="A32" s="1" t="s">
        <v>46</v>
      </c>
      <c r="B32" s="128" t="s">
        <v>167</v>
      </c>
      <c r="C32" s="1" t="s">
        <v>20</v>
      </c>
      <c r="D32" s="56" t="s">
        <v>27</v>
      </c>
      <c r="E32" s="14">
        <v>24</v>
      </c>
      <c r="F32" s="56">
        <v>2</v>
      </c>
      <c r="G32" s="140"/>
      <c r="H32" s="56">
        <v>24</v>
      </c>
      <c r="I32" s="3">
        <f t="shared" si="2"/>
        <v>0</v>
      </c>
      <c r="J32" s="158"/>
      <c r="K32" s="158"/>
      <c r="M32" s="12"/>
      <c r="N32" s="12"/>
    </row>
    <row r="33" spans="1:14" x14ac:dyDescent="0.35">
      <c r="A33" s="1" t="s">
        <v>47</v>
      </c>
      <c r="B33" s="128" t="s">
        <v>168</v>
      </c>
      <c r="C33" s="1" t="s">
        <v>20</v>
      </c>
      <c r="D33" s="56" t="s">
        <v>27</v>
      </c>
      <c r="E33" s="14">
        <v>24</v>
      </c>
      <c r="F33" s="56">
        <v>2</v>
      </c>
      <c r="G33" s="140"/>
      <c r="H33" s="56">
        <v>24</v>
      </c>
      <c r="I33" s="3">
        <f t="shared" si="2"/>
        <v>0</v>
      </c>
      <c r="J33" s="158"/>
      <c r="K33" s="158"/>
      <c r="M33" s="12"/>
      <c r="N33" s="12"/>
    </row>
    <row r="34" spans="1:14" x14ac:dyDescent="0.35">
      <c r="A34" s="1" t="s">
        <v>48</v>
      </c>
      <c r="B34" s="128" t="s">
        <v>68</v>
      </c>
      <c r="C34" s="1" t="s">
        <v>20</v>
      </c>
      <c r="D34" s="56" t="s">
        <v>27</v>
      </c>
      <c r="E34" s="56">
        <v>173</v>
      </c>
      <c r="F34" s="65">
        <v>1</v>
      </c>
      <c r="G34" s="140"/>
      <c r="H34" s="56">
        <v>24</v>
      </c>
      <c r="I34" s="3">
        <f t="shared" si="2"/>
        <v>0</v>
      </c>
      <c r="J34" s="158"/>
      <c r="K34" s="158"/>
      <c r="M34" s="12"/>
      <c r="N34" s="12"/>
    </row>
    <row r="35" spans="1:14" x14ac:dyDescent="0.35">
      <c r="A35" s="1" t="s">
        <v>49</v>
      </c>
      <c r="B35" s="128" t="s">
        <v>69</v>
      </c>
      <c r="C35" s="1" t="s">
        <v>20</v>
      </c>
      <c r="D35" s="56" t="s">
        <v>27</v>
      </c>
      <c r="E35" s="56">
        <v>20</v>
      </c>
      <c r="F35" s="65">
        <v>1</v>
      </c>
      <c r="G35" s="140"/>
      <c r="H35" s="56">
        <v>24</v>
      </c>
      <c r="I35" s="3">
        <f t="shared" si="2"/>
        <v>0</v>
      </c>
      <c r="J35" s="159"/>
      <c r="K35" s="158"/>
      <c r="M35" s="12"/>
      <c r="N35" s="12"/>
    </row>
    <row r="36" spans="1:14" x14ac:dyDescent="0.35">
      <c r="A36" s="1" t="s">
        <v>50</v>
      </c>
      <c r="B36" s="128" t="s">
        <v>70</v>
      </c>
      <c r="C36" s="1" t="s">
        <v>20</v>
      </c>
      <c r="D36" s="56" t="s">
        <v>27</v>
      </c>
      <c r="E36" s="56">
        <v>20</v>
      </c>
      <c r="F36" s="65">
        <v>1</v>
      </c>
      <c r="G36" s="140"/>
      <c r="H36" s="56">
        <v>24</v>
      </c>
      <c r="I36" s="3">
        <f t="shared" si="2"/>
        <v>0</v>
      </c>
      <c r="J36" s="159"/>
      <c r="K36" s="158"/>
      <c r="M36" s="12"/>
      <c r="N36" s="12"/>
    </row>
    <row r="37" spans="1:14" x14ac:dyDescent="0.35">
      <c r="A37" s="1" t="s">
        <v>51</v>
      </c>
      <c r="B37" s="128" t="s">
        <v>61</v>
      </c>
      <c r="C37" s="1" t="s">
        <v>19</v>
      </c>
      <c r="D37" s="56" t="s">
        <v>27</v>
      </c>
      <c r="E37" s="56">
        <v>183</v>
      </c>
      <c r="F37" s="65">
        <v>12</v>
      </c>
      <c r="G37" s="141"/>
      <c r="H37" s="56">
        <v>24</v>
      </c>
      <c r="I37" s="3">
        <f t="shared" si="2"/>
        <v>0</v>
      </c>
      <c r="J37" s="159"/>
      <c r="K37" s="158"/>
      <c r="M37" s="12"/>
      <c r="N37" s="12"/>
    </row>
    <row r="38" spans="1:14" x14ac:dyDescent="0.35">
      <c r="A38" s="1" t="s">
        <v>52</v>
      </c>
      <c r="B38" s="128" t="s">
        <v>78</v>
      </c>
      <c r="C38" s="1" t="s">
        <v>19</v>
      </c>
      <c r="D38" s="56" t="s">
        <v>27</v>
      </c>
      <c r="E38" s="56">
        <v>183</v>
      </c>
      <c r="F38" s="65">
        <v>12</v>
      </c>
      <c r="G38" s="141"/>
      <c r="H38" s="56">
        <v>24</v>
      </c>
      <c r="I38" s="3">
        <f t="shared" si="2"/>
        <v>0</v>
      </c>
      <c r="J38" s="159"/>
    </row>
    <row r="39" spans="1:14" x14ac:dyDescent="0.35">
      <c r="A39" s="1" t="s">
        <v>73</v>
      </c>
      <c r="B39" s="128" t="s">
        <v>228</v>
      </c>
      <c r="C39" s="1" t="s">
        <v>19</v>
      </c>
      <c r="D39" s="56" t="s">
        <v>97</v>
      </c>
      <c r="E39" s="56">
        <v>24</v>
      </c>
      <c r="F39" s="65">
        <v>12</v>
      </c>
      <c r="G39" s="141"/>
      <c r="H39" s="56">
        <v>24</v>
      </c>
      <c r="I39" s="3">
        <f t="shared" si="2"/>
        <v>0</v>
      </c>
      <c r="J39" s="159"/>
    </row>
    <row r="40" spans="1:14" x14ac:dyDescent="0.35">
      <c r="A40" s="1" t="s">
        <v>74</v>
      </c>
      <c r="B40" s="128" t="s">
        <v>76</v>
      </c>
      <c r="C40" s="1" t="s">
        <v>19</v>
      </c>
      <c r="D40" s="56" t="s">
        <v>27</v>
      </c>
      <c r="E40" s="56">
        <v>36</v>
      </c>
      <c r="F40" s="65">
        <v>12</v>
      </c>
      <c r="G40" s="141"/>
      <c r="H40" s="56">
        <v>24</v>
      </c>
      <c r="I40" s="3">
        <f t="shared" si="2"/>
        <v>0</v>
      </c>
      <c r="J40" s="159"/>
    </row>
    <row r="41" spans="1:14" x14ac:dyDescent="0.35">
      <c r="A41" s="1" t="s">
        <v>75</v>
      </c>
      <c r="B41" s="128" t="s">
        <v>88</v>
      </c>
      <c r="C41" s="1" t="s">
        <v>19</v>
      </c>
      <c r="D41" s="56" t="s">
        <v>27</v>
      </c>
      <c r="E41" s="56">
        <v>183</v>
      </c>
      <c r="F41" s="65">
        <v>4</v>
      </c>
      <c r="G41" s="141"/>
      <c r="H41" s="56">
        <v>24</v>
      </c>
      <c r="I41" s="3">
        <f t="shared" si="2"/>
        <v>0</v>
      </c>
      <c r="J41" s="159"/>
    </row>
    <row r="42" spans="1:14" x14ac:dyDescent="0.35">
      <c r="A42" s="1" t="s">
        <v>53</v>
      </c>
      <c r="B42" s="128" t="s">
        <v>89</v>
      </c>
      <c r="C42" s="1" t="s">
        <v>19</v>
      </c>
      <c r="D42" s="56" t="s">
        <v>27</v>
      </c>
      <c r="E42" s="56">
        <v>183</v>
      </c>
      <c r="F42" s="65">
        <v>4</v>
      </c>
      <c r="G42" s="141"/>
      <c r="H42" s="56">
        <v>24</v>
      </c>
      <c r="I42" s="3">
        <f t="shared" si="2"/>
        <v>0</v>
      </c>
      <c r="J42" s="159"/>
    </row>
    <row r="43" spans="1:14" x14ac:dyDescent="0.35">
      <c r="A43" s="1" t="s">
        <v>91</v>
      </c>
      <c r="B43" s="128" t="s">
        <v>229</v>
      </c>
      <c r="C43" s="1" t="s">
        <v>19</v>
      </c>
      <c r="D43" s="56" t="s">
        <v>97</v>
      </c>
      <c r="E43" s="56">
        <v>24</v>
      </c>
      <c r="F43" s="65">
        <v>4</v>
      </c>
      <c r="G43" s="141"/>
      <c r="H43" s="56">
        <v>24</v>
      </c>
      <c r="I43" s="3">
        <f t="shared" si="2"/>
        <v>0</v>
      </c>
      <c r="J43" s="159"/>
    </row>
    <row r="44" spans="1:14" x14ac:dyDescent="0.35">
      <c r="A44" s="1" t="s">
        <v>92</v>
      </c>
      <c r="B44" s="128" t="s">
        <v>90</v>
      </c>
      <c r="C44" s="1" t="s">
        <v>19</v>
      </c>
      <c r="D44" s="56" t="s">
        <v>27</v>
      </c>
      <c r="E44" s="56">
        <v>36</v>
      </c>
      <c r="F44" s="65">
        <v>4</v>
      </c>
      <c r="G44" s="141"/>
      <c r="H44" s="56">
        <v>24</v>
      </c>
      <c r="I44" s="3">
        <f t="shared" si="2"/>
        <v>0</v>
      </c>
      <c r="J44" s="159"/>
    </row>
    <row r="45" spans="1:14" x14ac:dyDescent="0.35">
      <c r="A45" s="1" t="s">
        <v>93</v>
      </c>
      <c r="B45" s="128" t="s">
        <v>260</v>
      </c>
      <c r="C45" s="1" t="s">
        <v>19</v>
      </c>
      <c r="D45" s="56" t="s">
        <v>97</v>
      </c>
      <c r="E45" s="56">
        <v>173</v>
      </c>
      <c r="F45" s="65">
        <v>18</v>
      </c>
      <c r="G45" s="141"/>
      <c r="H45" s="56">
        <v>24</v>
      </c>
      <c r="I45" s="3">
        <f t="shared" si="2"/>
        <v>0</v>
      </c>
      <c r="J45" s="159"/>
    </row>
    <row r="46" spans="1:14" x14ac:dyDescent="0.35">
      <c r="A46" s="1" t="s">
        <v>99</v>
      </c>
      <c r="B46" s="128" t="s">
        <v>144</v>
      </c>
      <c r="C46" s="1" t="s">
        <v>19</v>
      </c>
      <c r="D46" s="56" t="s">
        <v>97</v>
      </c>
      <c r="E46" s="56">
        <v>40</v>
      </c>
      <c r="F46" s="65">
        <v>18</v>
      </c>
      <c r="G46" s="141"/>
      <c r="H46" s="56">
        <v>24</v>
      </c>
      <c r="I46" s="3">
        <f t="shared" si="2"/>
        <v>0</v>
      </c>
      <c r="J46" s="159"/>
    </row>
    <row r="47" spans="1:14" x14ac:dyDescent="0.35">
      <c r="A47" s="1" t="s">
        <v>101</v>
      </c>
      <c r="B47" s="128" t="s">
        <v>145</v>
      </c>
      <c r="C47" s="1" t="s">
        <v>19</v>
      </c>
      <c r="D47" s="56" t="s">
        <v>97</v>
      </c>
      <c r="E47" s="56">
        <v>24</v>
      </c>
      <c r="F47" s="65">
        <v>18</v>
      </c>
      <c r="G47" s="141"/>
      <c r="H47" s="56">
        <v>24</v>
      </c>
      <c r="I47" s="3">
        <f t="shared" si="2"/>
        <v>0</v>
      </c>
      <c r="J47" s="159"/>
    </row>
    <row r="48" spans="1:14" x14ac:dyDescent="0.35">
      <c r="A48" s="1" t="s">
        <v>102</v>
      </c>
      <c r="B48" s="128" t="s">
        <v>261</v>
      </c>
      <c r="C48" s="1" t="s">
        <v>19</v>
      </c>
      <c r="D48" s="56" t="s">
        <v>97</v>
      </c>
      <c r="E48" s="56">
        <v>173</v>
      </c>
      <c r="F48" s="65">
        <v>2</v>
      </c>
      <c r="G48" s="141"/>
      <c r="H48" s="56">
        <v>24</v>
      </c>
      <c r="I48" s="3">
        <f t="shared" si="2"/>
        <v>0</v>
      </c>
      <c r="J48" s="159"/>
    </row>
    <row r="49" spans="1:11" x14ac:dyDescent="0.35">
      <c r="A49" s="1" t="s">
        <v>103</v>
      </c>
      <c r="B49" s="128" t="s">
        <v>262</v>
      </c>
      <c r="C49" s="1" t="s">
        <v>19</v>
      </c>
      <c r="D49" s="56" t="s">
        <v>97</v>
      </c>
      <c r="E49" s="56">
        <v>40</v>
      </c>
      <c r="F49" s="65">
        <v>2</v>
      </c>
      <c r="G49" s="141"/>
      <c r="H49" s="56">
        <v>24</v>
      </c>
      <c r="I49" s="3">
        <f t="shared" si="2"/>
        <v>0</v>
      </c>
      <c r="J49" s="159"/>
    </row>
    <row r="50" spans="1:11" x14ac:dyDescent="0.35">
      <c r="A50" s="1" t="s">
        <v>123</v>
      </c>
      <c r="B50" s="128" t="s">
        <v>263</v>
      </c>
      <c r="C50" s="1" t="s">
        <v>19</v>
      </c>
      <c r="D50" s="56" t="s">
        <v>97</v>
      </c>
      <c r="E50" s="56">
        <v>24</v>
      </c>
      <c r="F50" s="65">
        <v>2</v>
      </c>
      <c r="G50" s="141"/>
      <c r="H50" s="56">
        <v>24</v>
      </c>
      <c r="I50" s="3">
        <f t="shared" si="2"/>
        <v>0</v>
      </c>
      <c r="J50" s="159"/>
    </row>
    <row r="51" spans="1:11" x14ac:dyDescent="0.35">
      <c r="A51" s="1" t="s">
        <v>124</v>
      </c>
      <c r="B51" s="128" t="s">
        <v>264</v>
      </c>
      <c r="C51" s="1" t="s">
        <v>19</v>
      </c>
      <c r="D51" s="56" t="s">
        <v>27</v>
      </c>
      <c r="E51" s="56">
        <v>183</v>
      </c>
      <c r="F51" s="65">
        <v>7</v>
      </c>
      <c r="G51" s="141"/>
      <c r="H51" s="56">
        <v>24</v>
      </c>
      <c r="I51" s="3">
        <f t="shared" si="2"/>
        <v>0</v>
      </c>
      <c r="J51" s="158"/>
    </row>
    <row r="52" spans="1:11" x14ac:dyDescent="0.35">
      <c r="A52" s="1" t="s">
        <v>125</v>
      </c>
      <c r="B52" s="128" t="s">
        <v>267</v>
      </c>
      <c r="C52" s="1" t="s">
        <v>19</v>
      </c>
      <c r="D52" s="56" t="s">
        <v>27</v>
      </c>
      <c r="E52" s="56">
        <v>183</v>
      </c>
      <c r="F52" s="65">
        <v>7</v>
      </c>
      <c r="G52" s="141"/>
      <c r="H52" s="56">
        <v>24</v>
      </c>
      <c r="I52" s="3">
        <f t="shared" si="2"/>
        <v>0</v>
      </c>
      <c r="J52" s="158"/>
    </row>
    <row r="53" spans="1:11" x14ac:dyDescent="0.35">
      <c r="A53" s="1" t="s">
        <v>127</v>
      </c>
      <c r="B53" s="128" t="s">
        <v>265</v>
      </c>
      <c r="C53" s="1" t="s">
        <v>19</v>
      </c>
      <c r="D53" s="56" t="s">
        <v>27</v>
      </c>
      <c r="E53" s="56">
        <v>24</v>
      </c>
      <c r="F53" s="65">
        <v>7</v>
      </c>
      <c r="G53" s="141"/>
      <c r="H53" s="56">
        <v>24</v>
      </c>
      <c r="I53" s="3">
        <f t="shared" si="2"/>
        <v>0</v>
      </c>
      <c r="J53" s="158"/>
    </row>
    <row r="54" spans="1:11" x14ac:dyDescent="0.35">
      <c r="A54" s="1" t="s">
        <v>128</v>
      </c>
      <c r="B54" s="128" t="s">
        <v>266</v>
      </c>
      <c r="C54" s="1" t="s">
        <v>19</v>
      </c>
      <c r="D54" s="56" t="s">
        <v>27</v>
      </c>
      <c r="E54" s="56">
        <v>36</v>
      </c>
      <c r="F54" s="65">
        <v>7</v>
      </c>
      <c r="G54" s="141"/>
      <c r="H54" s="56">
        <v>24</v>
      </c>
      <c r="I54" s="3">
        <f t="shared" si="2"/>
        <v>0</v>
      </c>
      <c r="J54" s="158"/>
    </row>
    <row r="55" spans="1:11" x14ac:dyDescent="0.35">
      <c r="A55" s="1" t="s">
        <v>130</v>
      </c>
      <c r="B55" s="128" t="s">
        <v>63</v>
      </c>
      <c r="C55" s="1" t="s">
        <v>16</v>
      </c>
      <c r="D55" s="56" t="s">
        <v>27</v>
      </c>
      <c r="E55" s="14">
        <v>183</v>
      </c>
      <c r="F55" s="56">
        <v>30</v>
      </c>
      <c r="G55" s="141"/>
      <c r="H55" s="56">
        <v>24</v>
      </c>
      <c r="I55" s="3">
        <f t="shared" si="2"/>
        <v>0</v>
      </c>
      <c r="J55" s="158"/>
    </row>
    <row r="56" spans="1:11" x14ac:dyDescent="0.35">
      <c r="A56" s="1" t="s">
        <v>131</v>
      </c>
      <c r="B56" s="128" t="s">
        <v>79</v>
      </c>
      <c r="C56" s="1" t="s">
        <v>16</v>
      </c>
      <c r="D56" s="56" t="s">
        <v>27</v>
      </c>
      <c r="E56" s="14">
        <v>183</v>
      </c>
      <c r="F56" s="56">
        <v>30</v>
      </c>
      <c r="G56" s="141"/>
      <c r="H56" s="56">
        <v>24</v>
      </c>
      <c r="I56" s="3">
        <f t="shared" si="2"/>
        <v>0</v>
      </c>
      <c r="J56" s="158"/>
    </row>
    <row r="57" spans="1:11" x14ac:dyDescent="0.35">
      <c r="A57" s="1" t="s">
        <v>133</v>
      </c>
      <c r="B57" s="128" t="s">
        <v>196</v>
      </c>
      <c r="C57" s="1" t="s">
        <v>16</v>
      </c>
      <c r="D57" s="56" t="s">
        <v>97</v>
      </c>
      <c r="E57" s="14">
        <v>24</v>
      </c>
      <c r="F57" s="56">
        <v>30</v>
      </c>
      <c r="G57" s="141"/>
      <c r="H57" s="56">
        <v>24</v>
      </c>
      <c r="I57" s="3">
        <f t="shared" si="2"/>
        <v>0</v>
      </c>
      <c r="J57" s="6"/>
      <c r="K57" s="156"/>
    </row>
    <row r="58" spans="1:11" x14ac:dyDescent="0.35">
      <c r="A58" s="1" t="s">
        <v>134</v>
      </c>
      <c r="B58" s="128" t="s">
        <v>77</v>
      </c>
      <c r="C58" s="1" t="s">
        <v>16</v>
      </c>
      <c r="D58" s="56" t="s">
        <v>27</v>
      </c>
      <c r="E58" s="14">
        <v>36</v>
      </c>
      <c r="F58" s="56">
        <v>30</v>
      </c>
      <c r="G58" s="141"/>
      <c r="H58" s="56">
        <v>24</v>
      </c>
      <c r="I58" s="3">
        <f t="shared" si="2"/>
        <v>0</v>
      </c>
      <c r="J58" s="6"/>
    </row>
    <row r="59" spans="1:11" x14ac:dyDescent="0.35">
      <c r="A59" s="1" t="s">
        <v>136</v>
      </c>
      <c r="B59" s="128" t="s">
        <v>320</v>
      </c>
      <c r="C59" s="1"/>
      <c r="D59" s="56" t="s">
        <v>27</v>
      </c>
      <c r="E59" s="14">
        <v>1500</v>
      </c>
      <c r="F59" s="56">
        <v>1</v>
      </c>
      <c r="G59" s="141"/>
      <c r="H59" s="56">
        <v>6</v>
      </c>
      <c r="I59" s="3">
        <f t="shared" si="2"/>
        <v>0</v>
      </c>
      <c r="J59" s="6"/>
    </row>
    <row r="60" spans="1:11" x14ac:dyDescent="0.35">
      <c r="D60" s="195"/>
      <c r="E60" s="14"/>
      <c r="F60" s="56"/>
      <c r="G60" s="141"/>
      <c r="H60" s="56"/>
      <c r="I60" s="3"/>
      <c r="J60" s="6"/>
    </row>
    <row r="61" spans="1:11" x14ac:dyDescent="0.35">
      <c r="D61" s="56"/>
      <c r="E61" s="14"/>
      <c r="F61" s="56"/>
      <c r="G61" s="141"/>
      <c r="H61" s="56"/>
      <c r="I61" s="3"/>
      <c r="J61" s="6"/>
    </row>
    <row r="62" spans="1:11" x14ac:dyDescent="0.35">
      <c r="D62" s="56"/>
      <c r="E62" s="14"/>
      <c r="F62" s="56"/>
      <c r="G62" s="141"/>
      <c r="H62" s="56"/>
      <c r="I62" s="3"/>
      <c r="J62" s="6"/>
    </row>
    <row r="63" spans="1:11" x14ac:dyDescent="0.35">
      <c r="D63" s="212" t="s">
        <v>98</v>
      </c>
      <c r="E63" s="212"/>
      <c r="F63" s="212" t="s">
        <v>100</v>
      </c>
      <c r="G63" s="212"/>
      <c r="H63" s="212"/>
      <c r="I63" s="152">
        <f>SUM(I25:I59)</f>
        <v>0</v>
      </c>
    </row>
    <row r="64" spans="1:11" x14ac:dyDescent="0.35">
      <c r="A64" s="16"/>
      <c r="B64" s="16"/>
      <c r="C64" s="18"/>
      <c r="D64" s="212" t="s">
        <v>29</v>
      </c>
      <c r="E64" s="212"/>
      <c r="F64" s="212"/>
      <c r="G64" s="212"/>
      <c r="H64" s="212"/>
      <c r="I64" s="153">
        <f>SUM(I63,I21)</f>
        <v>0</v>
      </c>
      <c r="J64" s="6"/>
    </row>
    <row r="65" spans="1:9" x14ac:dyDescent="0.35">
      <c r="A65" s="16"/>
      <c r="B65" s="16"/>
      <c r="C65" s="18"/>
      <c r="D65" s="30"/>
      <c r="E65" s="30"/>
      <c r="F65" s="30"/>
      <c r="G65" s="139"/>
      <c r="H65" s="30"/>
      <c r="I65" s="31"/>
    </row>
    <row r="66" spans="1:9" x14ac:dyDescent="0.35">
      <c r="A66" s="16"/>
      <c r="B66" s="16"/>
      <c r="C66" s="18"/>
      <c r="D66" s="30"/>
      <c r="E66" s="30"/>
      <c r="F66" s="30"/>
      <c r="G66" s="139"/>
      <c r="H66" s="30"/>
      <c r="I66" s="31"/>
    </row>
    <row r="67" spans="1:9" ht="72.5" x14ac:dyDescent="0.35">
      <c r="A67" s="8" t="s">
        <v>44</v>
      </c>
      <c r="B67" s="10" t="s">
        <v>300</v>
      </c>
    </row>
    <row r="68" spans="1:9" ht="62.25" customHeight="1" x14ac:dyDescent="0.35">
      <c r="A68" s="8" t="s">
        <v>45</v>
      </c>
      <c r="B68" s="10" t="s">
        <v>276</v>
      </c>
    </row>
    <row r="69" spans="1:9" ht="16.5" customHeight="1" x14ac:dyDescent="0.35">
      <c r="A69" t="s">
        <v>278</v>
      </c>
      <c r="B69" s="5" t="s">
        <v>277</v>
      </c>
    </row>
    <row r="71" spans="1:9" ht="43.5" x14ac:dyDescent="0.35">
      <c r="A71" t="s">
        <v>226</v>
      </c>
      <c r="B71" s="5" t="s">
        <v>227</v>
      </c>
    </row>
    <row r="73" spans="1:9" ht="43.5" x14ac:dyDescent="0.35">
      <c r="A73" t="s">
        <v>268</v>
      </c>
      <c r="B73" s="5" t="s">
        <v>270</v>
      </c>
    </row>
  </sheetData>
  <mergeCells count="3">
    <mergeCell ref="D21:H21"/>
    <mergeCell ref="D64:H64"/>
    <mergeCell ref="D63:H63"/>
  </mergeCells>
  <phoneticPr fontId="8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61"/>
  <sheetViews>
    <sheetView topLeftCell="A13" workbookViewId="0">
      <selection activeCell="G21" sqref="G21:G52"/>
    </sheetView>
  </sheetViews>
  <sheetFormatPr defaultColWidth="8.81640625" defaultRowHeight="14.5" x14ac:dyDescent="0.35"/>
  <cols>
    <col min="1" max="1" width="7.1796875" customWidth="1"/>
    <col min="2" max="2" width="46.26953125" style="5" customWidth="1"/>
    <col min="3" max="3" width="7.1796875" customWidth="1"/>
    <col min="4" max="4" width="15.26953125" style="4" customWidth="1"/>
    <col min="5" max="5" width="8.7265625" style="4" bestFit="1" customWidth="1"/>
    <col min="6" max="6" width="10" style="4" customWidth="1"/>
    <col min="7" max="7" width="20.81640625" style="137" customWidth="1"/>
    <col min="8" max="8" width="20.81640625" style="4" customWidth="1"/>
    <col min="9" max="9" width="20.81640625" customWidth="1"/>
    <col min="10" max="10" width="69.26953125" style="7" bestFit="1" customWidth="1"/>
  </cols>
  <sheetData>
    <row r="2" spans="1:11" ht="21" x14ac:dyDescent="0.5">
      <c r="B2" s="9" t="s">
        <v>275</v>
      </c>
      <c r="D2"/>
      <c r="E2"/>
      <c r="F2"/>
      <c r="G2" s="136"/>
      <c r="H2"/>
    </row>
    <row r="4" spans="1:11" x14ac:dyDescent="0.35">
      <c r="A4" s="142" t="s">
        <v>6</v>
      </c>
      <c r="B4" s="143" t="s">
        <v>8</v>
      </c>
      <c r="C4" s="142"/>
      <c r="D4" s="144" t="s">
        <v>23</v>
      </c>
      <c r="E4" s="144" t="s">
        <v>24</v>
      </c>
      <c r="F4" s="144" t="s">
        <v>4</v>
      </c>
      <c r="G4" s="145" t="s">
        <v>2</v>
      </c>
      <c r="H4" s="144" t="s">
        <v>3</v>
      </c>
      <c r="I4" s="142" t="s">
        <v>305</v>
      </c>
      <c r="J4"/>
    </row>
    <row r="5" spans="1:11" ht="29" x14ac:dyDescent="0.35">
      <c r="A5" s="146" t="s">
        <v>30</v>
      </c>
      <c r="B5" s="149" t="s">
        <v>285</v>
      </c>
      <c r="C5" s="147"/>
      <c r="D5" s="14" t="s">
        <v>56</v>
      </c>
      <c r="E5" s="14">
        <v>1</v>
      </c>
      <c r="F5" s="14">
        <v>1</v>
      </c>
      <c r="G5" s="138"/>
      <c r="H5" s="14">
        <v>1</v>
      </c>
      <c r="I5" s="148">
        <f>E5*F5*G5*H5</f>
        <v>0</v>
      </c>
      <c r="K5" s="168"/>
    </row>
    <row r="6" spans="1:11" x14ac:dyDescent="0.35">
      <c r="A6" s="146" t="s">
        <v>58</v>
      </c>
      <c r="B6" s="149" t="s">
        <v>110</v>
      </c>
      <c r="C6" s="146"/>
      <c r="D6" s="14" t="s">
        <v>25</v>
      </c>
      <c r="E6" s="14">
        <v>1</v>
      </c>
      <c r="F6" s="14">
        <v>3</v>
      </c>
      <c r="G6" s="138"/>
      <c r="H6" s="14">
        <v>24</v>
      </c>
      <c r="I6" s="148">
        <f t="shared" ref="I6:I15" si="0">E6*F6*G6*H6</f>
        <v>0</v>
      </c>
      <c r="J6"/>
    </row>
    <row r="7" spans="1:11" x14ac:dyDescent="0.35">
      <c r="A7" s="146" t="s">
        <v>31</v>
      </c>
      <c r="B7" s="149" t="s">
        <v>43</v>
      </c>
      <c r="C7" s="146"/>
      <c r="D7" s="14" t="s">
        <v>26</v>
      </c>
      <c r="E7" s="14">
        <v>1</v>
      </c>
      <c r="F7" s="13">
        <f>F21+F22+F23+F26+F29+F32+F35+F38+F41+F44+F47+F50</f>
        <v>116</v>
      </c>
      <c r="G7" s="166"/>
      <c r="H7" s="14">
        <v>2</v>
      </c>
      <c r="I7" s="148">
        <f t="shared" si="0"/>
        <v>0</v>
      </c>
      <c r="J7" s="157"/>
    </row>
    <row r="8" spans="1:11" x14ac:dyDescent="0.35">
      <c r="A8" s="146" t="s">
        <v>59</v>
      </c>
      <c r="B8" s="149" t="s">
        <v>54</v>
      </c>
      <c r="C8" s="146"/>
      <c r="D8" s="14" t="s">
        <v>26</v>
      </c>
      <c r="E8" s="14">
        <v>1</v>
      </c>
      <c r="F8" s="13">
        <v>116</v>
      </c>
      <c r="G8" s="166"/>
      <c r="H8" s="14">
        <v>3</v>
      </c>
      <c r="I8" s="148">
        <f t="shared" si="0"/>
        <v>0</v>
      </c>
      <c r="J8"/>
    </row>
    <row r="9" spans="1:11" x14ac:dyDescent="0.35">
      <c r="A9" s="146" t="s">
        <v>32</v>
      </c>
      <c r="B9" s="149" t="s">
        <v>10</v>
      </c>
      <c r="C9" s="146"/>
      <c r="D9" s="14" t="s">
        <v>26</v>
      </c>
      <c r="E9" s="14">
        <v>1</v>
      </c>
      <c r="F9" s="13">
        <v>116</v>
      </c>
      <c r="G9" s="166"/>
      <c r="H9" s="14">
        <v>2</v>
      </c>
      <c r="I9" s="148">
        <f t="shared" si="0"/>
        <v>0</v>
      </c>
      <c r="J9" s="6"/>
      <c r="K9" s="168"/>
    </row>
    <row r="10" spans="1:11" x14ac:dyDescent="0.35">
      <c r="A10" s="146" t="s">
        <v>33</v>
      </c>
      <c r="B10" s="150" t="s">
        <v>112</v>
      </c>
      <c r="C10" s="146"/>
      <c r="D10" s="14" t="s">
        <v>237</v>
      </c>
      <c r="E10" s="14">
        <v>1</v>
      </c>
      <c r="F10" s="14">
        <v>116</v>
      </c>
      <c r="G10" s="166"/>
      <c r="H10" s="14">
        <v>1</v>
      </c>
      <c r="I10" s="148">
        <f t="shared" si="0"/>
        <v>0</v>
      </c>
      <c r="J10" s="6"/>
    </row>
    <row r="11" spans="1:11" x14ac:dyDescent="0.35">
      <c r="A11" s="146" t="s">
        <v>60</v>
      </c>
      <c r="B11" s="146" t="s">
        <v>114</v>
      </c>
      <c r="C11" s="146"/>
      <c r="D11" s="14" t="s">
        <v>26</v>
      </c>
      <c r="E11" s="14">
        <v>1</v>
      </c>
      <c r="F11" s="14">
        <v>116</v>
      </c>
      <c r="G11" s="166"/>
      <c r="H11" s="14">
        <v>2</v>
      </c>
      <c r="I11" s="148">
        <f t="shared" si="0"/>
        <v>0</v>
      </c>
      <c r="K11" s="6"/>
    </row>
    <row r="12" spans="1:11" x14ac:dyDescent="0.35">
      <c r="A12" s="146" t="s">
        <v>86</v>
      </c>
      <c r="B12" s="150" t="s">
        <v>232</v>
      </c>
      <c r="C12" s="146"/>
      <c r="D12" s="14" t="s">
        <v>279</v>
      </c>
      <c r="E12" s="14">
        <v>14</v>
      </c>
      <c r="F12" s="14">
        <f>F23+F26+F29+F32+F35+F38+F41+F44+F47+F50</f>
        <v>114</v>
      </c>
      <c r="G12" s="166"/>
      <c r="H12" s="14">
        <v>24</v>
      </c>
      <c r="I12" s="148">
        <f t="shared" si="0"/>
        <v>0</v>
      </c>
      <c r="K12" s="6"/>
    </row>
    <row r="13" spans="1:11" x14ac:dyDescent="0.35">
      <c r="A13" s="146" t="s">
        <v>111</v>
      </c>
      <c r="B13" s="150" t="s">
        <v>230</v>
      </c>
      <c r="C13" s="146"/>
      <c r="D13" s="14" t="s">
        <v>25</v>
      </c>
      <c r="E13" s="14">
        <v>1</v>
      </c>
      <c r="F13" s="14">
        <f>F21+F22+F23+F26+F29</f>
        <v>13</v>
      </c>
      <c r="G13" s="166"/>
      <c r="H13" s="14">
        <v>24</v>
      </c>
      <c r="I13" s="148">
        <f t="shared" si="0"/>
        <v>0</v>
      </c>
      <c r="K13" s="168"/>
    </row>
    <row r="14" spans="1:11" x14ac:dyDescent="0.35">
      <c r="A14" s="146" t="s">
        <v>113</v>
      </c>
      <c r="B14" s="150" t="s">
        <v>238</v>
      </c>
      <c r="C14" s="146"/>
      <c r="D14" s="14" t="s">
        <v>25</v>
      </c>
      <c r="E14" s="14">
        <v>1</v>
      </c>
      <c r="F14" s="14">
        <f>F24+F27+F29+F32+F35+F38+F44</f>
        <v>49</v>
      </c>
      <c r="G14" s="166"/>
      <c r="H14" s="14">
        <v>24</v>
      </c>
      <c r="I14" s="148">
        <f t="shared" si="0"/>
        <v>0</v>
      </c>
      <c r="K14" s="6"/>
    </row>
    <row r="15" spans="1:11" x14ac:dyDescent="0.35">
      <c r="A15" s="146" t="s">
        <v>173</v>
      </c>
      <c r="B15" s="146" t="s">
        <v>239</v>
      </c>
      <c r="C15" s="146"/>
      <c r="D15" s="14" t="s">
        <v>56</v>
      </c>
      <c r="E15" s="14">
        <v>1</v>
      </c>
      <c r="F15" s="13">
        <v>1</v>
      </c>
      <c r="G15" s="138"/>
      <c r="H15" s="14">
        <v>1</v>
      </c>
      <c r="I15" s="148">
        <f t="shared" si="0"/>
        <v>0</v>
      </c>
      <c r="J15"/>
    </row>
    <row r="16" spans="1:11" x14ac:dyDescent="0.35">
      <c r="A16" s="126"/>
      <c r="B16" s="126"/>
      <c r="C16" s="126"/>
      <c r="D16" s="14"/>
      <c r="E16" s="14"/>
      <c r="F16" s="14"/>
      <c r="G16" s="138"/>
      <c r="H16" s="14"/>
      <c r="I16" s="148"/>
      <c r="J16"/>
    </row>
    <row r="17" spans="1:11" ht="19.5" customHeight="1" x14ac:dyDescent="0.35">
      <c r="A17" s="16"/>
      <c r="B17" s="16"/>
      <c r="C17" s="18"/>
      <c r="D17" s="142" t="s">
        <v>29</v>
      </c>
      <c r="E17" s="142"/>
      <c r="F17" s="142"/>
      <c r="G17" s="160"/>
      <c r="H17" s="152"/>
      <c r="I17" s="153">
        <f>SUM(I5:I15)</f>
        <v>0</v>
      </c>
    </row>
    <row r="18" spans="1:11" x14ac:dyDescent="0.35">
      <c r="A18" s="16"/>
      <c r="B18" s="16"/>
      <c r="C18" s="18"/>
      <c r="D18" s="30"/>
      <c r="E18" s="30"/>
      <c r="F18" s="30"/>
      <c r="G18" s="161"/>
      <c r="H18" s="30"/>
      <c r="I18" s="31"/>
    </row>
    <row r="19" spans="1:11" x14ac:dyDescent="0.35">
      <c r="F19" s="4">
        <f>F21+F22+F23+F26+F29+F32+F35+F38+F41+F44+F47+F50</f>
        <v>116</v>
      </c>
    </row>
    <row r="20" spans="1:11" x14ac:dyDescent="0.35">
      <c r="A20" s="142" t="s">
        <v>7</v>
      </c>
      <c r="B20" s="143" t="s">
        <v>0</v>
      </c>
      <c r="C20" s="142" t="s">
        <v>1</v>
      </c>
      <c r="D20" s="144" t="s">
        <v>23</v>
      </c>
      <c r="E20" s="144" t="s">
        <v>24</v>
      </c>
      <c r="F20" s="144" t="s">
        <v>4</v>
      </c>
      <c r="G20" s="145" t="s">
        <v>2</v>
      </c>
      <c r="H20" s="144" t="s">
        <v>3</v>
      </c>
      <c r="I20" s="142" t="s">
        <v>305</v>
      </c>
    </row>
    <row r="21" spans="1:11" x14ac:dyDescent="0.35">
      <c r="A21" s="1" t="s">
        <v>34</v>
      </c>
      <c r="B21" s="128" t="s">
        <v>115</v>
      </c>
      <c r="C21" s="1" t="s">
        <v>116</v>
      </c>
      <c r="D21" s="56" t="s">
        <v>27</v>
      </c>
      <c r="E21" s="56">
        <v>173</v>
      </c>
      <c r="F21" s="65">
        <v>1</v>
      </c>
      <c r="G21" s="165"/>
      <c r="H21" s="56">
        <v>24</v>
      </c>
      <c r="I21" s="3">
        <f t="shared" ref="I21:I52" si="1">G21*H21*E21*F21</f>
        <v>0</v>
      </c>
      <c r="J21" s="159"/>
      <c r="K21" s="169"/>
    </row>
    <row r="22" spans="1:11" x14ac:dyDescent="0.35">
      <c r="A22" s="1" t="s">
        <v>35</v>
      </c>
      <c r="B22" s="128" t="s">
        <v>231</v>
      </c>
      <c r="C22" s="1" t="s">
        <v>20</v>
      </c>
      <c r="D22" s="56" t="s">
        <v>27</v>
      </c>
      <c r="E22" s="56">
        <v>173</v>
      </c>
      <c r="F22" s="65">
        <v>1</v>
      </c>
      <c r="G22" s="162"/>
      <c r="H22" s="56">
        <v>24</v>
      </c>
      <c r="I22" s="3">
        <f t="shared" si="1"/>
        <v>0</v>
      </c>
    </row>
    <row r="23" spans="1:11" x14ac:dyDescent="0.35">
      <c r="A23" s="1" t="s">
        <v>36</v>
      </c>
      <c r="B23" s="128" t="s">
        <v>307</v>
      </c>
      <c r="C23" s="1" t="s">
        <v>21</v>
      </c>
      <c r="D23" s="56" t="s">
        <v>27</v>
      </c>
      <c r="E23" s="56">
        <v>173</v>
      </c>
      <c r="F23" s="65">
        <v>2</v>
      </c>
      <c r="G23" s="163"/>
      <c r="H23" s="56">
        <v>24</v>
      </c>
      <c r="I23" s="3">
        <f t="shared" si="1"/>
        <v>0</v>
      </c>
    </row>
    <row r="24" spans="1:11" x14ac:dyDescent="0.35">
      <c r="A24" s="1" t="s">
        <v>37</v>
      </c>
      <c r="B24" s="128" t="s">
        <v>118</v>
      </c>
      <c r="C24" s="1" t="s">
        <v>21</v>
      </c>
      <c r="D24" s="56" t="s">
        <v>27</v>
      </c>
      <c r="E24" s="56">
        <v>40</v>
      </c>
      <c r="F24" s="65">
        <v>2</v>
      </c>
      <c r="G24" s="163"/>
      <c r="H24" s="56">
        <v>24</v>
      </c>
      <c r="I24" s="3">
        <f t="shared" si="1"/>
        <v>0</v>
      </c>
    </row>
    <row r="25" spans="1:11" x14ac:dyDescent="0.35">
      <c r="A25" s="1" t="s">
        <v>38</v>
      </c>
      <c r="B25" s="128" t="s">
        <v>119</v>
      </c>
      <c r="C25" s="1" t="s">
        <v>21</v>
      </c>
      <c r="D25" s="56" t="s">
        <v>27</v>
      </c>
      <c r="E25" s="56">
        <v>24</v>
      </c>
      <c r="F25" s="65">
        <v>1</v>
      </c>
      <c r="G25" s="163"/>
      <c r="H25" s="56">
        <v>24</v>
      </c>
      <c r="I25" s="3">
        <f t="shared" si="1"/>
        <v>0</v>
      </c>
    </row>
    <row r="26" spans="1:11" x14ac:dyDescent="0.35">
      <c r="A26" s="1" t="s">
        <v>39</v>
      </c>
      <c r="B26" s="128" t="s">
        <v>234</v>
      </c>
      <c r="C26" s="1" t="s">
        <v>21</v>
      </c>
      <c r="D26" s="56" t="s">
        <v>27</v>
      </c>
      <c r="E26" s="56">
        <v>173</v>
      </c>
      <c r="F26" s="65">
        <v>2</v>
      </c>
      <c r="G26" s="163"/>
      <c r="H26" s="56">
        <v>24</v>
      </c>
      <c r="I26" s="3">
        <f t="shared" si="1"/>
        <v>0</v>
      </c>
    </row>
    <row r="27" spans="1:11" x14ac:dyDescent="0.35">
      <c r="A27" s="1" t="s">
        <v>40</v>
      </c>
      <c r="B27" s="128" t="s">
        <v>236</v>
      </c>
      <c r="C27" s="1" t="s">
        <v>21</v>
      </c>
      <c r="D27" s="56" t="s">
        <v>27</v>
      </c>
      <c r="E27" s="56">
        <v>40</v>
      </c>
      <c r="F27" s="65">
        <v>2</v>
      </c>
      <c r="G27" s="163"/>
      <c r="H27" s="56">
        <v>24</v>
      </c>
      <c r="I27" s="3">
        <f t="shared" si="1"/>
        <v>0</v>
      </c>
    </row>
    <row r="28" spans="1:11" x14ac:dyDescent="0.35">
      <c r="A28" s="1" t="s">
        <v>46</v>
      </c>
      <c r="B28" s="128" t="s">
        <v>233</v>
      </c>
      <c r="C28" s="1" t="s">
        <v>21</v>
      </c>
      <c r="D28" s="56" t="s">
        <v>27</v>
      </c>
      <c r="E28" s="56">
        <v>24</v>
      </c>
      <c r="F28" s="65">
        <v>2</v>
      </c>
      <c r="G28" s="163"/>
      <c r="H28" s="56">
        <v>24</v>
      </c>
      <c r="I28" s="3">
        <f t="shared" si="1"/>
        <v>0</v>
      </c>
    </row>
    <row r="29" spans="1:11" x14ac:dyDescent="0.35">
      <c r="A29" s="1" t="s">
        <v>47</v>
      </c>
      <c r="B29" s="128" t="s">
        <v>126</v>
      </c>
      <c r="C29" s="1" t="s">
        <v>20</v>
      </c>
      <c r="D29" s="56" t="s">
        <v>27</v>
      </c>
      <c r="E29" s="56">
        <v>173</v>
      </c>
      <c r="F29" s="65">
        <v>7</v>
      </c>
      <c r="G29" s="164"/>
      <c r="H29" s="56">
        <v>24</v>
      </c>
      <c r="I29" s="3">
        <f t="shared" si="1"/>
        <v>0</v>
      </c>
    </row>
    <row r="30" spans="1:11" x14ac:dyDescent="0.35">
      <c r="A30" s="1" t="s">
        <v>48</v>
      </c>
      <c r="B30" s="128" t="s">
        <v>129</v>
      </c>
      <c r="C30" s="1" t="s">
        <v>20</v>
      </c>
      <c r="D30" s="56" t="s">
        <v>27</v>
      </c>
      <c r="E30" s="56">
        <v>40</v>
      </c>
      <c r="F30" s="65">
        <v>7</v>
      </c>
      <c r="G30" s="164"/>
      <c r="H30" s="56">
        <v>24</v>
      </c>
      <c r="I30" s="3">
        <f t="shared" si="1"/>
        <v>0</v>
      </c>
    </row>
    <row r="31" spans="1:11" x14ac:dyDescent="0.35">
      <c r="A31" s="1" t="s">
        <v>49</v>
      </c>
      <c r="B31" s="128" t="s">
        <v>235</v>
      </c>
      <c r="C31" s="1" t="s">
        <v>20</v>
      </c>
      <c r="D31" s="56" t="s">
        <v>27</v>
      </c>
      <c r="E31" s="56">
        <v>24</v>
      </c>
      <c r="F31" s="65">
        <v>7</v>
      </c>
      <c r="G31" s="164"/>
      <c r="H31" s="56">
        <v>24</v>
      </c>
      <c r="I31" s="3">
        <f t="shared" si="1"/>
        <v>0</v>
      </c>
    </row>
    <row r="32" spans="1:11" x14ac:dyDescent="0.35">
      <c r="A32" s="1" t="s">
        <v>50</v>
      </c>
      <c r="B32" s="128" t="s">
        <v>120</v>
      </c>
      <c r="C32" s="1" t="s">
        <v>19</v>
      </c>
      <c r="D32" s="56" t="s">
        <v>27</v>
      </c>
      <c r="E32" s="56">
        <v>173</v>
      </c>
      <c r="F32" s="65">
        <v>15</v>
      </c>
      <c r="G32" s="163"/>
      <c r="H32" s="56">
        <v>24</v>
      </c>
      <c r="I32" s="3">
        <f t="shared" si="1"/>
        <v>0</v>
      </c>
    </row>
    <row r="33" spans="1:9" x14ac:dyDescent="0.35">
      <c r="A33" s="1" t="s">
        <v>51</v>
      </c>
      <c r="B33" s="128" t="s">
        <v>121</v>
      </c>
      <c r="C33" s="1" t="s">
        <v>19</v>
      </c>
      <c r="D33" s="56" t="s">
        <v>27</v>
      </c>
      <c r="E33" s="56">
        <v>40</v>
      </c>
      <c r="F33" s="65">
        <v>15</v>
      </c>
      <c r="G33" s="164"/>
      <c r="H33" s="56">
        <v>24</v>
      </c>
      <c r="I33" s="3">
        <f t="shared" si="1"/>
        <v>0</v>
      </c>
    </row>
    <row r="34" spans="1:9" x14ac:dyDescent="0.35">
      <c r="A34" s="1" t="s">
        <v>52</v>
      </c>
      <c r="B34" s="128" t="s">
        <v>122</v>
      </c>
      <c r="C34" s="1" t="s">
        <v>19</v>
      </c>
      <c r="D34" s="56" t="s">
        <v>27</v>
      </c>
      <c r="E34" s="56">
        <v>24</v>
      </c>
      <c r="F34" s="65">
        <v>15</v>
      </c>
      <c r="G34" s="164"/>
      <c r="H34" s="56">
        <v>24</v>
      </c>
      <c r="I34" s="3">
        <f t="shared" si="1"/>
        <v>0</v>
      </c>
    </row>
    <row r="35" spans="1:9" x14ac:dyDescent="0.35">
      <c r="A35" s="1" t="s">
        <v>73</v>
      </c>
      <c r="B35" s="128" t="s">
        <v>132</v>
      </c>
      <c r="C35" s="1" t="s">
        <v>19</v>
      </c>
      <c r="D35" s="56" t="s">
        <v>27</v>
      </c>
      <c r="E35" s="56">
        <v>173</v>
      </c>
      <c r="F35" s="65">
        <v>5</v>
      </c>
      <c r="G35" s="163"/>
      <c r="H35" s="56">
        <v>24</v>
      </c>
      <c r="I35" s="3">
        <f t="shared" si="1"/>
        <v>0</v>
      </c>
    </row>
    <row r="36" spans="1:9" x14ac:dyDescent="0.35">
      <c r="A36" s="1" t="s">
        <v>74</v>
      </c>
      <c r="B36" s="128" t="s">
        <v>135</v>
      </c>
      <c r="C36" s="1" t="s">
        <v>19</v>
      </c>
      <c r="D36" s="56" t="s">
        <v>27</v>
      </c>
      <c r="E36" s="56">
        <v>40</v>
      </c>
      <c r="F36" s="65">
        <v>5</v>
      </c>
      <c r="G36" s="164"/>
      <c r="H36" s="56">
        <v>24</v>
      </c>
      <c r="I36" s="3">
        <f t="shared" si="1"/>
        <v>0</v>
      </c>
    </row>
    <row r="37" spans="1:9" x14ac:dyDescent="0.35">
      <c r="A37" s="1" t="s">
        <v>75</v>
      </c>
      <c r="B37" s="128" t="s">
        <v>137</v>
      </c>
      <c r="C37" s="1" t="s">
        <v>19</v>
      </c>
      <c r="D37" s="56" t="s">
        <v>27</v>
      </c>
      <c r="E37" s="56">
        <v>24</v>
      </c>
      <c r="F37" s="65">
        <v>5</v>
      </c>
      <c r="G37" s="164"/>
      <c r="H37" s="56">
        <v>24</v>
      </c>
      <c r="I37" s="3">
        <f t="shared" si="1"/>
        <v>0</v>
      </c>
    </row>
    <row r="38" spans="1:9" x14ac:dyDescent="0.35">
      <c r="A38" s="1" t="s">
        <v>53</v>
      </c>
      <c r="B38" s="128" t="s">
        <v>140</v>
      </c>
      <c r="C38" s="1" t="s">
        <v>19</v>
      </c>
      <c r="D38" s="56" t="s">
        <v>27</v>
      </c>
      <c r="E38" s="56">
        <v>173</v>
      </c>
      <c r="F38" s="65">
        <v>14</v>
      </c>
      <c r="G38" s="163"/>
      <c r="H38" s="56">
        <v>24</v>
      </c>
      <c r="I38" s="3">
        <f t="shared" si="1"/>
        <v>0</v>
      </c>
    </row>
    <row r="39" spans="1:9" x14ac:dyDescent="0.35">
      <c r="A39" s="1" t="s">
        <v>91</v>
      </c>
      <c r="B39" s="128" t="s">
        <v>144</v>
      </c>
      <c r="C39" s="1" t="s">
        <v>19</v>
      </c>
      <c r="D39" s="56" t="s">
        <v>27</v>
      </c>
      <c r="E39" s="56">
        <v>40</v>
      </c>
      <c r="F39" s="65">
        <v>14</v>
      </c>
      <c r="G39" s="164"/>
      <c r="H39" s="56">
        <v>24</v>
      </c>
      <c r="I39" s="3">
        <f t="shared" si="1"/>
        <v>0</v>
      </c>
    </row>
    <row r="40" spans="1:9" x14ac:dyDescent="0.35">
      <c r="A40" s="1" t="s">
        <v>92</v>
      </c>
      <c r="B40" s="128" t="s">
        <v>145</v>
      </c>
      <c r="C40" s="1" t="s">
        <v>19</v>
      </c>
      <c r="D40" s="56" t="s">
        <v>27</v>
      </c>
      <c r="E40" s="56">
        <v>24</v>
      </c>
      <c r="F40" s="65">
        <v>14</v>
      </c>
      <c r="G40" s="164"/>
      <c r="H40" s="56">
        <v>24</v>
      </c>
      <c r="I40" s="3">
        <f t="shared" si="1"/>
        <v>0</v>
      </c>
    </row>
    <row r="41" spans="1:9" x14ac:dyDescent="0.35">
      <c r="A41" s="1" t="s">
        <v>93</v>
      </c>
      <c r="B41" s="128" t="s">
        <v>165</v>
      </c>
      <c r="C41" s="1" t="s">
        <v>19</v>
      </c>
      <c r="D41" s="56" t="s">
        <v>27</v>
      </c>
      <c r="E41" s="56">
        <v>173</v>
      </c>
      <c r="F41" s="65">
        <v>16</v>
      </c>
      <c r="G41" s="163"/>
      <c r="H41" s="56">
        <v>24</v>
      </c>
      <c r="I41" s="3">
        <f t="shared" si="1"/>
        <v>0</v>
      </c>
    </row>
    <row r="42" spans="1:9" x14ac:dyDescent="0.35">
      <c r="A42" s="1" t="s">
        <v>99</v>
      </c>
      <c r="B42" s="128" t="s">
        <v>147</v>
      </c>
      <c r="C42" s="1" t="s">
        <v>19</v>
      </c>
      <c r="D42" s="56" t="s">
        <v>27</v>
      </c>
      <c r="E42" s="56">
        <v>40</v>
      </c>
      <c r="F42" s="65">
        <v>16</v>
      </c>
      <c r="G42" s="164"/>
      <c r="H42" s="56">
        <v>24</v>
      </c>
      <c r="I42" s="3">
        <f t="shared" si="1"/>
        <v>0</v>
      </c>
    </row>
    <row r="43" spans="1:9" x14ac:dyDescent="0.35">
      <c r="A43" s="1" t="s">
        <v>101</v>
      </c>
      <c r="B43" s="128" t="s">
        <v>148</v>
      </c>
      <c r="C43" s="1" t="s">
        <v>19</v>
      </c>
      <c r="D43" s="56" t="s">
        <v>27</v>
      </c>
      <c r="E43" s="56">
        <v>24</v>
      </c>
      <c r="F43" s="65">
        <v>16</v>
      </c>
      <c r="G43" s="164"/>
      <c r="H43" s="56">
        <v>24</v>
      </c>
      <c r="I43" s="3">
        <f t="shared" si="1"/>
        <v>0</v>
      </c>
    </row>
    <row r="44" spans="1:9" x14ac:dyDescent="0.35">
      <c r="A44" s="1" t="s">
        <v>102</v>
      </c>
      <c r="B44" s="128" t="s">
        <v>153</v>
      </c>
      <c r="C44" s="1" t="s">
        <v>19</v>
      </c>
      <c r="D44" s="56" t="s">
        <v>27</v>
      </c>
      <c r="E44" s="56">
        <v>173</v>
      </c>
      <c r="F44" s="65">
        <v>4</v>
      </c>
      <c r="G44" s="163"/>
      <c r="H44" s="56">
        <v>24</v>
      </c>
      <c r="I44" s="3">
        <f t="shared" si="1"/>
        <v>0</v>
      </c>
    </row>
    <row r="45" spans="1:9" x14ac:dyDescent="0.35">
      <c r="A45" s="1" t="s">
        <v>103</v>
      </c>
      <c r="B45" s="128" t="s">
        <v>155</v>
      </c>
      <c r="C45" s="1" t="s">
        <v>19</v>
      </c>
      <c r="D45" s="56" t="s">
        <v>27</v>
      </c>
      <c r="E45" s="56">
        <v>40</v>
      </c>
      <c r="F45" s="65">
        <v>4</v>
      </c>
      <c r="G45" s="164"/>
      <c r="H45" s="56">
        <v>24</v>
      </c>
      <c r="I45" s="3">
        <f t="shared" si="1"/>
        <v>0</v>
      </c>
    </row>
    <row r="46" spans="1:9" x14ac:dyDescent="0.35">
      <c r="A46" s="1" t="s">
        <v>123</v>
      </c>
      <c r="B46" s="128" t="s">
        <v>156</v>
      </c>
      <c r="C46" s="1" t="s">
        <v>19</v>
      </c>
      <c r="D46" s="56" t="s">
        <v>27</v>
      </c>
      <c r="E46" s="56">
        <v>24</v>
      </c>
      <c r="F46" s="65">
        <v>4</v>
      </c>
      <c r="G46" s="164"/>
      <c r="H46" s="56">
        <v>24</v>
      </c>
      <c r="I46" s="3">
        <f t="shared" si="1"/>
        <v>0</v>
      </c>
    </row>
    <row r="47" spans="1:9" x14ac:dyDescent="0.35">
      <c r="A47" s="1" t="s">
        <v>124</v>
      </c>
      <c r="B47" s="128" t="s">
        <v>157</v>
      </c>
      <c r="C47" s="1" t="s">
        <v>17</v>
      </c>
      <c r="D47" s="56" t="s">
        <v>97</v>
      </c>
      <c r="E47" s="56">
        <v>173</v>
      </c>
      <c r="F47" s="65">
        <v>3</v>
      </c>
      <c r="G47" s="164"/>
      <c r="H47" s="56">
        <v>24</v>
      </c>
      <c r="I47" s="3">
        <f t="shared" si="1"/>
        <v>0</v>
      </c>
    </row>
    <row r="48" spans="1:9" x14ac:dyDescent="0.35">
      <c r="A48" s="1" t="s">
        <v>125</v>
      </c>
      <c r="B48" s="128" t="s">
        <v>158</v>
      </c>
      <c r="C48" s="1" t="s">
        <v>17</v>
      </c>
      <c r="D48" s="56" t="s">
        <v>97</v>
      </c>
      <c r="E48" s="56">
        <v>40</v>
      </c>
      <c r="F48" s="65">
        <v>3</v>
      </c>
      <c r="G48" s="164"/>
      <c r="H48" s="56">
        <v>24</v>
      </c>
      <c r="I48" s="3">
        <f t="shared" si="1"/>
        <v>0</v>
      </c>
    </row>
    <row r="49" spans="1:10" x14ac:dyDescent="0.35">
      <c r="A49" s="1" t="s">
        <v>127</v>
      </c>
      <c r="B49" s="128" t="s">
        <v>159</v>
      </c>
      <c r="C49" s="1" t="s">
        <v>17</v>
      </c>
      <c r="D49" s="56" t="s">
        <v>97</v>
      </c>
      <c r="E49" s="56">
        <v>24</v>
      </c>
      <c r="F49" s="65">
        <v>3</v>
      </c>
      <c r="G49" s="163"/>
      <c r="H49" s="56">
        <v>24</v>
      </c>
      <c r="I49" s="3">
        <f t="shared" si="1"/>
        <v>0</v>
      </c>
    </row>
    <row r="50" spans="1:10" x14ac:dyDescent="0.35">
      <c r="A50" s="1" t="s">
        <v>128</v>
      </c>
      <c r="B50" s="128" t="s">
        <v>160</v>
      </c>
      <c r="C50" s="1" t="s">
        <v>16</v>
      </c>
      <c r="D50" s="56" t="s">
        <v>27</v>
      </c>
      <c r="E50" s="14">
        <v>173</v>
      </c>
      <c r="F50" s="56">
        <v>46</v>
      </c>
      <c r="G50" s="164"/>
      <c r="H50" s="56">
        <v>24</v>
      </c>
      <c r="I50" s="3">
        <f t="shared" si="1"/>
        <v>0</v>
      </c>
    </row>
    <row r="51" spans="1:10" x14ac:dyDescent="0.35">
      <c r="A51" s="1" t="s">
        <v>130</v>
      </c>
      <c r="B51" s="128" t="s">
        <v>161</v>
      </c>
      <c r="C51" s="1" t="s">
        <v>16</v>
      </c>
      <c r="D51" s="56" t="s">
        <v>27</v>
      </c>
      <c r="E51" s="14">
        <v>40</v>
      </c>
      <c r="F51" s="56">
        <v>46</v>
      </c>
      <c r="G51" s="164"/>
      <c r="H51" s="56">
        <v>24</v>
      </c>
      <c r="I51" s="3">
        <f t="shared" si="1"/>
        <v>0</v>
      </c>
    </row>
    <row r="52" spans="1:10" x14ac:dyDescent="0.35">
      <c r="A52" s="1" t="s">
        <v>131</v>
      </c>
      <c r="B52" s="128" t="s">
        <v>162</v>
      </c>
      <c r="C52" s="155" t="s">
        <v>16</v>
      </c>
      <c r="D52" s="56" t="s">
        <v>27</v>
      </c>
      <c r="E52" s="14">
        <v>24</v>
      </c>
      <c r="F52" s="56">
        <v>46</v>
      </c>
      <c r="G52" s="164"/>
      <c r="H52" s="56">
        <v>24</v>
      </c>
      <c r="I52" s="3">
        <f t="shared" si="1"/>
        <v>0</v>
      </c>
    </row>
    <row r="53" spans="1:10" x14ac:dyDescent="0.35">
      <c r="D53" s="212" t="s">
        <v>98</v>
      </c>
      <c r="E53" s="212"/>
      <c r="F53" s="212" t="s">
        <v>100</v>
      </c>
      <c r="G53" s="212"/>
      <c r="H53" s="212"/>
      <c r="I53" s="152">
        <f>SUM(I21:I52)</f>
        <v>0</v>
      </c>
    </row>
    <row r="54" spans="1:10" x14ac:dyDescent="0.35">
      <c r="A54" s="16"/>
      <c r="B54" s="16"/>
      <c r="C54" s="18"/>
      <c r="D54" s="212" t="s">
        <v>29</v>
      </c>
      <c r="E54" s="212"/>
      <c r="F54" s="212"/>
      <c r="G54" s="212"/>
      <c r="H54" s="212"/>
      <c r="I54" s="153">
        <f>SUM(I53,I17)</f>
        <v>0</v>
      </c>
      <c r="J54"/>
    </row>
    <row r="55" spans="1:10" x14ac:dyDescent="0.35">
      <c r="A55" s="16"/>
      <c r="B55" s="16"/>
      <c r="C55" s="18"/>
      <c r="D55" s="30"/>
      <c r="E55" s="30"/>
      <c r="F55" s="30"/>
      <c r="G55" s="161"/>
      <c r="H55" s="30"/>
      <c r="I55" s="31"/>
    </row>
    <row r="56" spans="1:10" x14ac:dyDescent="0.35">
      <c r="A56" s="16"/>
      <c r="B56" s="16"/>
      <c r="C56" s="18"/>
      <c r="D56" s="30"/>
      <c r="E56" s="30"/>
      <c r="F56" s="30"/>
      <c r="G56" s="161"/>
      <c r="H56" s="30"/>
      <c r="I56" s="31"/>
    </row>
    <row r="57" spans="1:10" ht="55.5" customHeight="1" x14ac:dyDescent="0.35">
      <c r="A57" s="8" t="s">
        <v>44</v>
      </c>
      <c r="B57" s="10" t="s">
        <v>301</v>
      </c>
    </row>
    <row r="58" spans="1:10" ht="62.25" customHeight="1" x14ac:dyDescent="0.35">
      <c r="A58" s="8" t="s">
        <v>45</v>
      </c>
      <c r="B58" s="10" t="s">
        <v>104</v>
      </c>
    </row>
    <row r="59" spans="1:10" ht="16.5" customHeight="1" x14ac:dyDescent="0.35">
      <c r="A59" t="s">
        <v>94</v>
      </c>
    </row>
    <row r="61" spans="1:10" ht="43.5" x14ac:dyDescent="0.35">
      <c r="B61" s="5" t="s">
        <v>269</v>
      </c>
    </row>
  </sheetData>
  <mergeCells count="2">
    <mergeCell ref="D53:H53"/>
    <mergeCell ref="D54:H54"/>
  </mergeCells>
  <phoneticPr fontId="8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37"/>
  <sheetViews>
    <sheetView topLeftCell="A4" zoomScaleNormal="100" workbookViewId="0">
      <selection activeCell="G4" sqref="G4"/>
    </sheetView>
  </sheetViews>
  <sheetFormatPr defaultColWidth="8.81640625" defaultRowHeight="14.5" x14ac:dyDescent="0.35"/>
  <cols>
    <col min="1" max="1" width="7.1796875" customWidth="1"/>
    <col min="2" max="2" width="46.26953125" style="5" customWidth="1"/>
    <col min="3" max="3" width="7.1796875" customWidth="1"/>
    <col min="4" max="4" width="15.26953125" style="4" customWidth="1"/>
    <col min="5" max="5" width="8.7265625" style="4" bestFit="1" customWidth="1"/>
    <col min="6" max="6" width="10" style="4" customWidth="1"/>
    <col min="7" max="8" width="20.81640625" style="4" customWidth="1"/>
    <col min="9" max="9" width="20.81640625" customWidth="1"/>
    <col min="10" max="10" width="39" style="7" customWidth="1"/>
  </cols>
  <sheetData>
    <row r="2" spans="1:10" ht="42" x14ac:dyDescent="0.5">
      <c r="B2" s="9" t="s">
        <v>163</v>
      </c>
      <c r="D2"/>
      <c r="E2"/>
      <c r="F2"/>
      <c r="G2"/>
      <c r="H2"/>
    </row>
    <row r="3" spans="1:10" ht="15" thickBot="1" x14ac:dyDescent="0.4"/>
    <row r="4" spans="1:10" ht="15" thickBot="1" x14ac:dyDescent="0.4">
      <c r="A4" s="78" t="s">
        <v>6</v>
      </c>
      <c r="B4" s="79" t="s">
        <v>8</v>
      </c>
      <c r="C4" s="80"/>
      <c r="D4" s="81" t="s">
        <v>23</v>
      </c>
      <c r="E4" s="82" t="s">
        <v>24</v>
      </c>
      <c r="F4" s="82" t="s">
        <v>4</v>
      </c>
      <c r="G4" s="82" t="s">
        <v>2</v>
      </c>
      <c r="H4" s="82" t="s">
        <v>3</v>
      </c>
      <c r="I4" s="83" t="s">
        <v>109</v>
      </c>
      <c r="J4"/>
    </row>
    <row r="5" spans="1:10" ht="15" thickBot="1" x14ac:dyDescent="0.4">
      <c r="A5" s="84" t="s">
        <v>30</v>
      </c>
      <c r="B5" s="85" t="s">
        <v>55</v>
      </c>
      <c r="C5" s="86"/>
      <c r="D5" s="87" t="s">
        <v>56</v>
      </c>
      <c r="E5" s="88">
        <v>1</v>
      </c>
      <c r="F5" s="88">
        <v>1</v>
      </c>
      <c r="G5" s="89" t="e">
        <f>#REF!</f>
        <v>#REF!</v>
      </c>
      <c r="H5" s="88">
        <v>1</v>
      </c>
      <c r="I5" s="90" t="e">
        <f>F5*G5*H5*E5</f>
        <v>#REF!</v>
      </c>
      <c r="J5"/>
    </row>
    <row r="6" spans="1:10" ht="15" thickBot="1" x14ac:dyDescent="0.4">
      <c r="A6" s="84" t="s">
        <v>58</v>
      </c>
      <c r="B6" s="91" t="s">
        <v>110</v>
      </c>
      <c r="C6" s="93"/>
      <c r="D6" s="45" t="s">
        <v>25</v>
      </c>
      <c r="E6" s="14">
        <v>1</v>
      </c>
      <c r="F6" s="14">
        <v>2</v>
      </c>
      <c r="G6" s="15" t="e">
        <f>#REF!</f>
        <v>#REF!</v>
      </c>
      <c r="H6" s="14">
        <v>3</v>
      </c>
      <c r="I6" s="90" t="e">
        <f t="shared" ref="I6:I16" si="0">F6*G6*H6*E6</f>
        <v>#REF!</v>
      </c>
      <c r="J6"/>
    </row>
    <row r="7" spans="1:10" ht="15" thickBot="1" x14ac:dyDescent="0.4">
      <c r="A7" s="84" t="s">
        <v>31</v>
      </c>
      <c r="B7" s="91" t="s">
        <v>43</v>
      </c>
      <c r="C7" s="93"/>
      <c r="D7" s="45" t="s">
        <v>26</v>
      </c>
      <c r="E7" s="14">
        <v>1</v>
      </c>
      <c r="F7" s="14">
        <v>35</v>
      </c>
      <c r="G7" s="15" t="e">
        <f>#REF!</f>
        <v>#REF!</v>
      </c>
      <c r="H7" s="14">
        <v>36</v>
      </c>
      <c r="I7" s="90" t="e">
        <f t="shared" si="0"/>
        <v>#REF!</v>
      </c>
      <c r="J7"/>
    </row>
    <row r="8" spans="1:10" ht="15" thickBot="1" x14ac:dyDescent="0.4">
      <c r="A8" s="84" t="s">
        <v>59</v>
      </c>
      <c r="B8" s="91" t="s">
        <v>54</v>
      </c>
      <c r="C8" s="93"/>
      <c r="D8" s="45" t="s">
        <v>26</v>
      </c>
      <c r="E8" s="14">
        <v>1</v>
      </c>
      <c r="F8" s="13">
        <f>F21+F24+F27+F30</f>
        <v>42</v>
      </c>
      <c r="G8" s="15" t="e">
        <f>#REF!</f>
        <v>#REF!</v>
      </c>
      <c r="H8" s="14">
        <v>3</v>
      </c>
      <c r="I8" s="90" t="e">
        <f t="shared" si="0"/>
        <v>#REF!</v>
      </c>
      <c r="J8"/>
    </row>
    <row r="9" spans="1:10" ht="15" thickBot="1" x14ac:dyDescent="0.4">
      <c r="A9" s="84" t="s">
        <v>32</v>
      </c>
      <c r="B9" s="91" t="s">
        <v>10</v>
      </c>
      <c r="C9" s="93"/>
      <c r="D9" s="45" t="s">
        <v>26</v>
      </c>
      <c r="E9" s="14">
        <v>1</v>
      </c>
      <c r="F9" s="13">
        <v>42</v>
      </c>
      <c r="G9" s="15" t="e">
        <f>#REF!</f>
        <v>#REF!</v>
      </c>
      <c r="H9" s="14">
        <v>3</v>
      </c>
      <c r="I9" s="90" t="e">
        <f t="shared" si="0"/>
        <v>#REF!</v>
      </c>
      <c r="J9"/>
    </row>
    <row r="10" spans="1:10" ht="15" thickBot="1" x14ac:dyDescent="0.4">
      <c r="A10" s="84" t="s">
        <v>33</v>
      </c>
      <c r="B10" s="95" t="s">
        <v>112</v>
      </c>
      <c r="C10" s="93"/>
      <c r="D10" s="45" t="s">
        <v>237</v>
      </c>
      <c r="E10" s="14">
        <v>1</v>
      </c>
      <c r="F10" s="13">
        <v>42</v>
      </c>
      <c r="G10" s="15">
        <f>[1]RATES!C19</f>
        <v>800</v>
      </c>
      <c r="H10" s="14">
        <v>4</v>
      </c>
      <c r="I10" s="90">
        <f t="shared" si="0"/>
        <v>134400</v>
      </c>
      <c r="J10"/>
    </row>
    <row r="11" spans="1:10" ht="15" thickBot="1" x14ac:dyDescent="0.4">
      <c r="A11" s="84" t="s">
        <v>60</v>
      </c>
      <c r="B11" s="97" t="s">
        <v>114</v>
      </c>
      <c r="C11" s="98"/>
      <c r="D11" s="46" t="s">
        <v>26</v>
      </c>
      <c r="E11" s="40">
        <v>1</v>
      </c>
      <c r="F11" s="13">
        <v>42</v>
      </c>
      <c r="G11" s="15">
        <v>400</v>
      </c>
      <c r="H11" s="14">
        <v>3</v>
      </c>
      <c r="I11" s="90">
        <f t="shared" si="0"/>
        <v>50400</v>
      </c>
      <c r="J11"/>
    </row>
    <row r="12" spans="1:10" ht="15" thickBot="1" x14ac:dyDescent="0.4">
      <c r="A12" s="84" t="s">
        <v>86</v>
      </c>
      <c r="B12" s="129" t="s">
        <v>232</v>
      </c>
      <c r="C12" s="130"/>
      <c r="D12" s="131" t="s">
        <v>240</v>
      </c>
      <c r="E12" s="127">
        <v>14</v>
      </c>
      <c r="F12" s="13">
        <v>41</v>
      </c>
      <c r="G12" s="15">
        <v>95</v>
      </c>
      <c r="H12" s="14">
        <v>36</v>
      </c>
      <c r="I12" s="90">
        <f t="shared" si="0"/>
        <v>1963080</v>
      </c>
      <c r="J12"/>
    </row>
    <row r="13" spans="1:10" ht="15" thickBot="1" x14ac:dyDescent="0.4">
      <c r="A13" s="84" t="s">
        <v>111</v>
      </c>
      <c r="B13" s="129" t="s">
        <v>230</v>
      </c>
      <c r="C13" s="130"/>
      <c r="D13" s="131" t="s">
        <v>117</v>
      </c>
      <c r="E13" s="127">
        <v>1</v>
      </c>
      <c r="F13" s="14">
        <v>42</v>
      </c>
      <c r="G13" s="15">
        <v>650</v>
      </c>
      <c r="H13" s="14">
        <v>36</v>
      </c>
      <c r="I13" s="90">
        <f t="shared" si="0"/>
        <v>982800</v>
      </c>
      <c r="J13"/>
    </row>
    <row r="14" spans="1:10" ht="15" thickBot="1" x14ac:dyDescent="0.4">
      <c r="A14" s="84" t="s">
        <v>113</v>
      </c>
      <c r="B14" s="129" t="s">
        <v>238</v>
      </c>
      <c r="C14" s="130"/>
      <c r="D14" s="131" t="s">
        <v>25</v>
      </c>
      <c r="E14" s="127">
        <v>1</v>
      </c>
      <c r="F14" s="14">
        <v>11</v>
      </c>
      <c r="G14" s="15">
        <v>650</v>
      </c>
      <c r="H14" s="14">
        <v>36</v>
      </c>
      <c r="I14" s="90">
        <f t="shared" si="0"/>
        <v>257400</v>
      </c>
      <c r="J14"/>
    </row>
    <row r="15" spans="1:10" ht="15" thickBot="1" x14ac:dyDescent="0.4">
      <c r="A15" s="84" t="s">
        <v>173</v>
      </c>
      <c r="B15" s="97" t="s">
        <v>114</v>
      </c>
      <c r="C15" s="98"/>
      <c r="D15" s="46" t="s">
        <v>26</v>
      </c>
      <c r="E15" s="40">
        <v>1</v>
      </c>
      <c r="F15" s="14">
        <v>42</v>
      </c>
      <c r="G15" s="15">
        <v>400</v>
      </c>
      <c r="H15" s="14">
        <v>36</v>
      </c>
      <c r="I15" s="90">
        <f t="shared" si="0"/>
        <v>604800</v>
      </c>
      <c r="J15"/>
    </row>
    <row r="16" spans="1:10" x14ac:dyDescent="0.35">
      <c r="A16" s="84" t="s">
        <v>175</v>
      </c>
      <c r="B16" s="94" t="s">
        <v>239</v>
      </c>
      <c r="C16" s="93"/>
      <c r="D16" s="45" t="s">
        <v>56</v>
      </c>
      <c r="E16" s="14">
        <v>1</v>
      </c>
      <c r="F16" s="14">
        <v>1</v>
      </c>
      <c r="G16" s="15" t="e">
        <f>#REF!</f>
        <v>#REF!</v>
      </c>
      <c r="H16" s="14">
        <v>36</v>
      </c>
      <c r="I16" s="90" t="e">
        <f t="shared" si="0"/>
        <v>#REF!</v>
      </c>
      <c r="J16"/>
    </row>
    <row r="17" spans="1:10" ht="19.5" customHeight="1" thickBot="1" x14ac:dyDescent="0.4">
      <c r="A17" s="16"/>
      <c r="B17" s="16"/>
      <c r="C17" s="18"/>
      <c r="D17" s="99" t="s">
        <v>29</v>
      </c>
      <c r="E17" s="100"/>
      <c r="F17" s="100"/>
      <c r="G17" s="100"/>
      <c r="H17" s="101"/>
      <c r="I17" s="102" t="e">
        <f>SUM(I5:I16)</f>
        <v>#REF!</v>
      </c>
    </row>
    <row r="18" spans="1:10" x14ac:dyDescent="0.35">
      <c r="A18" s="16"/>
      <c r="B18" s="16"/>
      <c r="C18" s="18"/>
      <c r="D18" s="30"/>
      <c r="E18" s="30"/>
      <c r="F18" s="30"/>
      <c r="G18" s="30"/>
      <c r="H18" s="30"/>
      <c r="I18" s="31"/>
    </row>
    <row r="19" spans="1:10" ht="15" thickBot="1" x14ac:dyDescent="0.4"/>
    <row r="20" spans="1:10" ht="29" x14ac:dyDescent="0.35">
      <c r="A20" s="67" t="s">
        <v>7</v>
      </c>
      <c r="B20" s="55" t="s">
        <v>0</v>
      </c>
      <c r="C20" s="103" t="s">
        <v>1</v>
      </c>
      <c r="D20" s="81" t="s">
        <v>23</v>
      </c>
      <c r="E20" s="82" t="s">
        <v>24</v>
      </c>
      <c r="F20" s="104" t="s">
        <v>41</v>
      </c>
      <c r="G20" s="104" t="s">
        <v>2</v>
      </c>
      <c r="H20" s="105" t="s">
        <v>3</v>
      </c>
      <c r="I20" s="103" t="s">
        <v>71</v>
      </c>
    </row>
    <row r="21" spans="1:10" x14ac:dyDescent="0.35">
      <c r="A21" s="106" t="s">
        <v>34</v>
      </c>
      <c r="B21" s="107" t="s">
        <v>120</v>
      </c>
      <c r="C21" s="1" t="s">
        <v>19</v>
      </c>
      <c r="D21" s="56" t="s">
        <v>27</v>
      </c>
      <c r="E21" s="56">
        <v>173</v>
      </c>
      <c r="F21" s="65">
        <v>11</v>
      </c>
      <c r="G21" s="15" t="e">
        <f>#REF!</f>
        <v>#REF!</v>
      </c>
      <c r="H21" s="56">
        <v>36</v>
      </c>
      <c r="I21" s="15" t="e">
        <f>H21*E21*F21*G21</f>
        <v>#REF!</v>
      </c>
    </row>
    <row r="22" spans="1:10" x14ac:dyDescent="0.35">
      <c r="A22" s="106" t="s">
        <v>35</v>
      </c>
      <c r="B22" s="107" t="s">
        <v>121</v>
      </c>
      <c r="C22" s="1" t="s">
        <v>19</v>
      </c>
      <c r="D22" s="56" t="s">
        <v>27</v>
      </c>
      <c r="E22" s="56">
        <v>40</v>
      </c>
      <c r="F22" s="65">
        <v>11</v>
      </c>
      <c r="G22" s="15" t="e">
        <f>#REF!*1.5</f>
        <v>#REF!</v>
      </c>
      <c r="H22" s="56">
        <v>36</v>
      </c>
      <c r="I22" s="15" t="e">
        <f t="shared" ref="I22:I29" si="1">H22*E22*F22*G22</f>
        <v>#REF!</v>
      </c>
    </row>
    <row r="23" spans="1:10" x14ac:dyDescent="0.35">
      <c r="A23" s="106" t="s">
        <v>36</v>
      </c>
      <c r="B23" s="107" t="s">
        <v>122</v>
      </c>
      <c r="C23" s="1" t="s">
        <v>19</v>
      </c>
      <c r="D23" s="56" t="s">
        <v>27</v>
      </c>
      <c r="E23" s="56">
        <v>24</v>
      </c>
      <c r="F23" s="65">
        <v>11</v>
      </c>
      <c r="G23" s="15" t="e">
        <f>#REF!*2</f>
        <v>#REF!</v>
      </c>
      <c r="H23" s="56">
        <v>36</v>
      </c>
      <c r="I23" s="15" t="e">
        <f t="shared" si="1"/>
        <v>#REF!</v>
      </c>
    </row>
    <row r="24" spans="1:10" x14ac:dyDescent="0.35">
      <c r="A24" s="106" t="s">
        <v>37</v>
      </c>
      <c r="B24" s="107" t="s">
        <v>165</v>
      </c>
      <c r="C24" s="1" t="s">
        <v>19</v>
      </c>
      <c r="D24" s="56" t="s">
        <v>27</v>
      </c>
      <c r="E24" s="56">
        <v>173</v>
      </c>
      <c r="F24" s="65">
        <v>8</v>
      </c>
      <c r="G24" s="15" t="e">
        <f>#REF!</f>
        <v>#REF!</v>
      </c>
      <c r="H24" s="56">
        <v>36</v>
      </c>
      <c r="I24" s="15" t="e">
        <f t="shared" si="1"/>
        <v>#REF!</v>
      </c>
    </row>
    <row r="25" spans="1:10" x14ac:dyDescent="0.35">
      <c r="A25" s="106" t="s">
        <v>38</v>
      </c>
      <c r="B25" s="107" t="s">
        <v>147</v>
      </c>
      <c r="C25" s="1" t="s">
        <v>19</v>
      </c>
      <c r="D25" s="56" t="s">
        <v>27</v>
      </c>
      <c r="E25" s="56">
        <v>40</v>
      </c>
      <c r="F25" s="65">
        <v>8</v>
      </c>
      <c r="G25" s="15" t="e">
        <f>#REF!*1.5</f>
        <v>#REF!</v>
      </c>
      <c r="H25" s="56">
        <v>36</v>
      </c>
      <c r="I25" s="15" t="e">
        <f t="shared" si="1"/>
        <v>#REF!</v>
      </c>
    </row>
    <row r="26" spans="1:10" x14ac:dyDescent="0.35">
      <c r="A26" s="106" t="s">
        <v>39</v>
      </c>
      <c r="B26" s="107" t="s">
        <v>148</v>
      </c>
      <c r="C26" s="1" t="s">
        <v>19</v>
      </c>
      <c r="D26" s="56" t="s">
        <v>27</v>
      </c>
      <c r="E26" s="56">
        <v>24</v>
      </c>
      <c r="F26" s="65">
        <v>8</v>
      </c>
      <c r="G26" s="15" t="e">
        <f>#REF!*2</f>
        <v>#REF!</v>
      </c>
      <c r="H26" s="56">
        <v>36</v>
      </c>
      <c r="I26" s="15" t="e">
        <f t="shared" si="1"/>
        <v>#REF!</v>
      </c>
    </row>
    <row r="27" spans="1:10" x14ac:dyDescent="0.35">
      <c r="A27" s="106" t="s">
        <v>40</v>
      </c>
      <c r="B27" s="107" t="s">
        <v>160</v>
      </c>
      <c r="C27" s="1" t="s">
        <v>16</v>
      </c>
      <c r="D27" s="56" t="s">
        <v>27</v>
      </c>
      <c r="E27" s="14">
        <v>173</v>
      </c>
      <c r="F27" s="56">
        <v>22</v>
      </c>
      <c r="G27" s="15" t="e">
        <f>#REF!</f>
        <v>#REF!</v>
      </c>
      <c r="H27" s="56">
        <v>36</v>
      </c>
      <c r="I27" s="15" t="e">
        <f t="shared" si="1"/>
        <v>#REF!</v>
      </c>
    </row>
    <row r="28" spans="1:10" x14ac:dyDescent="0.35">
      <c r="A28" s="106" t="s">
        <v>46</v>
      </c>
      <c r="B28" s="107" t="s">
        <v>161</v>
      </c>
      <c r="C28" s="1" t="s">
        <v>16</v>
      </c>
      <c r="D28" s="56" t="s">
        <v>27</v>
      </c>
      <c r="E28" s="14">
        <v>40</v>
      </c>
      <c r="F28" s="56">
        <v>22</v>
      </c>
      <c r="G28" s="132" t="e">
        <f>#REF!*1.5</f>
        <v>#REF!</v>
      </c>
      <c r="H28" s="56">
        <v>36</v>
      </c>
      <c r="I28" s="15" t="e">
        <f t="shared" si="1"/>
        <v>#REF!</v>
      </c>
    </row>
    <row r="29" spans="1:10" ht="15" thickBot="1" x14ac:dyDescent="0.4">
      <c r="A29" s="106" t="s">
        <v>47</v>
      </c>
      <c r="B29" s="109" t="s">
        <v>162</v>
      </c>
      <c r="C29" s="110" t="s">
        <v>16</v>
      </c>
      <c r="D29" s="75" t="s">
        <v>27</v>
      </c>
      <c r="E29" s="40">
        <v>24</v>
      </c>
      <c r="F29" s="56">
        <v>22</v>
      </c>
      <c r="G29" s="132" t="e">
        <f>#REF!*2</f>
        <v>#REF!</v>
      </c>
      <c r="H29" s="56">
        <v>36</v>
      </c>
      <c r="I29" s="15" t="e">
        <f t="shared" si="1"/>
        <v>#REF!</v>
      </c>
    </row>
    <row r="30" spans="1:10" x14ac:dyDescent="0.35">
      <c r="A30" s="106" t="s">
        <v>48</v>
      </c>
      <c r="B30" s="107" t="s">
        <v>164</v>
      </c>
      <c r="C30" s="1" t="s">
        <v>17</v>
      </c>
      <c r="D30" s="56" t="s">
        <v>27</v>
      </c>
      <c r="E30" s="56">
        <v>173</v>
      </c>
      <c r="F30" s="65">
        <v>1</v>
      </c>
      <c r="G30" s="108" t="e">
        <f>#REF!</f>
        <v>#REF!</v>
      </c>
      <c r="H30" s="56">
        <v>36</v>
      </c>
      <c r="I30" s="57" t="e">
        <f>H30*E30*F30*G30</f>
        <v>#REF!</v>
      </c>
    </row>
    <row r="31" spans="1:10" ht="15" thickBot="1" x14ac:dyDescent="0.4">
      <c r="D31" s="213" t="s">
        <v>98</v>
      </c>
      <c r="E31" s="214"/>
      <c r="F31" s="214" t="s">
        <v>100</v>
      </c>
      <c r="G31" s="214"/>
      <c r="H31" s="214"/>
      <c r="I31" s="68" t="e">
        <f>SUM(I21:I30)</f>
        <v>#REF!</v>
      </c>
    </row>
    <row r="32" spans="1:10" ht="15" thickBot="1" x14ac:dyDescent="0.4">
      <c r="A32" s="16"/>
      <c r="B32" s="16"/>
      <c r="C32" s="18"/>
      <c r="D32" s="207" t="s">
        <v>29</v>
      </c>
      <c r="E32" s="208"/>
      <c r="F32" s="208"/>
      <c r="G32" s="208"/>
      <c r="H32" s="208"/>
      <c r="I32" s="23" t="e">
        <f>I31+I17</f>
        <v>#REF!</v>
      </c>
      <c r="J32"/>
    </row>
    <row r="33" spans="1:9" x14ac:dyDescent="0.35">
      <c r="A33" s="16"/>
      <c r="B33" s="16"/>
      <c r="C33" s="18"/>
      <c r="D33" s="30"/>
      <c r="E33" s="30"/>
      <c r="F33" s="30"/>
      <c r="G33" s="30"/>
      <c r="H33" s="30"/>
      <c r="I33" s="31"/>
    </row>
    <row r="34" spans="1:9" x14ac:dyDescent="0.35">
      <c r="A34" s="16"/>
      <c r="B34" s="16"/>
      <c r="C34" s="18"/>
      <c r="D34" s="30"/>
      <c r="E34" s="30"/>
      <c r="F34" s="30"/>
      <c r="G34" s="30"/>
      <c r="H34" s="30"/>
      <c r="I34" s="31"/>
    </row>
    <row r="35" spans="1:9" ht="55.5" customHeight="1" x14ac:dyDescent="0.35">
      <c r="A35" s="8" t="s">
        <v>44</v>
      </c>
      <c r="B35" s="10" t="s">
        <v>106</v>
      </c>
    </row>
    <row r="36" spans="1:9" ht="62.25" customHeight="1" x14ac:dyDescent="0.35">
      <c r="A36" s="8" t="s">
        <v>45</v>
      </c>
      <c r="B36" s="10" t="s">
        <v>104</v>
      </c>
    </row>
    <row r="37" spans="1:9" ht="16.5" customHeight="1" x14ac:dyDescent="0.35">
      <c r="A37" t="s">
        <v>94</v>
      </c>
    </row>
  </sheetData>
  <mergeCells count="2">
    <mergeCell ref="D31:H31"/>
    <mergeCell ref="D32:H32"/>
  </mergeCells>
  <phoneticPr fontId="8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69"/>
  <sheetViews>
    <sheetView topLeftCell="A3" workbookViewId="0">
      <selection activeCell="E22" sqref="E22"/>
    </sheetView>
  </sheetViews>
  <sheetFormatPr defaultColWidth="8.81640625" defaultRowHeight="14.5" x14ac:dyDescent="0.35"/>
  <cols>
    <col min="1" max="1" width="7.1796875" customWidth="1"/>
    <col min="2" max="2" width="46.453125" style="5" customWidth="1"/>
    <col min="3" max="3" width="7.1796875" customWidth="1"/>
    <col min="4" max="4" width="15.453125" style="4" customWidth="1"/>
    <col min="5" max="5" width="8.54296875" style="4" bestFit="1" customWidth="1"/>
    <col min="6" max="6" width="10" style="4" customWidth="1"/>
    <col min="7" max="7" width="12.54296875" style="4" customWidth="1"/>
    <col min="8" max="8" width="8.81640625" style="4"/>
    <col min="9" max="9" width="20.81640625" customWidth="1"/>
    <col min="10" max="10" width="39" style="7" customWidth="1"/>
  </cols>
  <sheetData>
    <row r="2" spans="1:10" ht="21" x14ac:dyDescent="0.5">
      <c r="B2" s="9" t="s">
        <v>169</v>
      </c>
      <c r="D2"/>
      <c r="E2"/>
      <c r="F2"/>
      <c r="G2"/>
      <c r="H2"/>
    </row>
    <row r="3" spans="1:10" ht="15" thickBot="1" x14ac:dyDescent="0.4"/>
    <row r="4" spans="1:10" ht="15" thickBot="1" x14ac:dyDescent="0.4">
      <c r="A4" s="78" t="s">
        <v>6</v>
      </c>
      <c r="B4" s="79" t="s">
        <v>8</v>
      </c>
      <c r="C4" s="80"/>
      <c r="D4" s="81" t="s">
        <v>23</v>
      </c>
      <c r="E4" s="82" t="s">
        <v>24</v>
      </c>
      <c r="F4" s="82" t="s">
        <v>4</v>
      </c>
      <c r="G4" s="82" t="s">
        <v>2</v>
      </c>
      <c r="H4" s="82" t="s">
        <v>3</v>
      </c>
      <c r="I4" s="83" t="s">
        <v>22</v>
      </c>
    </row>
    <row r="5" spans="1:10" x14ac:dyDescent="0.35">
      <c r="A5" s="84" t="s">
        <v>30</v>
      </c>
      <c r="B5" s="85" t="s">
        <v>55</v>
      </c>
      <c r="C5" s="86"/>
      <c r="D5" s="87" t="s">
        <v>56</v>
      </c>
      <c r="E5" s="88">
        <v>1</v>
      </c>
      <c r="F5" s="88">
        <v>1</v>
      </c>
      <c r="G5" s="89">
        <f>[2]RATES!C22</f>
        <v>8000</v>
      </c>
      <c r="H5" s="88">
        <v>1</v>
      </c>
      <c r="I5" s="90">
        <f t="shared" ref="I5:I6" si="0">E5*F5*G5*H5</f>
        <v>8000</v>
      </c>
    </row>
    <row r="6" spans="1:10" x14ac:dyDescent="0.35">
      <c r="A6" s="93" t="s">
        <v>58</v>
      </c>
      <c r="B6" s="91" t="s">
        <v>108</v>
      </c>
      <c r="C6" s="92"/>
      <c r="D6" s="45" t="s">
        <v>56</v>
      </c>
      <c r="E6" s="14">
        <v>1</v>
      </c>
      <c r="F6" s="14">
        <v>1</v>
      </c>
      <c r="G6" s="15">
        <f>[2]RATES!C19</f>
        <v>200000</v>
      </c>
      <c r="H6" s="14">
        <v>3</v>
      </c>
      <c r="I6" s="39">
        <f t="shared" si="0"/>
        <v>600000</v>
      </c>
    </row>
    <row r="7" spans="1:10" x14ac:dyDescent="0.35">
      <c r="A7" s="93" t="s">
        <v>31</v>
      </c>
      <c r="B7" s="91" t="s">
        <v>9</v>
      </c>
      <c r="C7" s="93"/>
      <c r="D7" s="45" t="s">
        <v>25</v>
      </c>
      <c r="E7" s="14">
        <v>1</v>
      </c>
      <c r="F7" s="14">
        <v>1</v>
      </c>
      <c r="G7" s="15">
        <f>[2]RATES!C16</f>
        <v>45000</v>
      </c>
      <c r="H7" s="14">
        <v>36</v>
      </c>
      <c r="I7" s="39">
        <f>E7*F7*G7*H7</f>
        <v>1620000</v>
      </c>
    </row>
    <row r="8" spans="1:10" x14ac:dyDescent="0.35">
      <c r="A8" s="93" t="s">
        <v>59</v>
      </c>
      <c r="B8" s="91" t="s">
        <v>87</v>
      </c>
      <c r="C8" s="93"/>
      <c r="D8" s="45" t="s">
        <v>25</v>
      </c>
      <c r="E8" s="14">
        <v>1</v>
      </c>
      <c r="F8" s="14">
        <v>3</v>
      </c>
      <c r="G8" s="15">
        <f>[2]RATES!C23</f>
        <v>30000</v>
      </c>
      <c r="H8" s="14">
        <v>36</v>
      </c>
      <c r="I8" s="39">
        <f>E8*F8*G8*H8</f>
        <v>3240000</v>
      </c>
    </row>
    <row r="9" spans="1:10" x14ac:dyDescent="0.35">
      <c r="A9" s="93" t="s">
        <v>32</v>
      </c>
      <c r="B9" s="91" t="s">
        <v>43</v>
      </c>
      <c r="C9" s="93"/>
      <c r="D9" s="45" t="s">
        <v>26</v>
      </c>
      <c r="E9" s="14">
        <v>1</v>
      </c>
      <c r="F9" s="13">
        <v>52</v>
      </c>
      <c r="G9" s="15">
        <f>[1]RATES!C17</f>
        <v>3500</v>
      </c>
      <c r="H9" s="14">
        <v>3</v>
      </c>
      <c r="I9" s="39">
        <f t="shared" ref="I9:I11" si="1">E9*F9*G9*H9</f>
        <v>546000</v>
      </c>
      <c r="J9" s="6"/>
    </row>
    <row r="10" spans="1:10" x14ac:dyDescent="0.35">
      <c r="A10" s="93" t="s">
        <v>33</v>
      </c>
      <c r="B10" s="91" t="s">
        <v>54</v>
      </c>
      <c r="C10" s="93"/>
      <c r="D10" s="45" t="s">
        <v>26</v>
      </c>
      <c r="E10" s="14">
        <v>1</v>
      </c>
      <c r="F10" s="13">
        <v>52</v>
      </c>
      <c r="G10" s="15">
        <f>[1]RATES!C19</f>
        <v>800</v>
      </c>
      <c r="H10" s="14">
        <v>4</v>
      </c>
      <c r="I10" s="39">
        <f t="shared" si="1"/>
        <v>166400</v>
      </c>
    </row>
    <row r="11" spans="1:10" x14ac:dyDescent="0.35">
      <c r="A11" s="93" t="s">
        <v>60</v>
      </c>
      <c r="B11" s="91" t="s">
        <v>10</v>
      </c>
      <c r="C11" s="93"/>
      <c r="D11" s="45" t="s">
        <v>26</v>
      </c>
      <c r="E11" s="14">
        <v>1</v>
      </c>
      <c r="F11" s="13">
        <v>52</v>
      </c>
      <c r="G11" s="15">
        <f>[1]RATES!C20</f>
        <v>1200</v>
      </c>
      <c r="H11" s="14">
        <v>3</v>
      </c>
      <c r="I11" s="39">
        <f t="shared" si="1"/>
        <v>187200</v>
      </c>
    </row>
    <row r="12" spans="1:10" x14ac:dyDescent="0.35">
      <c r="A12" s="93" t="s">
        <v>86</v>
      </c>
      <c r="B12" s="94" t="s">
        <v>57</v>
      </c>
      <c r="C12" s="93"/>
      <c r="D12" s="45" t="s">
        <v>56</v>
      </c>
      <c r="E12" s="14">
        <v>1</v>
      </c>
      <c r="F12" s="13">
        <v>1</v>
      </c>
      <c r="G12" s="15">
        <f>[2]RATES!C22</f>
        <v>8000</v>
      </c>
      <c r="H12" s="14">
        <v>1</v>
      </c>
      <c r="I12" s="39">
        <f>E12*F12*G12*H12</f>
        <v>8000</v>
      </c>
    </row>
    <row r="13" spans="1:10" x14ac:dyDescent="0.35">
      <c r="A13" s="93" t="s">
        <v>111</v>
      </c>
      <c r="B13" s="111" t="s">
        <v>170</v>
      </c>
      <c r="C13" s="93"/>
      <c r="D13" s="45" t="s">
        <v>56</v>
      </c>
      <c r="E13" s="14">
        <v>1</v>
      </c>
      <c r="F13" s="13">
        <v>1</v>
      </c>
      <c r="G13" s="96"/>
      <c r="H13" s="14">
        <v>1</v>
      </c>
      <c r="I13" s="39">
        <f t="shared" ref="I13:I18" si="2">E13*F13*G13*H13</f>
        <v>0</v>
      </c>
    </row>
    <row r="14" spans="1:10" x14ac:dyDescent="0.35">
      <c r="A14" s="93" t="s">
        <v>113</v>
      </c>
      <c r="B14" s="95" t="s">
        <v>171</v>
      </c>
      <c r="C14" s="93"/>
      <c r="D14" s="45" t="s">
        <v>172</v>
      </c>
      <c r="E14" s="14">
        <v>1</v>
      </c>
      <c r="F14" s="14">
        <v>19</v>
      </c>
      <c r="G14" s="96"/>
      <c r="H14" s="14">
        <v>3</v>
      </c>
      <c r="I14" s="39">
        <f t="shared" si="2"/>
        <v>0</v>
      </c>
    </row>
    <row r="15" spans="1:10" x14ac:dyDescent="0.35">
      <c r="A15" s="93" t="s">
        <v>173</v>
      </c>
      <c r="B15" s="95" t="s">
        <v>174</v>
      </c>
      <c r="C15" s="93"/>
      <c r="D15" s="45" t="s">
        <v>172</v>
      </c>
      <c r="E15" s="14">
        <v>1</v>
      </c>
      <c r="F15" s="13">
        <v>52</v>
      </c>
      <c r="G15" s="96"/>
      <c r="H15" s="14">
        <v>5</v>
      </c>
      <c r="I15" s="39">
        <f t="shared" si="2"/>
        <v>0</v>
      </c>
    </row>
    <row r="16" spans="1:10" x14ac:dyDescent="0.35">
      <c r="A16" s="93" t="s">
        <v>175</v>
      </c>
      <c r="B16" s="95" t="s">
        <v>176</v>
      </c>
      <c r="C16" s="93"/>
      <c r="D16" s="45" t="s">
        <v>25</v>
      </c>
      <c r="E16" s="14">
        <v>1</v>
      </c>
      <c r="F16" s="13">
        <v>2</v>
      </c>
      <c r="G16" s="15">
        <v>850</v>
      </c>
      <c r="H16" s="14">
        <v>36</v>
      </c>
      <c r="I16" s="39">
        <f t="shared" si="2"/>
        <v>61200</v>
      </c>
    </row>
    <row r="17" spans="1:9" x14ac:dyDescent="0.35">
      <c r="A17" s="93" t="s">
        <v>177</v>
      </c>
      <c r="B17" s="95" t="s">
        <v>178</v>
      </c>
      <c r="C17" s="93"/>
      <c r="D17" s="45" t="s">
        <v>25</v>
      </c>
      <c r="E17" s="14">
        <v>1</v>
      </c>
      <c r="F17" s="13">
        <v>5</v>
      </c>
      <c r="G17" s="15">
        <v>650</v>
      </c>
      <c r="H17" s="14">
        <v>36</v>
      </c>
      <c r="I17" s="39">
        <f t="shared" si="2"/>
        <v>117000</v>
      </c>
    </row>
    <row r="18" spans="1:9" x14ac:dyDescent="0.35">
      <c r="A18" s="93" t="s">
        <v>179</v>
      </c>
      <c r="B18" s="95" t="s">
        <v>112</v>
      </c>
      <c r="C18" s="93"/>
      <c r="D18" s="45" t="s">
        <v>180</v>
      </c>
      <c r="E18" s="14">
        <v>1</v>
      </c>
      <c r="F18" s="13">
        <v>52</v>
      </c>
      <c r="G18" s="96"/>
      <c r="H18" s="14">
        <v>2.5</v>
      </c>
      <c r="I18" s="39">
        <f t="shared" si="2"/>
        <v>0</v>
      </c>
    </row>
    <row r="19" spans="1:9" ht="15" thickBot="1" x14ac:dyDescent="0.4">
      <c r="A19" s="98"/>
      <c r="B19" s="97"/>
      <c r="C19" s="98"/>
      <c r="D19" s="46"/>
      <c r="E19" s="40"/>
      <c r="F19" s="112"/>
      <c r="G19" s="42"/>
      <c r="H19" s="40"/>
      <c r="I19" s="43"/>
    </row>
    <row r="20" spans="1:9" ht="19.5" customHeight="1" thickBot="1" x14ac:dyDescent="0.4">
      <c r="A20" s="16"/>
      <c r="B20" s="16"/>
      <c r="C20" s="18"/>
      <c r="D20" s="215" t="s">
        <v>29</v>
      </c>
      <c r="E20" s="216"/>
      <c r="F20" s="216"/>
      <c r="G20" s="216"/>
      <c r="H20" s="216"/>
      <c r="I20" s="102">
        <f>SUM(I5:I12)</f>
        <v>6375600</v>
      </c>
    </row>
    <row r="21" spans="1:9" x14ac:dyDescent="0.35">
      <c r="A21" s="16"/>
      <c r="B21" s="16"/>
      <c r="C21" s="18"/>
      <c r="D21" s="30"/>
      <c r="E21" s="30"/>
      <c r="F21" s="30"/>
      <c r="G21" s="30"/>
      <c r="H21" s="30"/>
      <c r="I21" s="31"/>
    </row>
    <row r="22" spans="1:9" ht="15" thickBot="1" x14ac:dyDescent="0.4"/>
    <row r="23" spans="1:9" ht="29.5" thickBot="1" x14ac:dyDescent="0.4">
      <c r="A23" s="67" t="s">
        <v>7</v>
      </c>
      <c r="B23" s="55" t="s">
        <v>0</v>
      </c>
      <c r="C23" s="103" t="s">
        <v>1</v>
      </c>
      <c r="D23" s="81" t="s">
        <v>23</v>
      </c>
      <c r="E23" s="82" t="s">
        <v>24</v>
      </c>
      <c r="F23" s="104" t="s">
        <v>41</v>
      </c>
      <c r="G23" s="82" t="s">
        <v>2</v>
      </c>
      <c r="H23" s="105" t="s">
        <v>3</v>
      </c>
      <c r="I23" s="103" t="s">
        <v>71</v>
      </c>
    </row>
    <row r="24" spans="1:9" ht="15" thickBot="1" x14ac:dyDescent="0.4">
      <c r="A24" s="63" t="s">
        <v>34</v>
      </c>
      <c r="B24" s="69" t="s">
        <v>115</v>
      </c>
      <c r="C24" s="66" t="s">
        <v>116</v>
      </c>
      <c r="D24" s="60" t="s">
        <v>97</v>
      </c>
      <c r="E24" s="61">
        <v>173</v>
      </c>
      <c r="F24" s="64">
        <v>0.25</v>
      </c>
      <c r="G24" s="113"/>
      <c r="H24" s="114">
        <v>36</v>
      </c>
      <c r="I24" s="115"/>
    </row>
    <row r="25" spans="1:9" ht="15" thickBot="1" x14ac:dyDescent="0.4">
      <c r="A25" s="63" t="s">
        <v>35</v>
      </c>
      <c r="B25" s="70" t="s">
        <v>95</v>
      </c>
      <c r="C25" s="59" t="s">
        <v>96</v>
      </c>
      <c r="D25" s="58" t="s">
        <v>97</v>
      </c>
      <c r="E25" s="56">
        <v>173</v>
      </c>
      <c r="F25" s="65">
        <v>1</v>
      </c>
      <c r="G25" s="116">
        <f>[2]RATES!C14</f>
        <v>387.16</v>
      </c>
      <c r="H25" s="114">
        <v>36</v>
      </c>
      <c r="I25" s="117">
        <f t="shared" ref="I25:I62" si="3">E25*F25*G25*H25</f>
        <v>2411232.4800000004</v>
      </c>
    </row>
    <row r="26" spans="1:9" ht="15" thickBot="1" x14ac:dyDescent="0.4">
      <c r="A26" s="63" t="s">
        <v>36</v>
      </c>
      <c r="B26" s="70" t="s">
        <v>181</v>
      </c>
      <c r="C26" s="59" t="s">
        <v>19</v>
      </c>
      <c r="D26" s="58" t="s">
        <v>97</v>
      </c>
      <c r="E26" s="56">
        <v>173</v>
      </c>
      <c r="F26" s="65">
        <v>1</v>
      </c>
      <c r="G26" s="116">
        <f>[2]RATES!C9</f>
        <v>180.35</v>
      </c>
      <c r="H26" s="114">
        <v>36</v>
      </c>
      <c r="I26" s="117">
        <f t="shared" si="3"/>
        <v>1123219.8</v>
      </c>
    </row>
    <row r="27" spans="1:9" ht="15" thickBot="1" x14ac:dyDescent="0.4">
      <c r="A27" s="63" t="s">
        <v>37</v>
      </c>
      <c r="B27" s="70" t="s">
        <v>182</v>
      </c>
      <c r="C27" s="59" t="s">
        <v>19</v>
      </c>
      <c r="D27" s="58" t="s">
        <v>97</v>
      </c>
      <c r="E27" s="56">
        <v>35</v>
      </c>
      <c r="F27" s="65">
        <v>1</v>
      </c>
      <c r="G27" s="116">
        <v>94</v>
      </c>
      <c r="H27" s="114">
        <v>36</v>
      </c>
      <c r="I27" s="117">
        <f t="shared" si="3"/>
        <v>118440</v>
      </c>
    </row>
    <row r="28" spans="1:9" ht="15" thickBot="1" x14ac:dyDescent="0.4">
      <c r="A28" s="63" t="s">
        <v>38</v>
      </c>
      <c r="B28" s="70" t="s">
        <v>183</v>
      </c>
      <c r="C28" s="59" t="s">
        <v>19</v>
      </c>
      <c r="D28" s="58" t="s">
        <v>97</v>
      </c>
      <c r="E28" s="56">
        <v>10</v>
      </c>
      <c r="F28" s="65">
        <v>1</v>
      </c>
      <c r="G28" s="116">
        <f>SUM(G26*1.5)</f>
        <v>270.52499999999998</v>
      </c>
      <c r="H28" s="114">
        <v>36</v>
      </c>
      <c r="I28" s="117">
        <f t="shared" si="3"/>
        <v>97389</v>
      </c>
    </row>
    <row r="29" spans="1:9" ht="15" thickBot="1" x14ac:dyDescent="0.4">
      <c r="A29" s="63" t="s">
        <v>39</v>
      </c>
      <c r="B29" s="70" t="s">
        <v>184</v>
      </c>
      <c r="C29" s="59" t="s">
        <v>19</v>
      </c>
      <c r="D29" s="58" t="s">
        <v>97</v>
      </c>
      <c r="E29" s="56">
        <v>20</v>
      </c>
      <c r="F29" s="65">
        <v>1</v>
      </c>
      <c r="G29" s="116">
        <f>SUM(G26*2)</f>
        <v>360.7</v>
      </c>
      <c r="H29" s="114">
        <v>36</v>
      </c>
      <c r="I29" s="117">
        <f t="shared" si="3"/>
        <v>259704</v>
      </c>
    </row>
    <row r="30" spans="1:9" ht="15" thickBot="1" x14ac:dyDescent="0.4">
      <c r="A30" s="63" t="s">
        <v>40</v>
      </c>
      <c r="B30" s="118" t="s">
        <v>185</v>
      </c>
      <c r="C30" s="93" t="s">
        <v>21</v>
      </c>
      <c r="D30" s="45" t="s">
        <v>27</v>
      </c>
      <c r="E30" s="14">
        <v>173</v>
      </c>
      <c r="F30" s="14">
        <v>4</v>
      </c>
      <c r="G30" s="116">
        <f>[2]RATES!C12</f>
        <v>237.19</v>
      </c>
      <c r="H30" s="114">
        <v>36</v>
      </c>
      <c r="I30" s="119">
        <f t="shared" si="3"/>
        <v>5908877.2800000003</v>
      </c>
    </row>
    <row r="31" spans="1:9" ht="15" thickBot="1" x14ac:dyDescent="0.4">
      <c r="A31" s="63" t="s">
        <v>46</v>
      </c>
      <c r="B31" s="118" t="s">
        <v>186</v>
      </c>
      <c r="C31" s="93" t="s">
        <v>21</v>
      </c>
      <c r="D31" s="45" t="s">
        <v>27</v>
      </c>
      <c r="E31" s="14">
        <v>35</v>
      </c>
      <c r="F31" s="14">
        <v>4</v>
      </c>
      <c r="G31" s="116">
        <v>94</v>
      </c>
      <c r="H31" s="114">
        <v>36</v>
      </c>
      <c r="I31" s="119">
        <f t="shared" si="3"/>
        <v>473760</v>
      </c>
    </row>
    <row r="32" spans="1:9" ht="15" thickBot="1" x14ac:dyDescent="0.4">
      <c r="A32" s="63" t="s">
        <v>47</v>
      </c>
      <c r="B32" s="118" t="s">
        <v>187</v>
      </c>
      <c r="C32" s="93" t="s">
        <v>21</v>
      </c>
      <c r="D32" s="45" t="s">
        <v>27</v>
      </c>
      <c r="E32" s="14">
        <v>85</v>
      </c>
      <c r="F32" s="14">
        <v>4</v>
      </c>
      <c r="G32" s="116">
        <f>SUM(G30*1.5)</f>
        <v>355.78499999999997</v>
      </c>
      <c r="H32" s="114">
        <v>36</v>
      </c>
      <c r="I32" s="119">
        <f t="shared" si="3"/>
        <v>4354808.3999999994</v>
      </c>
    </row>
    <row r="33" spans="1:10" ht="15" thickBot="1" x14ac:dyDescent="0.4">
      <c r="A33" s="63" t="s">
        <v>48</v>
      </c>
      <c r="B33" s="118" t="s">
        <v>67</v>
      </c>
      <c r="C33" s="93" t="s">
        <v>21</v>
      </c>
      <c r="D33" s="45" t="s">
        <v>27</v>
      </c>
      <c r="E33" s="14">
        <v>45</v>
      </c>
      <c r="F33" s="14">
        <v>4</v>
      </c>
      <c r="G33" s="116">
        <f>SUM(G30*2)</f>
        <v>474.38</v>
      </c>
      <c r="H33" s="114">
        <v>36</v>
      </c>
      <c r="I33" s="119">
        <f t="shared" si="3"/>
        <v>3073982.4</v>
      </c>
    </row>
    <row r="34" spans="1:10" ht="15" thickBot="1" x14ac:dyDescent="0.4">
      <c r="A34" s="63" t="s">
        <v>49</v>
      </c>
      <c r="B34" s="70" t="s">
        <v>188</v>
      </c>
      <c r="C34" s="59" t="s">
        <v>17</v>
      </c>
      <c r="D34" s="58" t="s">
        <v>27</v>
      </c>
      <c r="E34" s="14">
        <v>173</v>
      </c>
      <c r="F34" s="56">
        <v>1</v>
      </c>
      <c r="G34" s="116">
        <f>[2]RATES!C5</f>
        <v>86.65</v>
      </c>
      <c r="H34" s="114">
        <v>36</v>
      </c>
      <c r="I34" s="117">
        <f t="shared" si="3"/>
        <v>539656.20000000007</v>
      </c>
    </row>
    <row r="35" spans="1:10" ht="15" thickBot="1" x14ac:dyDescent="0.4">
      <c r="A35" s="63" t="s">
        <v>50</v>
      </c>
      <c r="B35" s="70" t="s">
        <v>189</v>
      </c>
      <c r="C35" s="59" t="s">
        <v>17</v>
      </c>
      <c r="D35" s="58" t="s">
        <v>27</v>
      </c>
      <c r="E35" s="14">
        <v>173</v>
      </c>
      <c r="F35" s="56">
        <v>1</v>
      </c>
      <c r="G35" s="116">
        <f>[2]RATES!C6</f>
        <v>86.65</v>
      </c>
      <c r="H35" s="114">
        <v>36</v>
      </c>
      <c r="I35" s="117">
        <f t="shared" si="3"/>
        <v>539656.20000000007</v>
      </c>
    </row>
    <row r="36" spans="1:10" ht="15" thickBot="1" x14ac:dyDescent="0.4">
      <c r="A36" s="63" t="s">
        <v>51</v>
      </c>
      <c r="B36" s="70" t="s">
        <v>190</v>
      </c>
      <c r="C36" s="59" t="s">
        <v>17</v>
      </c>
      <c r="D36" s="58" t="s">
        <v>27</v>
      </c>
      <c r="E36" s="56">
        <v>35</v>
      </c>
      <c r="F36" s="56">
        <v>1</v>
      </c>
      <c r="G36" s="116">
        <v>94</v>
      </c>
      <c r="H36" s="114">
        <v>36</v>
      </c>
      <c r="I36" s="117">
        <f t="shared" si="3"/>
        <v>118440</v>
      </c>
    </row>
    <row r="37" spans="1:10" ht="15" thickBot="1" x14ac:dyDescent="0.4">
      <c r="A37" s="63" t="s">
        <v>52</v>
      </c>
      <c r="B37" s="70" t="s">
        <v>191</v>
      </c>
      <c r="C37" s="59" t="s">
        <v>17</v>
      </c>
      <c r="D37" s="58" t="s">
        <v>27</v>
      </c>
      <c r="E37" s="14">
        <v>30</v>
      </c>
      <c r="F37" s="56">
        <v>1</v>
      </c>
      <c r="G37" s="116">
        <f>SUM(G35*1.5)</f>
        <v>129.97500000000002</v>
      </c>
      <c r="H37" s="114">
        <v>36</v>
      </c>
      <c r="I37" s="117">
        <f t="shared" si="3"/>
        <v>140373.00000000003</v>
      </c>
      <c r="J37"/>
    </row>
    <row r="38" spans="1:10" ht="15" thickBot="1" x14ac:dyDescent="0.4">
      <c r="A38" s="63" t="s">
        <v>73</v>
      </c>
      <c r="B38" s="70" t="s">
        <v>192</v>
      </c>
      <c r="C38" s="59" t="s">
        <v>17</v>
      </c>
      <c r="D38" s="58" t="s">
        <v>27</v>
      </c>
      <c r="E38" s="14">
        <v>20</v>
      </c>
      <c r="F38" s="56">
        <v>1</v>
      </c>
      <c r="G38" s="116">
        <f>SUM(G35*2)</f>
        <v>173.3</v>
      </c>
      <c r="H38" s="114">
        <v>36</v>
      </c>
      <c r="I38" s="117">
        <f t="shared" si="3"/>
        <v>124776</v>
      </c>
      <c r="J38"/>
    </row>
    <row r="39" spans="1:10" ht="15" thickBot="1" x14ac:dyDescent="0.4">
      <c r="A39" s="63" t="s">
        <v>74</v>
      </c>
      <c r="B39" s="70" t="s">
        <v>68</v>
      </c>
      <c r="C39" s="59" t="s">
        <v>20</v>
      </c>
      <c r="D39" s="58" t="s">
        <v>27</v>
      </c>
      <c r="E39" s="56">
        <v>173</v>
      </c>
      <c r="F39" s="65">
        <v>1</v>
      </c>
      <c r="G39" s="116">
        <f>[2]RATES!C11</f>
        <v>224.13</v>
      </c>
      <c r="H39" s="114">
        <v>36</v>
      </c>
      <c r="I39" s="117">
        <f t="shared" si="3"/>
        <v>1395881.64</v>
      </c>
    </row>
    <row r="40" spans="1:10" ht="15" thickBot="1" x14ac:dyDescent="0.4">
      <c r="A40" s="63" t="s">
        <v>75</v>
      </c>
      <c r="B40" s="70" t="s">
        <v>193</v>
      </c>
      <c r="C40" s="59" t="s">
        <v>20</v>
      </c>
      <c r="D40" s="58" t="s">
        <v>27</v>
      </c>
      <c r="E40" s="56">
        <v>35</v>
      </c>
      <c r="F40" s="65">
        <v>1</v>
      </c>
      <c r="G40" s="116">
        <v>94</v>
      </c>
      <c r="H40" s="114">
        <v>36</v>
      </c>
      <c r="I40" s="117">
        <f t="shared" si="3"/>
        <v>118440</v>
      </c>
    </row>
    <row r="41" spans="1:10" ht="15" thickBot="1" x14ac:dyDescent="0.4">
      <c r="A41" s="63" t="s">
        <v>53</v>
      </c>
      <c r="B41" s="70" t="s">
        <v>69</v>
      </c>
      <c r="C41" s="59" t="s">
        <v>20</v>
      </c>
      <c r="D41" s="58" t="s">
        <v>27</v>
      </c>
      <c r="E41" s="56">
        <v>20</v>
      </c>
      <c r="F41" s="65">
        <v>1</v>
      </c>
      <c r="G41" s="116">
        <f>SUM(G39*1.5)</f>
        <v>336.19499999999999</v>
      </c>
      <c r="H41" s="114">
        <v>36</v>
      </c>
      <c r="I41" s="117">
        <f t="shared" si="3"/>
        <v>242060.4</v>
      </c>
    </row>
    <row r="42" spans="1:10" ht="15" thickBot="1" x14ac:dyDescent="0.4">
      <c r="A42" s="63" t="s">
        <v>91</v>
      </c>
      <c r="B42" s="70" t="s">
        <v>70</v>
      </c>
      <c r="C42" s="59" t="s">
        <v>20</v>
      </c>
      <c r="D42" s="58" t="s">
        <v>27</v>
      </c>
      <c r="E42" s="56">
        <v>20</v>
      </c>
      <c r="F42" s="65">
        <v>1</v>
      </c>
      <c r="G42" s="116">
        <f>SUM(G39*2)</f>
        <v>448.26</v>
      </c>
      <c r="H42" s="114">
        <v>36</v>
      </c>
      <c r="I42" s="117">
        <f t="shared" si="3"/>
        <v>322747.2</v>
      </c>
    </row>
    <row r="43" spans="1:10" ht="15" thickBot="1" x14ac:dyDescent="0.4">
      <c r="A43" s="63" t="s">
        <v>92</v>
      </c>
      <c r="B43" s="70" t="s">
        <v>140</v>
      </c>
      <c r="C43" s="59" t="s">
        <v>19</v>
      </c>
      <c r="D43" s="58" t="s">
        <v>27</v>
      </c>
      <c r="E43" s="56">
        <v>173</v>
      </c>
      <c r="F43" s="65">
        <v>15</v>
      </c>
      <c r="G43" s="116">
        <f>[2]RATES!C9</f>
        <v>180.35</v>
      </c>
      <c r="H43" s="114">
        <v>36</v>
      </c>
      <c r="I43" s="117">
        <f t="shared" si="3"/>
        <v>16848297</v>
      </c>
    </row>
    <row r="44" spans="1:10" ht="15" thickBot="1" x14ac:dyDescent="0.4">
      <c r="A44" s="63" t="s">
        <v>93</v>
      </c>
      <c r="B44" s="70" t="s">
        <v>142</v>
      </c>
      <c r="C44" s="59" t="s">
        <v>19</v>
      </c>
      <c r="D44" s="58" t="s">
        <v>27</v>
      </c>
      <c r="E44" s="56">
        <v>35</v>
      </c>
      <c r="F44" s="65">
        <v>15</v>
      </c>
      <c r="G44" s="116">
        <v>94</v>
      </c>
      <c r="H44" s="114">
        <v>36</v>
      </c>
      <c r="I44" s="117">
        <f t="shared" si="3"/>
        <v>1776600</v>
      </c>
    </row>
    <row r="45" spans="1:10" ht="15" thickBot="1" x14ac:dyDescent="0.4">
      <c r="A45" s="63" t="s">
        <v>99</v>
      </c>
      <c r="B45" s="70" t="s">
        <v>144</v>
      </c>
      <c r="C45" s="59" t="s">
        <v>19</v>
      </c>
      <c r="D45" s="58" t="s">
        <v>27</v>
      </c>
      <c r="E45" s="56">
        <v>90</v>
      </c>
      <c r="F45" s="65">
        <v>15</v>
      </c>
      <c r="G45" s="116">
        <f t="shared" ref="G45" si="4">SUM(G43*1.5)</f>
        <v>270.52499999999998</v>
      </c>
      <c r="H45" s="114">
        <v>36</v>
      </c>
      <c r="I45" s="117">
        <f t="shared" si="3"/>
        <v>13147514.999999998</v>
      </c>
    </row>
    <row r="46" spans="1:10" ht="15" thickBot="1" x14ac:dyDescent="0.4">
      <c r="A46" s="63" t="s">
        <v>101</v>
      </c>
      <c r="B46" s="70" t="s">
        <v>145</v>
      </c>
      <c r="C46" s="59" t="s">
        <v>19</v>
      </c>
      <c r="D46" s="58" t="s">
        <v>27</v>
      </c>
      <c r="E46" s="56">
        <v>40</v>
      </c>
      <c r="F46" s="65">
        <v>15</v>
      </c>
      <c r="G46" s="116">
        <f>SUM(G43*2)</f>
        <v>360.7</v>
      </c>
      <c r="H46" s="114">
        <v>36</v>
      </c>
      <c r="I46" s="117">
        <f t="shared" si="3"/>
        <v>7791120</v>
      </c>
    </row>
    <row r="47" spans="1:10" ht="15" thickBot="1" x14ac:dyDescent="0.4">
      <c r="A47" s="63" t="s">
        <v>102</v>
      </c>
      <c r="B47" s="70" t="s">
        <v>165</v>
      </c>
      <c r="C47" s="59" t="s">
        <v>19</v>
      </c>
      <c r="D47" s="58" t="s">
        <v>27</v>
      </c>
      <c r="E47" s="56">
        <v>173</v>
      </c>
      <c r="F47" s="65">
        <v>2</v>
      </c>
      <c r="G47" s="116">
        <f>[2]RATES!C9</f>
        <v>180.35</v>
      </c>
      <c r="H47" s="114">
        <v>36</v>
      </c>
      <c r="I47" s="117">
        <f t="shared" si="3"/>
        <v>2246439.6</v>
      </c>
    </row>
    <row r="48" spans="1:10" ht="15" thickBot="1" x14ac:dyDescent="0.4">
      <c r="A48" s="63" t="s">
        <v>103</v>
      </c>
      <c r="B48" s="70" t="s">
        <v>146</v>
      </c>
      <c r="C48" s="59" t="s">
        <v>19</v>
      </c>
      <c r="D48" s="58" t="s">
        <v>27</v>
      </c>
      <c r="E48" s="56">
        <v>35</v>
      </c>
      <c r="F48" s="65">
        <v>2</v>
      </c>
      <c r="G48" s="116">
        <v>94</v>
      </c>
      <c r="H48" s="114">
        <v>36</v>
      </c>
      <c r="I48" s="117">
        <f t="shared" si="3"/>
        <v>236880</v>
      </c>
    </row>
    <row r="49" spans="1:10" ht="15" thickBot="1" x14ac:dyDescent="0.4">
      <c r="A49" s="63" t="s">
        <v>123</v>
      </c>
      <c r="B49" s="70" t="s">
        <v>147</v>
      </c>
      <c r="C49" s="59" t="s">
        <v>19</v>
      </c>
      <c r="D49" s="58" t="s">
        <v>27</v>
      </c>
      <c r="E49" s="56">
        <v>60</v>
      </c>
      <c r="F49" s="65">
        <v>2</v>
      </c>
      <c r="G49" s="116">
        <f>SUM(G47*1.5)</f>
        <v>270.52499999999998</v>
      </c>
      <c r="H49" s="114">
        <v>36</v>
      </c>
      <c r="I49" s="117">
        <f t="shared" si="3"/>
        <v>1168667.9999999998</v>
      </c>
    </row>
    <row r="50" spans="1:10" ht="15" thickBot="1" x14ac:dyDescent="0.4">
      <c r="A50" s="63" t="s">
        <v>124</v>
      </c>
      <c r="B50" s="70" t="s">
        <v>148</v>
      </c>
      <c r="C50" s="59" t="s">
        <v>19</v>
      </c>
      <c r="D50" s="58" t="s">
        <v>27</v>
      </c>
      <c r="E50" s="56">
        <v>20</v>
      </c>
      <c r="F50" s="65">
        <v>2</v>
      </c>
      <c r="G50" s="116">
        <f>SUM(G47*2)</f>
        <v>360.7</v>
      </c>
      <c r="H50" s="114">
        <v>36</v>
      </c>
      <c r="I50" s="117">
        <f t="shared" si="3"/>
        <v>519408</v>
      </c>
    </row>
    <row r="51" spans="1:10" ht="15" thickBot="1" x14ac:dyDescent="0.4">
      <c r="A51" s="63" t="s">
        <v>125</v>
      </c>
      <c r="B51" s="70" t="s">
        <v>149</v>
      </c>
      <c r="C51" s="59" t="s">
        <v>19</v>
      </c>
      <c r="D51" s="58" t="s">
        <v>27</v>
      </c>
      <c r="E51" s="56">
        <v>173</v>
      </c>
      <c r="F51" s="65">
        <v>2</v>
      </c>
      <c r="G51" s="116">
        <f>[2]RATES!C11</f>
        <v>224.13</v>
      </c>
      <c r="H51" s="114">
        <v>36</v>
      </c>
      <c r="I51" s="117">
        <f t="shared" si="3"/>
        <v>2791763.28</v>
      </c>
    </row>
    <row r="52" spans="1:10" ht="15" thickBot="1" x14ac:dyDescent="0.4">
      <c r="A52" s="63" t="s">
        <v>127</v>
      </c>
      <c r="B52" s="70" t="s">
        <v>150</v>
      </c>
      <c r="C52" s="59" t="s">
        <v>19</v>
      </c>
      <c r="D52" s="58" t="s">
        <v>27</v>
      </c>
      <c r="E52" s="56">
        <v>35</v>
      </c>
      <c r="F52" s="65">
        <v>2</v>
      </c>
      <c r="G52" s="116">
        <v>94</v>
      </c>
      <c r="H52" s="114">
        <v>36</v>
      </c>
      <c r="I52" s="117">
        <f t="shared" si="3"/>
        <v>236880</v>
      </c>
    </row>
    <row r="53" spans="1:10" ht="15" thickBot="1" x14ac:dyDescent="0.4">
      <c r="A53" s="63" t="s">
        <v>128</v>
      </c>
      <c r="B53" s="70" t="s">
        <v>151</v>
      </c>
      <c r="C53" s="59" t="s">
        <v>19</v>
      </c>
      <c r="D53" s="58" t="s">
        <v>27</v>
      </c>
      <c r="E53" s="56">
        <v>40</v>
      </c>
      <c r="F53" s="65">
        <v>2</v>
      </c>
      <c r="G53" s="116">
        <f t="shared" ref="G53" si="5">SUM(G51*1.5)</f>
        <v>336.19499999999999</v>
      </c>
      <c r="H53" s="114">
        <v>36</v>
      </c>
      <c r="I53" s="117">
        <f t="shared" si="3"/>
        <v>968241.6</v>
      </c>
    </row>
    <row r="54" spans="1:10" ht="15" thickBot="1" x14ac:dyDescent="0.4">
      <c r="A54" s="63" t="s">
        <v>130</v>
      </c>
      <c r="B54" s="70" t="s">
        <v>152</v>
      </c>
      <c r="C54" s="59" t="s">
        <v>19</v>
      </c>
      <c r="D54" s="58" t="s">
        <v>27</v>
      </c>
      <c r="E54" s="56">
        <v>20</v>
      </c>
      <c r="F54" s="65">
        <v>2</v>
      </c>
      <c r="G54" s="116">
        <f>SUM(G51*2)</f>
        <v>448.26</v>
      </c>
      <c r="H54" s="114">
        <v>36</v>
      </c>
      <c r="I54" s="117">
        <f t="shared" si="3"/>
        <v>645494.4</v>
      </c>
    </row>
    <row r="55" spans="1:10" ht="15" thickBot="1" x14ac:dyDescent="0.4">
      <c r="A55" s="63" t="s">
        <v>131</v>
      </c>
      <c r="B55" s="70" t="s">
        <v>153</v>
      </c>
      <c r="C55" s="59" t="s">
        <v>19</v>
      </c>
      <c r="D55" s="58" t="s">
        <v>27</v>
      </c>
      <c r="E55" s="56">
        <v>173</v>
      </c>
      <c r="F55" s="65">
        <v>2</v>
      </c>
      <c r="G55" s="116">
        <f>[2]RATES!C9</f>
        <v>180.35</v>
      </c>
      <c r="H55" s="114">
        <v>36</v>
      </c>
      <c r="I55" s="117">
        <f t="shared" si="3"/>
        <v>2246439.6</v>
      </c>
    </row>
    <row r="56" spans="1:10" ht="15" thickBot="1" x14ac:dyDescent="0.4">
      <c r="A56" s="63" t="s">
        <v>133</v>
      </c>
      <c r="B56" s="70" t="s">
        <v>154</v>
      </c>
      <c r="C56" s="59" t="s">
        <v>19</v>
      </c>
      <c r="D56" s="58" t="s">
        <v>27</v>
      </c>
      <c r="E56" s="56">
        <v>35</v>
      </c>
      <c r="F56" s="65">
        <v>2</v>
      </c>
      <c r="G56" s="116">
        <v>94</v>
      </c>
      <c r="H56" s="114">
        <v>36</v>
      </c>
      <c r="I56" s="117">
        <f t="shared" si="3"/>
        <v>236880</v>
      </c>
    </row>
    <row r="57" spans="1:10" ht="15" thickBot="1" x14ac:dyDescent="0.4">
      <c r="A57" s="63" t="s">
        <v>134</v>
      </c>
      <c r="B57" s="70" t="s">
        <v>155</v>
      </c>
      <c r="C57" s="59" t="s">
        <v>19</v>
      </c>
      <c r="D57" s="58" t="s">
        <v>27</v>
      </c>
      <c r="E57" s="56">
        <v>30</v>
      </c>
      <c r="F57" s="65">
        <v>2</v>
      </c>
      <c r="G57" s="116">
        <f t="shared" ref="G57" si="6">SUM(G55*1.5)</f>
        <v>270.52499999999998</v>
      </c>
      <c r="H57" s="114">
        <v>36</v>
      </c>
      <c r="I57" s="117">
        <f t="shared" si="3"/>
        <v>584333.99999999988</v>
      </c>
    </row>
    <row r="58" spans="1:10" ht="15" thickBot="1" x14ac:dyDescent="0.4">
      <c r="A58" s="63" t="s">
        <v>136</v>
      </c>
      <c r="B58" s="70" t="s">
        <v>156</v>
      </c>
      <c r="C58" s="59" t="s">
        <v>19</v>
      </c>
      <c r="D58" s="58" t="s">
        <v>27</v>
      </c>
      <c r="E58" s="56">
        <v>20</v>
      </c>
      <c r="F58" s="65">
        <v>2</v>
      </c>
      <c r="G58" s="116">
        <f>SUM(G55*2)</f>
        <v>360.7</v>
      </c>
      <c r="H58" s="114">
        <v>36</v>
      </c>
      <c r="I58" s="117">
        <f t="shared" si="3"/>
        <v>519408</v>
      </c>
    </row>
    <row r="59" spans="1:10" ht="15" thickBot="1" x14ac:dyDescent="0.4">
      <c r="A59" s="63" t="s">
        <v>138</v>
      </c>
      <c r="B59" s="70" t="s">
        <v>194</v>
      </c>
      <c r="C59" s="59" t="s">
        <v>16</v>
      </c>
      <c r="D59" s="58" t="s">
        <v>27</v>
      </c>
      <c r="E59" s="14">
        <v>173</v>
      </c>
      <c r="F59" s="56">
        <v>21</v>
      </c>
      <c r="G59" s="116">
        <f>[2]RATES!C4</f>
        <v>80.75</v>
      </c>
      <c r="H59" s="114">
        <v>36</v>
      </c>
      <c r="I59" s="117">
        <f t="shared" si="3"/>
        <v>10561131</v>
      </c>
      <c r="J59"/>
    </row>
    <row r="60" spans="1:10" ht="15" thickBot="1" x14ac:dyDescent="0.4">
      <c r="A60" s="63" t="s">
        <v>139</v>
      </c>
      <c r="B60" s="70" t="s">
        <v>195</v>
      </c>
      <c r="C60" s="59" t="s">
        <v>16</v>
      </c>
      <c r="D60" s="58" t="s">
        <v>27</v>
      </c>
      <c r="E60" s="56">
        <v>35</v>
      </c>
      <c r="F60" s="56">
        <v>21</v>
      </c>
      <c r="G60" s="116">
        <v>94</v>
      </c>
      <c r="H60" s="114">
        <v>36</v>
      </c>
      <c r="I60" s="117">
        <f t="shared" si="3"/>
        <v>2487240</v>
      </c>
      <c r="J60"/>
    </row>
    <row r="61" spans="1:10" ht="15" thickBot="1" x14ac:dyDescent="0.4">
      <c r="A61" s="63" t="s">
        <v>141</v>
      </c>
      <c r="B61" s="70" t="s">
        <v>196</v>
      </c>
      <c r="C61" s="59" t="s">
        <v>16</v>
      </c>
      <c r="D61" s="58" t="s">
        <v>27</v>
      </c>
      <c r="E61" s="14">
        <v>45</v>
      </c>
      <c r="F61" s="56">
        <v>21</v>
      </c>
      <c r="G61" s="116">
        <f t="shared" ref="G61" si="7">SUM(G59*1.5)</f>
        <v>121.125</v>
      </c>
      <c r="H61" s="114">
        <v>36</v>
      </c>
      <c r="I61" s="117">
        <f t="shared" si="3"/>
        <v>4120672.5</v>
      </c>
      <c r="J61"/>
    </row>
    <row r="62" spans="1:10" ht="15" thickBot="1" x14ac:dyDescent="0.4">
      <c r="A62" s="63" t="s">
        <v>143</v>
      </c>
      <c r="B62" s="72" t="s">
        <v>77</v>
      </c>
      <c r="C62" s="73" t="s">
        <v>16</v>
      </c>
      <c r="D62" s="74" t="s">
        <v>27</v>
      </c>
      <c r="E62" s="40">
        <v>45</v>
      </c>
      <c r="F62" s="75">
        <v>21</v>
      </c>
      <c r="G62" s="120">
        <f>SUM(G59*2)</f>
        <v>161.5</v>
      </c>
      <c r="H62" s="114">
        <v>36</v>
      </c>
      <c r="I62" s="121">
        <f t="shared" si="3"/>
        <v>5494230</v>
      </c>
      <c r="J62"/>
    </row>
    <row r="63" spans="1:10" ht="15" thickBot="1" x14ac:dyDescent="0.4">
      <c r="D63" s="213" t="s">
        <v>98</v>
      </c>
      <c r="E63" s="214"/>
      <c r="F63" s="214" t="s">
        <v>100</v>
      </c>
      <c r="G63" s="214"/>
      <c r="H63" s="214"/>
      <c r="I63" s="68">
        <f>SUM(I25:I62)</f>
        <v>95991085.979999989</v>
      </c>
    </row>
    <row r="64" spans="1:10" ht="15" thickBot="1" x14ac:dyDescent="0.4">
      <c r="A64" s="16"/>
      <c r="B64" s="16"/>
      <c r="C64" s="18"/>
      <c r="D64" s="207" t="s">
        <v>29</v>
      </c>
      <c r="E64" s="208"/>
      <c r="F64" s="208"/>
      <c r="G64" s="208"/>
      <c r="H64" s="208"/>
      <c r="I64" s="23">
        <f>SUM(I63,I20)</f>
        <v>102366685.97999999</v>
      </c>
      <c r="J64"/>
    </row>
    <row r="65" spans="1:9" x14ac:dyDescent="0.35">
      <c r="A65" s="16"/>
      <c r="B65" s="16"/>
      <c r="C65" s="18"/>
      <c r="D65" s="30"/>
      <c r="E65" s="30"/>
      <c r="F65" s="30"/>
      <c r="G65" s="30"/>
      <c r="H65" s="30"/>
      <c r="I65" s="31"/>
    </row>
    <row r="66" spans="1:9" x14ac:dyDescent="0.35">
      <c r="A66" s="16"/>
      <c r="B66" s="16"/>
      <c r="C66" s="18"/>
      <c r="D66" s="30"/>
      <c r="E66" s="30"/>
      <c r="F66" s="30"/>
      <c r="G66" s="30"/>
      <c r="H66" s="30"/>
      <c r="I66" s="31"/>
    </row>
    <row r="67" spans="1:9" ht="55.5" customHeight="1" x14ac:dyDescent="0.35">
      <c r="A67" s="8" t="s">
        <v>44</v>
      </c>
      <c r="B67" s="10" t="s">
        <v>106</v>
      </c>
    </row>
    <row r="68" spans="1:9" ht="62.25" customHeight="1" x14ac:dyDescent="0.35">
      <c r="A68" s="8" t="s">
        <v>45</v>
      </c>
      <c r="B68" s="10" t="s">
        <v>104</v>
      </c>
    </row>
    <row r="69" spans="1:9" ht="16.5" customHeight="1" x14ac:dyDescent="0.35">
      <c r="A69" t="s">
        <v>94</v>
      </c>
    </row>
  </sheetData>
  <mergeCells count="3">
    <mergeCell ref="D20:H20"/>
    <mergeCell ref="D63:H63"/>
    <mergeCell ref="D64:H6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255A-468B-49CF-A073-0FCC81366255}">
  <dimension ref="A2:M62"/>
  <sheetViews>
    <sheetView topLeftCell="A15" zoomScaleNormal="100" workbookViewId="0">
      <selection activeCell="G22" sqref="G22:G53"/>
    </sheetView>
  </sheetViews>
  <sheetFormatPr defaultColWidth="8.81640625" defaultRowHeight="14.5" x14ac:dyDescent="0.35"/>
  <cols>
    <col min="1" max="1" width="7.1796875" customWidth="1"/>
    <col min="2" max="2" width="45.81640625" style="5" customWidth="1"/>
    <col min="3" max="3" width="7.1796875" customWidth="1"/>
    <col min="4" max="4" width="15.453125" style="4" customWidth="1"/>
    <col min="5" max="5" width="8.54296875" style="4" bestFit="1" customWidth="1"/>
    <col min="6" max="6" width="10" style="4" customWidth="1"/>
    <col min="7" max="7" width="12.54296875" style="4" customWidth="1"/>
    <col min="8" max="8" width="8.81640625" style="4"/>
    <col min="9" max="9" width="20.81640625" customWidth="1"/>
    <col min="10" max="10" width="39" style="7" customWidth="1"/>
  </cols>
  <sheetData>
    <row r="2" spans="1:13" ht="21" x14ac:dyDescent="0.5">
      <c r="B2" s="9" t="s">
        <v>309</v>
      </c>
      <c r="D2"/>
      <c r="E2"/>
      <c r="F2"/>
      <c r="G2"/>
      <c r="H2"/>
    </row>
    <row r="4" spans="1:13" x14ac:dyDescent="0.35">
      <c r="A4" s="142" t="s">
        <v>6</v>
      </c>
      <c r="B4" s="143" t="s">
        <v>8</v>
      </c>
      <c r="C4" s="142"/>
      <c r="D4" s="144" t="s">
        <v>23</v>
      </c>
      <c r="E4" s="144" t="s">
        <v>24</v>
      </c>
      <c r="F4" s="144" t="s">
        <v>4</v>
      </c>
      <c r="G4" s="144" t="s">
        <v>2</v>
      </c>
      <c r="H4" s="144" t="s">
        <v>3</v>
      </c>
      <c r="I4" s="142" t="s">
        <v>305</v>
      </c>
    </row>
    <row r="5" spans="1:13" x14ac:dyDescent="0.35">
      <c r="A5" s="146" t="s">
        <v>30</v>
      </c>
      <c r="B5" s="146" t="s">
        <v>55</v>
      </c>
      <c r="C5" s="147"/>
      <c r="D5" s="14" t="s">
        <v>56</v>
      </c>
      <c r="E5" s="14">
        <v>1</v>
      </c>
      <c r="F5" s="14">
        <v>1</v>
      </c>
      <c r="G5" s="15"/>
      <c r="H5" s="14">
        <v>1</v>
      </c>
      <c r="I5" s="148">
        <f t="shared" ref="I5:I15" si="0">E5*F5*G5*H5</f>
        <v>0</v>
      </c>
    </row>
    <row r="6" spans="1:13" x14ac:dyDescent="0.35">
      <c r="A6" s="146" t="s">
        <v>58</v>
      </c>
      <c r="B6" s="149" t="s">
        <v>283</v>
      </c>
      <c r="C6" s="146"/>
      <c r="D6" s="14" t="s">
        <v>25</v>
      </c>
      <c r="E6" s="14">
        <v>1</v>
      </c>
      <c r="F6" s="14">
        <v>2</v>
      </c>
      <c r="G6" s="15"/>
      <c r="H6" s="14">
        <v>24</v>
      </c>
      <c r="I6" s="148">
        <f t="shared" si="0"/>
        <v>0</v>
      </c>
    </row>
    <row r="7" spans="1:13" x14ac:dyDescent="0.35">
      <c r="A7" s="146" t="s">
        <v>31</v>
      </c>
      <c r="B7" s="149" t="s">
        <v>87</v>
      </c>
      <c r="C7" s="146"/>
      <c r="D7" s="14" t="s">
        <v>25</v>
      </c>
      <c r="E7" s="14">
        <v>1</v>
      </c>
      <c r="F7" s="14">
        <v>2</v>
      </c>
      <c r="G7" s="15"/>
      <c r="H7" s="14">
        <v>24</v>
      </c>
      <c r="I7" s="148">
        <f t="shared" si="0"/>
        <v>0</v>
      </c>
    </row>
    <row r="8" spans="1:13" x14ac:dyDescent="0.35">
      <c r="A8" s="146" t="s">
        <v>59</v>
      </c>
      <c r="B8" s="149" t="s">
        <v>54</v>
      </c>
      <c r="C8" s="146"/>
      <c r="D8" s="14" t="s">
        <v>26</v>
      </c>
      <c r="E8" s="14">
        <v>1</v>
      </c>
      <c r="F8" s="14">
        <v>46</v>
      </c>
      <c r="G8" s="15"/>
      <c r="H8" s="14">
        <v>3</v>
      </c>
      <c r="I8" s="148">
        <f t="shared" si="0"/>
        <v>0</v>
      </c>
    </row>
    <row r="9" spans="1:13" x14ac:dyDescent="0.35">
      <c r="A9" s="146" t="s">
        <v>32</v>
      </c>
      <c r="B9" s="149" t="s">
        <v>10</v>
      </c>
      <c r="C9" s="146"/>
      <c r="D9" s="14" t="s">
        <v>26</v>
      </c>
      <c r="E9" s="14">
        <v>1</v>
      </c>
      <c r="F9" s="14">
        <v>46</v>
      </c>
      <c r="G9" s="15"/>
      <c r="H9" s="14">
        <v>2</v>
      </c>
      <c r="I9" s="148">
        <f t="shared" si="0"/>
        <v>0</v>
      </c>
    </row>
    <row r="10" spans="1:13" x14ac:dyDescent="0.35">
      <c r="A10" s="146" t="s">
        <v>33</v>
      </c>
      <c r="B10" s="150" t="s">
        <v>112</v>
      </c>
      <c r="C10" s="146"/>
      <c r="D10" s="14" t="s">
        <v>237</v>
      </c>
      <c r="E10" s="14">
        <v>1</v>
      </c>
      <c r="F10" s="14">
        <v>46</v>
      </c>
      <c r="G10" s="15"/>
      <c r="H10" s="14">
        <v>2</v>
      </c>
      <c r="I10" s="148">
        <f t="shared" si="0"/>
        <v>0</v>
      </c>
      <c r="J10" s="6"/>
      <c r="M10" s="168" t="s">
        <v>281</v>
      </c>
    </row>
    <row r="11" spans="1:13" x14ac:dyDescent="0.35">
      <c r="A11" s="146" t="s">
        <v>60</v>
      </c>
      <c r="B11" s="146" t="s">
        <v>114</v>
      </c>
      <c r="C11" s="146"/>
      <c r="D11" s="14" t="s">
        <v>26</v>
      </c>
      <c r="E11" s="14">
        <v>1</v>
      </c>
      <c r="F11" s="14">
        <v>46</v>
      </c>
      <c r="G11" s="15"/>
      <c r="H11" s="14">
        <v>2</v>
      </c>
      <c r="I11" s="148">
        <f t="shared" si="0"/>
        <v>0</v>
      </c>
    </row>
    <row r="12" spans="1:13" x14ac:dyDescent="0.35">
      <c r="A12" s="146" t="s">
        <v>86</v>
      </c>
      <c r="B12" s="150" t="s">
        <v>232</v>
      </c>
      <c r="C12" s="146"/>
      <c r="D12" s="14" t="s">
        <v>240</v>
      </c>
      <c r="E12" s="14">
        <v>14</v>
      </c>
      <c r="F12" s="14">
        <v>46</v>
      </c>
      <c r="G12" s="15"/>
      <c r="H12" s="14">
        <v>24</v>
      </c>
      <c r="I12" s="148">
        <f t="shared" si="0"/>
        <v>0</v>
      </c>
      <c r="K12" s="168"/>
    </row>
    <row r="13" spans="1:13" x14ac:dyDescent="0.35">
      <c r="A13" s="146" t="s">
        <v>111</v>
      </c>
      <c r="B13" s="150" t="s">
        <v>230</v>
      </c>
      <c r="C13" s="146"/>
      <c r="D13" s="14" t="s">
        <v>25</v>
      </c>
      <c r="E13" s="14">
        <v>1</v>
      </c>
      <c r="F13" s="14">
        <v>2</v>
      </c>
      <c r="G13" s="15"/>
      <c r="H13" s="14">
        <v>24</v>
      </c>
      <c r="I13" s="148">
        <f t="shared" si="0"/>
        <v>0</v>
      </c>
      <c r="K13" s="6"/>
      <c r="M13" s="168" t="s">
        <v>282</v>
      </c>
    </row>
    <row r="14" spans="1:13" x14ac:dyDescent="0.35">
      <c r="A14" s="146" t="s">
        <v>113</v>
      </c>
      <c r="B14" s="150" t="s">
        <v>238</v>
      </c>
      <c r="C14" s="146"/>
      <c r="D14" s="14" t="s">
        <v>25</v>
      </c>
      <c r="E14" s="14">
        <v>1</v>
      </c>
      <c r="F14" s="14">
        <v>39</v>
      </c>
      <c r="G14" s="15"/>
      <c r="H14" s="14">
        <v>24</v>
      </c>
      <c r="I14" s="148">
        <f t="shared" si="0"/>
        <v>0</v>
      </c>
    </row>
    <row r="15" spans="1:13" x14ac:dyDescent="0.35">
      <c r="A15" s="146" t="s">
        <v>173</v>
      </c>
      <c r="B15" s="146" t="s">
        <v>239</v>
      </c>
      <c r="C15" s="146"/>
      <c r="D15" s="14" t="s">
        <v>56</v>
      </c>
      <c r="E15" s="14">
        <v>1</v>
      </c>
      <c r="F15" s="14">
        <v>1</v>
      </c>
      <c r="G15" s="15"/>
      <c r="H15" s="14">
        <v>2</v>
      </c>
      <c r="I15" s="148">
        <f t="shared" si="0"/>
        <v>0</v>
      </c>
      <c r="K15" s="168"/>
    </row>
    <row r="16" spans="1:13" x14ac:dyDescent="0.35">
      <c r="A16" s="146"/>
      <c r="B16" s="149"/>
      <c r="C16" s="147"/>
      <c r="D16" s="14"/>
      <c r="E16" s="14"/>
      <c r="F16" s="14"/>
      <c r="G16" s="15"/>
      <c r="H16" s="14"/>
      <c r="I16" s="148"/>
    </row>
    <row r="17" spans="1:10" x14ac:dyDescent="0.35">
      <c r="A17" s="146"/>
      <c r="B17" s="146"/>
      <c r="C17" s="154"/>
      <c r="D17" s="14"/>
      <c r="E17" s="14"/>
      <c r="F17" s="13"/>
      <c r="G17" s="15"/>
      <c r="H17" s="14"/>
      <c r="I17" s="148"/>
    </row>
    <row r="18" spans="1:10" ht="19.5" customHeight="1" x14ac:dyDescent="0.35">
      <c r="A18" s="16"/>
      <c r="B18" s="16"/>
      <c r="C18" s="18"/>
      <c r="D18" s="212" t="s">
        <v>29</v>
      </c>
      <c r="E18" s="212"/>
      <c r="F18" s="212"/>
      <c r="G18" s="212"/>
      <c r="H18" s="212"/>
      <c r="I18" s="153">
        <f>SUM(I5:I16)</f>
        <v>0</v>
      </c>
    </row>
    <row r="19" spans="1:10" x14ac:dyDescent="0.35">
      <c r="A19" s="16"/>
      <c r="B19" s="16"/>
      <c r="C19" s="18"/>
      <c r="D19" s="30"/>
      <c r="E19" s="30"/>
      <c r="F19" s="30"/>
      <c r="G19" s="30"/>
      <c r="H19" s="30"/>
      <c r="I19" s="31"/>
    </row>
    <row r="21" spans="1:10" ht="29" x14ac:dyDescent="0.35">
      <c r="A21" s="142" t="s">
        <v>7</v>
      </c>
      <c r="B21" s="143" t="s">
        <v>0</v>
      </c>
      <c r="C21" s="142" t="s">
        <v>1</v>
      </c>
      <c r="D21" s="144" t="s">
        <v>23</v>
      </c>
      <c r="E21" s="144" t="s">
        <v>24</v>
      </c>
      <c r="F21" s="151" t="s">
        <v>41</v>
      </c>
      <c r="G21" s="144" t="s">
        <v>2</v>
      </c>
      <c r="H21" s="144" t="s">
        <v>3</v>
      </c>
      <c r="I21" s="142" t="s">
        <v>306</v>
      </c>
    </row>
    <row r="22" spans="1:10" x14ac:dyDescent="0.35">
      <c r="A22" s="1" t="s">
        <v>34</v>
      </c>
      <c r="B22" s="128" t="s">
        <v>95</v>
      </c>
      <c r="C22" s="1" t="s">
        <v>96</v>
      </c>
      <c r="D22" s="56" t="s">
        <v>97</v>
      </c>
      <c r="E22" s="56">
        <v>176</v>
      </c>
      <c r="F22" s="65">
        <v>0</v>
      </c>
      <c r="G22" s="122"/>
      <c r="H22" s="56">
        <v>24</v>
      </c>
      <c r="I22" s="3">
        <f t="shared" ref="I22:I53" si="1">E22*F22*G22*H22</f>
        <v>0</v>
      </c>
    </row>
    <row r="23" spans="1:10" x14ac:dyDescent="0.35">
      <c r="A23" s="1" t="s">
        <v>35</v>
      </c>
      <c r="B23" s="149" t="s">
        <v>185</v>
      </c>
      <c r="C23" s="146" t="s">
        <v>21</v>
      </c>
      <c r="D23" s="14" t="s">
        <v>27</v>
      </c>
      <c r="E23" s="14">
        <v>176</v>
      </c>
      <c r="F23" s="14">
        <v>3</v>
      </c>
      <c r="G23" s="122"/>
      <c r="H23" s="56">
        <v>24</v>
      </c>
      <c r="I23" s="3">
        <f t="shared" si="1"/>
        <v>0</v>
      </c>
    </row>
    <row r="24" spans="1:10" x14ac:dyDescent="0.35">
      <c r="A24" s="1" t="s">
        <v>36</v>
      </c>
      <c r="B24" s="149" t="s">
        <v>187</v>
      </c>
      <c r="C24" s="146" t="s">
        <v>21</v>
      </c>
      <c r="D24" s="14" t="s">
        <v>27</v>
      </c>
      <c r="E24" s="14">
        <v>40</v>
      </c>
      <c r="F24" s="14">
        <v>3</v>
      </c>
      <c r="G24" s="122"/>
      <c r="H24" s="56">
        <v>24</v>
      </c>
      <c r="I24" s="3">
        <f t="shared" si="1"/>
        <v>0</v>
      </c>
    </row>
    <row r="25" spans="1:10" x14ac:dyDescent="0.35">
      <c r="A25" s="1" t="s">
        <v>37</v>
      </c>
      <c r="B25" s="149" t="s">
        <v>67</v>
      </c>
      <c r="C25" s="146" t="s">
        <v>21</v>
      </c>
      <c r="D25" s="14" t="s">
        <v>27</v>
      </c>
      <c r="E25" s="14">
        <v>24</v>
      </c>
      <c r="F25" s="14">
        <v>3</v>
      </c>
      <c r="G25" s="122"/>
      <c r="H25" s="56">
        <v>24</v>
      </c>
      <c r="I25" s="3">
        <f t="shared" si="1"/>
        <v>0</v>
      </c>
    </row>
    <row r="26" spans="1:10" x14ac:dyDescent="0.35">
      <c r="A26" s="1" t="s">
        <v>38</v>
      </c>
      <c r="B26" s="128" t="s">
        <v>197</v>
      </c>
      <c r="C26" s="1" t="s">
        <v>20</v>
      </c>
      <c r="D26" s="56" t="s">
        <v>97</v>
      </c>
      <c r="E26" s="56">
        <v>176</v>
      </c>
      <c r="F26" s="65">
        <v>3</v>
      </c>
      <c r="G26" s="122"/>
      <c r="H26" s="56">
        <v>24</v>
      </c>
      <c r="I26" s="3">
        <f t="shared" si="1"/>
        <v>0</v>
      </c>
    </row>
    <row r="27" spans="1:10" s="125" customFormat="1" x14ac:dyDescent="0.35">
      <c r="A27" s="1" t="s">
        <v>39</v>
      </c>
      <c r="B27" s="149" t="s">
        <v>198</v>
      </c>
      <c r="C27" s="146" t="s">
        <v>20</v>
      </c>
      <c r="D27" s="14" t="s">
        <v>97</v>
      </c>
      <c r="E27" s="14">
        <v>40</v>
      </c>
      <c r="F27" s="123">
        <v>3</v>
      </c>
      <c r="G27" s="124"/>
      <c r="H27" s="56">
        <v>24</v>
      </c>
      <c r="I27" s="3">
        <f t="shared" si="1"/>
        <v>0</v>
      </c>
    </row>
    <row r="28" spans="1:10" s="125" customFormat="1" x14ac:dyDescent="0.35">
      <c r="A28" s="1" t="s">
        <v>40</v>
      </c>
      <c r="B28" s="149" t="s">
        <v>199</v>
      </c>
      <c r="C28" s="146" t="s">
        <v>20</v>
      </c>
      <c r="D28" s="14" t="s">
        <v>97</v>
      </c>
      <c r="E28" s="14">
        <v>24</v>
      </c>
      <c r="F28" s="123">
        <v>3</v>
      </c>
      <c r="G28" s="124"/>
      <c r="H28" s="56">
        <v>24</v>
      </c>
      <c r="I28" s="3">
        <f t="shared" si="1"/>
        <v>0</v>
      </c>
    </row>
    <row r="29" spans="1:10" s="125" customFormat="1" x14ac:dyDescent="0.35">
      <c r="A29" s="1" t="s">
        <v>46</v>
      </c>
      <c r="B29" s="149" t="s">
        <v>68</v>
      </c>
      <c r="C29" s="146" t="s">
        <v>20</v>
      </c>
      <c r="D29" s="14" t="s">
        <v>27</v>
      </c>
      <c r="E29" s="14">
        <v>176</v>
      </c>
      <c r="F29" s="123">
        <v>1</v>
      </c>
      <c r="G29" s="122"/>
      <c r="H29" s="56">
        <v>24</v>
      </c>
      <c r="I29" s="3">
        <f t="shared" si="1"/>
        <v>0</v>
      </c>
    </row>
    <row r="30" spans="1:10" s="125" customFormat="1" x14ac:dyDescent="0.35">
      <c r="A30" s="1" t="s">
        <v>47</v>
      </c>
      <c r="B30" s="149" t="s">
        <v>69</v>
      </c>
      <c r="C30" s="146" t="s">
        <v>20</v>
      </c>
      <c r="D30" s="14" t="s">
        <v>27</v>
      </c>
      <c r="E30" s="14">
        <v>40</v>
      </c>
      <c r="F30" s="123">
        <v>1</v>
      </c>
      <c r="G30" s="124"/>
      <c r="H30" s="56">
        <v>24</v>
      </c>
      <c r="I30" s="3">
        <f t="shared" si="1"/>
        <v>0</v>
      </c>
    </row>
    <row r="31" spans="1:10" s="126" customFormat="1" x14ac:dyDescent="0.35">
      <c r="A31" s="1" t="s">
        <v>48</v>
      </c>
      <c r="B31" s="149" t="s">
        <v>70</v>
      </c>
      <c r="C31" s="146" t="s">
        <v>20</v>
      </c>
      <c r="D31" s="14" t="s">
        <v>27</v>
      </c>
      <c r="E31" s="14">
        <v>24</v>
      </c>
      <c r="F31" s="123">
        <v>1</v>
      </c>
      <c r="G31" s="124"/>
      <c r="H31" s="56">
        <v>24</v>
      </c>
      <c r="I31" s="3">
        <f t="shared" si="1"/>
        <v>0</v>
      </c>
      <c r="J31" s="125"/>
    </row>
    <row r="32" spans="1:10" s="126" customFormat="1" x14ac:dyDescent="0.35">
      <c r="A32" s="1" t="s">
        <v>49</v>
      </c>
      <c r="B32" s="149" t="s">
        <v>203</v>
      </c>
      <c r="C32" s="146" t="s">
        <v>5</v>
      </c>
      <c r="D32" s="14" t="s">
        <v>27</v>
      </c>
      <c r="E32" s="14">
        <v>176</v>
      </c>
      <c r="F32" s="123">
        <v>1</v>
      </c>
      <c r="G32" s="124"/>
      <c r="H32" s="56">
        <v>24</v>
      </c>
      <c r="I32" s="3">
        <f t="shared" si="1"/>
        <v>0</v>
      </c>
      <c r="J32" s="125"/>
    </row>
    <row r="33" spans="1:10" s="126" customFormat="1" x14ac:dyDescent="0.35">
      <c r="A33" s="1" t="s">
        <v>50</v>
      </c>
      <c r="B33" s="149" t="s">
        <v>204</v>
      </c>
      <c r="C33" s="146" t="s">
        <v>5</v>
      </c>
      <c r="D33" s="14" t="s">
        <v>27</v>
      </c>
      <c r="E33" s="14">
        <v>40</v>
      </c>
      <c r="F33" s="123">
        <v>1</v>
      </c>
      <c r="G33" s="124"/>
      <c r="H33" s="56">
        <v>24</v>
      </c>
      <c r="I33" s="3">
        <f t="shared" si="1"/>
        <v>0</v>
      </c>
      <c r="J33" s="125"/>
    </row>
    <row r="34" spans="1:10" s="126" customFormat="1" x14ac:dyDescent="0.35">
      <c r="A34" s="1" t="s">
        <v>51</v>
      </c>
      <c r="B34" s="149" t="s">
        <v>205</v>
      </c>
      <c r="C34" s="146" t="s">
        <v>5</v>
      </c>
      <c r="D34" s="14" t="s">
        <v>27</v>
      </c>
      <c r="E34" s="14">
        <v>24</v>
      </c>
      <c r="F34" s="123">
        <v>1</v>
      </c>
      <c r="G34" s="124"/>
      <c r="H34" s="56">
        <v>24</v>
      </c>
      <c r="I34" s="3">
        <f t="shared" si="1"/>
        <v>0</v>
      </c>
      <c r="J34" s="125"/>
    </row>
    <row r="35" spans="1:10" s="126" customFormat="1" x14ac:dyDescent="0.35">
      <c r="A35" s="1" t="s">
        <v>52</v>
      </c>
      <c r="B35" s="149" t="s">
        <v>200</v>
      </c>
      <c r="C35" s="146" t="s">
        <v>19</v>
      </c>
      <c r="D35" s="14" t="s">
        <v>27</v>
      </c>
      <c r="E35" s="14">
        <v>176</v>
      </c>
      <c r="F35" s="123">
        <v>11</v>
      </c>
      <c r="G35" s="124"/>
      <c r="H35" s="56">
        <v>24</v>
      </c>
      <c r="I35" s="3">
        <f t="shared" si="1"/>
        <v>0</v>
      </c>
      <c r="J35" s="125"/>
    </row>
    <row r="36" spans="1:10" s="126" customFormat="1" x14ac:dyDescent="0.35">
      <c r="A36" s="1" t="s">
        <v>73</v>
      </c>
      <c r="B36" s="149" t="s">
        <v>201</v>
      </c>
      <c r="C36" s="146" t="s">
        <v>19</v>
      </c>
      <c r="D36" s="14" t="s">
        <v>27</v>
      </c>
      <c r="E36" s="14">
        <v>40</v>
      </c>
      <c r="F36" s="123">
        <v>11</v>
      </c>
      <c r="G36" s="124"/>
      <c r="H36" s="56">
        <v>24</v>
      </c>
      <c r="I36" s="3">
        <f t="shared" si="1"/>
        <v>0</v>
      </c>
      <c r="J36" s="125"/>
    </row>
    <row r="37" spans="1:10" s="126" customFormat="1" x14ac:dyDescent="0.35">
      <c r="A37" s="1" t="s">
        <v>74</v>
      </c>
      <c r="B37" s="149" t="s">
        <v>202</v>
      </c>
      <c r="C37" s="146" t="s">
        <v>19</v>
      </c>
      <c r="D37" s="14" t="s">
        <v>27</v>
      </c>
      <c r="E37" s="14">
        <v>24</v>
      </c>
      <c r="F37" s="123">
        <v>11</v>
      </c>
      <c r="G37" s="124"/>
      <c r="H37" s="56">
        <v>24</v>
      </c>
      <c r="I37" s="3">
        <f t="shared" si="1"/>
        <v>0</v>
      </c>
      <c r="J37" s="125"/>
    </row>
    <row r="38" spans="1:10" s="6" customFormat="1" x14ac:dyDescent="0.35">
      <c r="A38" s="146" t="s">
        <v>75</v>
      </c>
      <c r="B38" s="149" t="s">
        <v>338</v>
      </c>
      <c r="C38" s="146" t="s">
        <v>19</v>
      </c>
      <c r="D38" s="14" t="s">
        <v>27</v>
      </c>
      <c r="E38" s="14">
        <v>176</v>
      </c>
      <c r="F38" s="123">
        <v>1</v>
      </c>
      <c r="G38" s="124"/>
      <c r="H38" s="56">
        <v>24</v>
      </c>
      <c r="I38" s="3">
        <f t="shared" si="1"/>
        <v>0</v>
      </c>
      <c r="J38" s="7"/>
    </row>
    <row r="39" spans="1:10" s="6" customFormat="1" x14ac:dyDescent="0.35">
      <c r="A39" s="146" t="s">
        <v>53</v>
      </c>
      <c r="B39" s="149" t="s">
        <v>339</v>
      </c>
      <c r="C39" s="146" t="s">
        <v>19</v>
      </c>
      <c r="D39" s="14" t="s">
        <v>27</v>
      </c>
      <c r="E39" s="14">
        <v>40</v>
      </c>
      <c r="F39" s="123">
        <v>1</v>
      </c>
      <c r="G39" s="124"/>
      <c r="H39" s="56">
        <v>24</v>
      </c>
      <c r="I39" s="3">
        <f t="shared" si="1"/>
        <v>0</v>
      </c>
      <c r="J39" s="7"/>
    </row>
    <row r="40" spans="1:10" s="6" customFormat="1" x14ac:dyDescent="0.35">
      <c r="A40" s="146" t="s">
        <v>91</v>
      </c>
      <c r="B40" s="149" t="s">
        <v>340</v>
      </c>
      <c r="C40" s="146" t="s">
        <v>19</v>
      </c>
      <c r="D40" s="14" t="s">
        <v>27</v>
      </c>
      <c r="E40" s="14">
        <v>24</v>
      </c>
      <c r="F40" s="123">
        <v>1</v>
      </c>
      <c r="G40" s="124"/>
      <c r="H40" s="56">
        <v>24</v>
      </c>
      <c r="I40" s="3">
        <f t="shared" si="1"/>
        <v>0</v>
      </c>
      <c r="J40" s="7"/>
    </row>
    <row r="41" spans="1:10" s="126" customFormat="1" x14ac:dyDescent="0.35">
      <c r="A41" s="1" t="s">
        <v>92</v>
      </c>
      <c r="B41" s="149" t="s">
        <v>189</v>
      </c>
      <c r="C41" s="146" t="s">
        <v>17</v>
      </c>
      <c r="D41" s="14" t="s">
        <v>27</v>
      </c>
      <c r="E41" s="14">
        <v>176</v>
      </c>
      <c r="F41" s="14">
        <v>1</v>
      </c>
      <c r="G41" s="124"/>
      <c r="H41" s="56">
        <v>24</v>
      </c>
      <c r="I41" s="3">
        <f t="shared" si="1"/>
        <v>0</v>
      </c>
      <c r="J41" s="125"/>
    </row>
    <row r="42" spans="1:10" s="126" customFormat="1" x14ac:dyDescent="0.35">
      <c r="A42" s="1" t="s">
        <v>93</v>
      </c>
      <c r="B42" s="149" t="s">
        <v>191</v>
      </c>
      <c r="C42" s="146" t="s">
        <v>17</v>
      </c>
      <c r="D42" s="14" t="s">
        <v>27</v>
      </c>
      <c r="E42" s="14">
        <v>40</v>
      </c>
      <c r="F42" s="14">
        <v>1</v>
      </c>
      <c r="G42" s="124"/>
      <c r="H42" s="56">
        <v>24</v>
      </c>
      <c r="I42" s="3">
        <f t="shared" si="1"/>
        <v>0</v>
      </c>
      <c r="J42" s="125"/>
    </row>
    <row r="43" spans="1:10" s="126" customFormat="1" x14ac:dyDescent="0.35">
      <c r="A43" s="1" t="s">
        <v>99</v>
      </c>
      <c r="B43" s="149" t="s">
        <v>241</v>
      </c>
      <c r="C43" s="146" t="s">
        <v>17</v>
      </c>
      <c r="D43" s="14" t="s">
        <v>27</v>
      </c>
      <c r="E43" s="14">
        <v>24</v>
      </c>
      <c r="F43" s="14">
        <v>1</v>
      </c>
      <c r="G43" s="124"/>
      <c r="H43" s="56">
        <v>24</v>
      </c>
      <c r="I43" s="3">
        <f t="shared" si="1"/>
        <v>0</v>
      </c>
      <c r="J43" s="125"/>
    </row>
    <row r="44" spans="1:10" s="126" customFormat="1" x14ac:dyDescent="0.35">
      <c r="A44" s="1" t="s">
        <v>101</v>
      </c>
      <c r="B44" s="149" t="s">
        <v>188</v>
      </c>
      <c r="C44" s="146" t="s">
        <v>17</v>
      </c>
      <c r="D44" s="14" t="s">
        <v>27</v>
      </c>
      <c r="E44" s="14">
        <v>176</v>
      </c>
      <c r="F44" s="14">
        <v>1</v>
      </c>
      <c r="G44" s="124"/>
      <c r="H44" s="56">
        <v>24</v>
      </c>
      <c r="I44" s="3">
        <f t="shared" si="1"/>
        <v>0</v>
      </c>
      <c r="J44" s="125"/>
    </row>
    <row r="45" spans="1:10" s="126" customFormat="1" x14ac:dyDescent="0.35">
      <c r="A45" s="1" t="s">
        <v>102</v>
      </c>
      <c r="B45" s="149" t="s">
        <v>310</v>
      </c>
      <c r="C45" s="146" t="s">
        <v>17</v>
      </c>
      <c r="D45" s="14" t="s">
        <v>27</v>
      </c>
      <c r="E45" s="14">
        <v>176</v>
      </c>
      <c r="F45" s="14">
        <v>2</v>
      </c>
      <c r="G45" s="124"/>
      <c r="H45" s="56">
        <v>24</v>
      </c>
      <c r="I45" s="3">
        <f t="shared" si="1"/>
        <v>0</v>
      </c>
      <c r="J45" s="125"/>
    </row>
    <row r="46" spans="1:10" s="126" customFormat="1" x14ac:dyDescent="0.35">
      <c r="A46" s="1" t="s">
        <v>103</v>
      </c>
      <c r="B46" s="149" t="s">
        <v>311</v>
      </c>
      <c r="C46" s="146" t="s">
        <v>17</v>
      </c>
      <c r="D46" s="14" t="s">
        <v>27</v>
      </c>
      <c r="E46" s="14">
        <v>40</v>
      </c>
      <c r="F46" s="14">
        <v>2</v>
      </c>
      <c r="G46" s="124"/>
      <c r="H46" s="56">
        <v>24</v>
      </c>
      <c r="I46" s="3">
        <f t="shared" si="1"/>
        <v>0</v>
      </c>
      <c r="J46" s="125"/>
    </row>
    <row r="47" spans="1:10" s="126" customFormat="1" x14ac:dyDescent="0.35">
      <c r="A47" s="1" t="s">
        <v>123</v>
      </c>
      <c r="B47" s="149" t="s">
        <v>312</v>
      </c>
      <c r="C47" s="146" t="s">
        <v>17</v>
      </c>
      <c r="D47" s="14" t="s">
        <v>27</v>
      </c>
      <c r="E47" s="14">
        <v>24</v>
      </c>
      <c r="F47" s="14">
        <v>2</v>
      </c>
      <c r="G47" s="124"/>
      <c r="H47" s="56">
        <v>24</v>
      </c>
      <c r="I47" s="3">
        <f t="shared" si="1"/>
        <v>0</v>
      </c>
      <c r="J47" s="125"/>
    </row>
    <row r="48" spans="1:10" s="126" customFormat="1" x14ac:dyDescent="0.35">
      <c r="A48" s="1" t="s">
        <v>124</v>
      </c>
      <c r="B48" s="149" t="s">
        <v>313</v>
      </c>
      <c r="C48" s="146" t="s">
        <v>42</v>
      </c>
      <c r="D48" s="14" t="s">
        <v>27</v>
      </c>
      <c r="E48" s="14">
        <v>176</v>
      </c>
      <c r="F48" s="14">
        <v>2</v>
      </c>
      <c r="G48" s="124"/>
      <c r="H48" s="56">
        <v>24</v>
      </c>
      <c r="I48" s="3">
        <f t="shared" si="1"/>
        <v>0</v>
      </c>
      <c r="J48" s="125"/>
    </row>
    <row r="49" spans="1:10" s="126" customFormat="1" x14ac:dyDescent="0.35">
      <c r="A49" s="1" t="s">
        <v>125</v>
      </c>
      <c r="B49" s="149" t="s">
        <v>314</v>
      </c>
      <c r="C49" s="146" t="s">
        <v>42</v>
      </c>
      <c r="D49" s="14" t="s">
        <v>27</v>
      </c>
      <c r="E49" s="14">
        <v>40</v>
      </c>
      <c r="F49" s="14">
        <v>2</v>
      </c>
      <c r="G49" s="124"/>
      <c r="H49" s="56">
        <v>24</v>
      </c>
      <c r="I49" s="3">
        <f t="shared" si="1"/>
        <v>0</v>
      </c>
      <c r="J49" s="125"/>
    </row>
    <row r="50" spans="1:10" s="126" customFormat="1" x14ac:dyDescent="0.35">
      <c r="A50" s="1" t="s">
        <v>127</v>
      </c>
      <c r="B50" s="149" t="s">
        <v>315</v>
      </c>
      <c r="C50" s="146" t="s">
        <v>42</v>
      </c>
      <c r="D50" s="14" t="s">
        <v>27</v>
      </c>
      <c r="E50" s="14">
        <v>24</v>
      </c>
      <c r="F50" s="14">
        <v>2</v>
      </c>
      <c r="G50" s="124"/>
      <c r="H50" s="56">
        <v>24</v>
      </c>
      <c r="I50" s="3">
        <f t="shared" si="1"/>
        <v>0</v>
      </c>
      <c r="J50" s="125"/>
    </row>
    <row r="51" spans="1:10" x14ac:dyDescent="0.35">
      <c r="A51" s="1" t="s">
        <v>102</v>
      </c>
      <c r="B51" s="128" t="s">
        <v>194</v>
      </c>
      <c r="C51" s="1" t="s">
        <v>16</v>
      </c>
      <c r="D51" s="56" t="s">
        <v>27</v>
      </c>
      <c r="E51" s="14">
        <v>176</v>
      </c>
      <c r="F51" s="56">
        <v>12</v>
      </c>
      <c r="G51" s="122"/>
      <c r="H51" s="56">
        <v>24</v>
      </c>
      <c r="I51" s="3">
        <f t="shared" si="1"/>
        <v>0</v>
      </c>
      <c r="J51" s="6"/>
    </row>
    <row r="52" spans="1:10" x14ac:dyDescent="0.35">
      <c r="A52" s="1" t="s">
        <v>103</v>
      </c>
      <c r="B52" s="128" t="s">
        <v>242</v>
      </c>
      <c r="C52" s="1" t="s">
        <v>16</v>
      </c>
      <c r="D52" s="56" t="s">
        <v>27</v>
      </c>
      <c r="E52" s="14">
        <v>40</v>
      </c>
      <c r="F52" s="56">
        <v>12</v>
      </c>
      <c r="G52" s="122"/>
      <c r="H52" s="56">
        <v>24</v>
      </c>
      <c r="I52" s="3">
        <f t="shared" si="1"/>
        <v>0</v>
      </c>
      <c r="J52"/>
    </row>
    <row r="53" spans="1:10" x14ac:dyDescent="0.35">
      <c r="A53" s="1" t="s">
        <v>123</v>
      </c>
      <c r="B53" s="128" t="s">
        <v>243</v>
      </c>
      <c r="C53" s="155" t="s">
        <v>16</v>
      </c>
      <c r="D53" s="56" t="s">
        <v>27</v>
      </c>
      <c r="E53" s="14">
        <v>24</v>
      </c>
      <c r="F53" s="56">
        <v>12</v>
      </c>
      <c r="G53" s="122"/>
      <c r="H53" s="56">
        <v>24</v>
      </c>
      <c r="I53" s="3">
        <f t="shared" si="1"/>
        <v>0</v>
      </c>
      <c r="J53"/>
    </row>
    <row r="54" spans="1:10" x14ac:dyDescent="0.35">
      <c r="D54" s="212" t="s">
        <v>98</v>
      </c>
      <c r="E54" s="212"/>
      <c r="F54" s="212" t="s">
        <v>100</v>
      </c>
      <c r="G54" s="212"/>
      <c r="H54" s="212"/>
      <c r="I54" s="152">
        <f>SUM(I22:I53)</f>
        <v>0</v>
      </c>
    </row>
    <row r="55" spans="1:10" x14ac:dyDescent="0.35">
      <c r="A55" s="16"/>
      <c r="B55" s="16"/>
      <c r="C55" s="18"/>
      <c r="D55" s="212" t="s">
        <v>29</v>
      </c>
      <c r="E55" s="212"/>
      <c r="F55" s="212"/>
      <c r="G55" s="212"/>
      <c r="H55" s="212"/>
      <c r="I55" s="153">
        <f>SUM(I54,I18)</f>
        <v>0</v>
      </c>
      <c r="J55"/>
    </row>
    <row r="56" spans="1:10" s="7" customFormat="1" x14ac:dyDescent="0.35">
      <c r="A56" s="16"/>
      <c r="B56" s="16"/>
      <c r="C56" s="18"/>
      <c r="D56" s="30"/>
      <c r="E56" s="30"/>
      <c r="F56" s="30"/>
      <c r="G56" s="30"/>
      <c r="H56" s="30"/>
      <c r="I56" s="31"/>
    </row>
    <row r="57" spans="1:10" s="7" customFormat="1" x14ac:dyDescent="0.35">
      <c r="A57" s="16"/>
      <c r="B57" s="16"/>
      <c r="C57" s="18"/>
      <c r="D57" s="30"/>
      <c r="E57" s="30"/>
      <c r="F57" s="30"/>
      <c r="G57" s="30"/>
      <c r="H57" s="30"/>
      <c r="I57" s="31"/>
    </row>
    <row r="58" spans="1:10" s="7" customFormat="1" ht="55.5" customHeight="1" x14ac:dyDescent="0.35">
      <c r="A58" s="8" t="s">
        <v>44</v>
      </c>
      <c r="B58" s="10" t="s">
        <v>302</v>
      </c>
      <c r="C58"/>
      <c r="D58" s="4"/>
      <c r="E58" s="4"/>
      <c r="F58" s="4"/>
      <c r="G58" s="4"/>
      <c r="H58" s="4"/>
      <c r="I58"/>
    </row>
    <row r="59" spans="1:10" s="7" customFormat="1" ht="62.25" customHeight="1" x14ac:dyDescent="0.35">
      <c r="A59" s="8" t="s">
        <v>45</v>
      </c>
      <c r="B59" s="10" t="s">
        <v>104</v>
      </c>
      <c r="C59"/>
      <c r="D59" s="4"/>
      <c r="E59" s="4"/>
      <c r="F59" s="4"/>
      <c r="G59" s="4"/>
      <c r="H59" s="4"/>
      <c r="I59"/>
    </row>
    <row r="60" spans="1:10" s="7" customFormat="1" ht="108" customHeight="1" x14ac:dyDescent="0.35">
      <c r="A60" t="s">
        <v>271</v>
      </c>
      <c r="B60" s="133" t="s">
        <v>272</v>
      </c>
      <c r="C60"/>
      <c r="D60" s="4"/>
      <c r="E60" s="4"/>
      <c r="F60" s="4"/>
      <c r="G60" s="4"/>
      <c r="H60" s="4"/>
      <c r="I60"/>
    </row>
    <row r="62" spans="1:10" ht="43.5" x14ac:dyDescent="0.35">
      <c r="B62" s="5" t="s">
        <v>273</v>
      </c>
    </row>
  </sheetData>
  <mergeCells count="3">
    <mergeCell ref="D18:H18"/>
    <mergeCell ref="D54:H54"/>
    <mergeCell ref="D55:H55"/>
  </mergeCells>
  <phoneticPr fontId="8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64"/>
  <sheetViews>
    <sheetView topLeftCell="A15" zoomScaleNormal="100" workbookViewId="0">
      <selection activeCell="G22" sqref="G22:G55"/>
    </sheetView>
  </sheetViews>
  <sheetFormatPr defaultColWidth="8.81640625" defaultRowHeight="14.5" x14ac:dyDescent="0.35"/>
  <cols>
    <col min="1" max="1" width="7.1796875" customWidth="1"/>
    <col min="2" max="2" width="45.81640625" style="5" customWidth="1"/>
    <col min="3" max="3" width="7.1796875" customWidth="1"/>
    <col min="4" max="4" width="15.453125" style="4" customWidth="1"/>
    <col min="5" max="5" width="8.54296875" style="4" bestFit="1" customWidth="1"/>
    <col min="6" max="6" width="10" style="4" customWidth="1"/>
    <col min="7" max="7" width="12.54296875" style="4" customWidth="1"/>
    <col min="8" max="8" width="8.81640625" style="4"/>
    <col min="9" max="9" width="20.81640625" customWidth="1"/>
    <col min="10" max="10" width="39" style="7" customWidth="1"/>
  </cols>
  <sheetData>
    <row r="2" spans="1:13" ht="21" x14ac:dyDescent="0.5">
      <c r="B2" s="9" t="s">
        <v>316</v>
      </c>
      <c r="D2"/>
      <c r="E2"/>
      <c r="F2"/>
      <c r="G2"/>
      <c r="H2"/>
    </row>
    <row r="4" spans="1:13" x14ac:dyDescent="0.35">
      <c r="A4" s="142" t="s">
        <v>6</v>
      </c>
      <c r="B4" s="143" t="s">
        <v>8</v>
      </c>
      <c r="C4" s="142"/>
      <c r="D4" s="144" t="s">
        <v>23</v>
      </c>
      <c r="E4" s="144" t="s">
        <v>24</v>
      </c>
      <c r="F4" s="144" t="s">
        <v>4</v>
      </c>
      <c r="G4" s="144" t="s">
        <v>2</v>
      </c>
      <c r="H4" s="144" t="s">
        <v>3</v>
      </c>
      <c r="I4" s="142" t="s">
        <v>305</v>
      </c>
    </row>
    <row r="5" spans="1:13" x14ac:dyDescent="0.35">
      <c r="A5" s="146" t="s">
        <v>30</v>
      </c>
      <c r="B5" s="146" t="s">
        <v>55</v>
      </c>
      <c r="C5" s="147"/>
      <c r="D5" s="14" t="s">
        <v>56</v>
      </c>
      <c r="E5" s="14">
        <v>1</v>
      </c>
      <c r="F5" s="14">
        <v>1</v>
      </c>
      <c r="G5" s="15"/>
      <c r="H5" s="14">
        <v>1</v>
      </c>
      <c r="I5" s="148">
        <f t="shared" ref="I5:I15" si="0">E5*F5*G5*H5</f>
        <v>0</v>
      </c>
    </row>
    <row r="6" spans="1:13" x14ac:dyDescent="0.35">
      <c r="A6" s="146" t="s">
        <v>58</v>
      </c>
      <c r="B6" s="149" t="s">
        <v>283</v>
      </c>
      <c r="C6" s="146"/>
      <c r="D6" s="14" t="s">
        <v>25</v>
      </c>
      <c r="E6" s="14">
        <v>1</v>
      </c>
      <c r="F6" s="14">
        <v>1</v>
      </c>
      <c r="G6" s="15"/>
      <c r="H6" s="14">
        <v>24</v>
      </c>
      <c r="I6" s="148">
        <f t="shared" si="0"/>
        <v>0</v>
      </c>
    </row>
    <row r="7" spans="1:13" x14ac:dyDescent="0.35">
      <c r="A7" s="146" t="s">
        <v>31</v>
      </c>
      <c r="B7" s="149" t="s">
        <v>87</v>
      </c>
      <c r="C7" s="146"/>
      <c r="D7" s="14" t="s">
        <v>25</v>
      </c>
      <c r="E7" s="14">
        <v>1</v>
      </c>
      <c r="F7" s="14">
        <v>3</v>
      </c>
      <c r="G7" s="15"/>
      <c r="H7" s="14">
        <v>24</v>
      </c>
      <c r="I7" s="148">
        <f t="shared" si="0"/>
        <v>0</v>
      </c>
    </row>
    <row r="8" spans="1:13" x14ac:dyDescent="0.35">
      <c r="A8" s="146" t="s">
        <v>59</v>
      </c>
      <c r="B8" s="149" t="s">
        <v>54</v>
      </c>
      <c r="C8" s="146"/>
      <c r="D8" s="14" t="s">
        <v>26</v>
      </c>
      <c r="E8" s="14">
        <v>1</v>
      </c>
      <c r="F8" s="14">
        <v>1</v>
      </c>
      <c r="G8" s="15"/>
      <c r="H8" s="14">
        <v>3</v>
      </c>
      <c r="I8" s="148">
        <f t="shared" si="0"/>
        <v>0</v>
      </c>
    </row>
    <row r="9" spans="1:13" x14ac:dyDescent="0.35">
      <c r="A9" s="146" t="s">
        <v>32</v>
      </c>
      <c r="B9" s="149" t="s">
        <v>10</v>
      </c>
      <c r="C9" s="146"/>
      <c r="D9" s="14" t="s">
        <v>26</v>
      </c>
      <c r="E9" s="14">
        <v>1</v>
      </c>
      <c r="F9" s="14">
        <v>34</v>
      </c>
      <c r="G9" s="15"/>
      <c r="H9" s="14">
        <v>2</v>
      </c>
      <c r="I9" s="148">
        <f t="shared" si="0"/>
        <v>0</v>
      </c>
    </row>
    <row r="10" spans="1:13" x14ac:dyDescent="0.35">
      <c r="A10" s="146" t="s">
        <v>33</v>
      </c>
      <c r="B10" s="150" t="s">
        <v>112</v>
      </c>
      <c r="C10" s="146"/>
      <c r="D10" s="14" t="s">
        <v>237</v>
      </c>
      <c r="E10" s="14">
        <v>1</v>
      </c>
      <c r="F10" s="14">
        <v>34</v>
      </c>
      <c r="G10" s="15"/>
      <c r="H10" s="14">
        <v>2</v>
      </c>
      <c r="I10" s="148">
        <f t="shared" si="0"/>
        <v>0</v>
      </c>
      <c r="J10" s="6"/>
      <c r="M10" s="168" t="s">
        <v>281</v>
      </c>
    </row>
    <row r="11" spans="1:13" x14ac:dyDescent="0.35">
      <c r="A11" s="146" t="s">
        <v>60</v>
      </c>
      <c r="B11" s="146" t="s">
        <v>114</v>
      </c>
      <c r="C11" s="146"/>
      <c r="D11" s="14" t="s">
        <v>26</v>
      </c>
      <c r="E11" s="14">
        <v>1</v>
      </c>
      <c r="F11" s="14">
        <v>34</v>
      </c>
      <c r="G11" s="15"/>
      <c r="H11" s="14">
        <v>2</v>
      </c>
      <c r="I11" s="148">
        <f t="shared" si="0"/>
        <v>0</v>
      </c>
    </row>
    <row r="12" spans="1:13" x14ac:dyDescent="0.35">
      <c r="A12" s="146" t="s">
        <v>86</v>
      </c>
      <c r="B12" s="150" t="s">
        <v>232</v>
      </c>
      <c r="C12" s="146"/>
      <c r="D12" s="14" t="s">
        <v>240</v>
      </c>
      <c r="E12" s="14">
        <v>14</v>
      </c>
      <c r="F12" s="14">
        <v>33</v>
      </c>
      <c r="G12" s="15"/>
      <c r="H12" s="14">
        <v>24</v>
      </c>
      <c r="I12" s="148">
        <f t="shared" si="0"/>
        <v>0</v>
      </c>
      <c r="K12" s="168"/>
    </row>
    <row r="13" spans="1:13" x14ac:dyDescent="0.35">
      <c r="A13" s="146" t="s">
        <v>111</v>
      </c>
      <c r="B13" s="150" t="s">
        <v>230</v>
      </c>
      <c r="C13" s="146"/>
      <c r="D13" s="14" t="s">
        <v>25</v>
      </c>
      <c r="E13" s="14">
        <v>1</v>
      </c>
      <c r="F13" s="14">
        <v>5</v>
      </c>
      <c r="G13" s="15"/>
      <c r="H13" s="14">
        <v>24</v>
      </c>
      <c r="I13" s="148">
        <f t="shared" si="0"/>
        <v>0</v>
      </c>
      <c r="K13" s="6"/>
      <c r="M13" s="168" t="s">
        <v>282</v>
      </c>
    </row>
    <row r="14" spans="1:13" x14ac:dyDescent="0.35">
      <c r="A14" s="146" t="s">
        <v>113</v>
      </c>
      <c r="B14" s="150" t="s">
        <v>238</v>
      </c>
      <c r="C14" s="146"/>
      <c r="D14" s="14" t="s">
        <v>25</v>
      </c>
      <c r="E14" s="14">
        <v>1</v>
      </c>
      <c r="F14" s="14">
        <v>18</v>
      </c>
      <c r="G14" s="15"/>
      <c r="H14" s="14">
        <v>24</v>
      </c>
      <c r="I14" s="148">
        <f t="shared" si="0"/>
        <v>0</v>
      </c>
    </row>
    <row r="15" spans="1:13" x14ac:dyDescent="0.35">
      <c r="A15" s="146" t="s">
        <v>173</v>
      </c>
      <c r="B15" s="146" t="s">
        <v>239</v>
      </c>
      <c r="C15" s="146"/>
      <c r="D15" s="14" t="s">
        <v>56</v>
      </c>
      <c r="E15" s="14">
        <v>1</v>
      </c>
      <c r="F15" s="14">
        <v>1</v>
      </c>
      <c r="G15" s="15"/>
      <c r="H15" s="14">
        <v>1</v>
      </c>
      <c r="I15" s="148">
        <f t="shared" si="0"/>
        <v>0</v>
      </c>
      <c r="K15" s="168"/>
    </row>
    <row r="16" spans="1:13" x14ac:dyDescent="0.35">
      <c r="A16" s="146"/>
      <c r="B16" s="149"/>
      <c r="C16" s="147"/>
      <c r="D16" s="14"/>
      <c r="E16" s="14"/>
      <c r="F16" s="14"/>
      <c r="G16" s="15"/>
      <c r="H16" s="14"/>
      <c r="I16" s="148"/>
    </row>
    <row r="17" spans="1:10" x14ac:dyDescent="0.35">
      <c r="A17" s="146"/>
      <c r="B17" s="146"/>
      <c r="C17" s="154"/>
      <c r="D17" s="14"/>
      <c r="E17" s="14"/>
      <c r="F17" s="13"/>
      <c r="G17" s="15"/>
      <c r="H17" s="14"/>
      <c r="I17" s="148"/>
    </row>
    <row r="18" spans="1:10" ht="19.5" customHeight="1" x14ac:dyDescent="0.35">
      <c r="A18" s="16"/>
      <c r="B18" s="16"/>
      <c r="C18" s="18"/>
      <c r="D18" s="212" t="s">
        <v>29</v>
      </c>
      <c r="E18" s="212"/>
      <c r="F18" s="212"/>
      <c r="G18" s="212"/>
      <c r="H18" s="212"/>
      <c r="I18" s="153">
        <f>SUM(I5:I16)</f>
        <v>0</v>
      </c>
    </row>
    <row r="19" spans="1:10" x14ac:dyDescent="0.35">
      <c r="A19" s="16"/>
      <c r="B19" s="16"/>
      <c r="C19" s="18"/>
      <c r="D19" s="30"/>
      <c r="E19" s="30"/>
      <c r="F19" s="30"/>
      <c r="G19" s="30"/>
      <c r="H19" s="30"/>
      <c r="I19" s="31"/>
    </row>
    <row r="21" spans="1:10" ht="29" x14ac:dyDescent="0.35">
      <c r="A21" s="142" t="s">
        <v>7</v>
      </c>
      <c r="B21" s="143" t="s">
        <v>0</v>
      </c>
      <c r="C21" s="142" t="s">
        <v>1</v>
      </c>
      <c r="D21" s="144" t="s">
        <v>23</v>
      </c>
      <c r="E21" s="144" t="s">
        <v>24</v>
      </c>
      <c r="F21" s="151" t="s">
        <v>41</v>
      </c>
      <c r="G21" s="144" t="s">
        <v>2</v>
      </c>
      <c r="H21" s="144" t="s">
        <v>3</v>
      </c>
      <c r="I21" s="142" t="s">
        <v>306</v>
      </c>
    </row>
    <row r="22" spans="1:10" x14ac:dyDescent="0.35">
      <c r="A22" s="1" t="s">
        <v>34</v>
      </c>
      <c r="B22" s="128" t="s">
        <v>185</v>
      </c>
      <c r="C22" s="1" t="s">
        <v>21</v>
      </c>
      <c r="D22" s="56" t="s">
        <v>97</v>
      </c>
      <c r="E22" s="56">
        <v>173</v>
      </c>
      <c r="F22" s="65">
        <v>4</v>
      </c>
      <c r="G22" s="122"/>
      <c r="H22" s="56">
        <v>24</v>
      </c>
      <c r="I22" s="3">
        <f t="shared" ref="I22:I55" si="1">E22*F22*G22*H22</f>
        <v>0</v>
      </c>
    </row>
    <row r="23" spans="1:10" x14ac:dyDescent="0.35">
      <c r="A23" s="1" t="s">
        <v>35</v>
      </c>
      <c r="B23" s="149" t="s">
        <v>187</v>
      </c>
      <c r="C23" s="146" t="s">
        <v>21</v>
      </c>
      <c r="D23" s="14" t="s">
        <v>27</v>
      </c>
      <c r="E23" s="14">
        <v>173</v>
      </c>
      <c r="F23" s="14">
        <v>4</v>
      </c>
      <c r="G23" s="122"/>
      <c r="H23" s="56">
        <v>24</v>
      </c>
      <c r="I23" s="3">
        <f t="shared" si="1"/>
        <v>0</v>
      </c>
    </row>
    <row r="24" spans="1:10" x14ac:dyDescent="0.35">
      <c r="A24" s="1" t="s">
        <v>36</v>
      </c>
      <c r="B24" s="149" t="s">
        <v>67</v>
      </c>
      <c r="C24" s="146" t="s">
        <v>21</v>
      </c>
      <c r="D24" s="14" t="s">
        <v>27</v>
      </c>
      <c r="E24" s="14">
        <v>40</v>
      </c>
      <c r="F24" s="14">
        <v>4</v>
      </c>
      <c r="G24" s="122"/>
      <c r="H24" s="56">
        <v>24</v>
      </c>
      <c r="I24" s="3">
        <f t="shared" si="1"/>
        <v>0</v>
      </c>
    </row>
    <row r="25" spans="1:10" x14ac:dyDescent="0.35">
      <c r="A25" s="1" t="s">
        <v>37</v>
      </c>
      <c r="B25" s="149" t="s">
        <v>197</v>
      </c>
      <c r="C25" s="146" t="s">
        <v>20</v>
      </c>
      <c r="D25" s="14" t="s">
        <v>27</v>
      </c>
      <c r="E25" s="14">
        <v>24</v>
      </c>
      <c r="F25" s="14">
        <v>3</v>
      </c>
      <c r="G25" s="122"/>
      <c r="H25" s="56">
        <v>24</v>
      </c>
      <c r="I25" s="3">
        <f t="shared" si="1"/>
        <v>0</v>
      </c>
    </row>
    <row r="26" spans="1:10" x14ac:dyDescent="0.35">
      <c r="A26" s="1" t="s">
        <v>38</v>
      </c>
      <c r="B26" s="128" t="s">
        <v>198</v>
      </c>
      <c r="C26" s="1" t="s">
        <v>20</v>
      </c>
      <c r="D26" s="56" t="s">
        <v>97</v>
      </c>
      <c r="E26" s="56">
        <v>173</v>
      </c>
      <c r="F26" s="65">
        <v>3</v>
      </c>
      <c r="G26" s="122"/>
      <c r="H26" s="56">
        <v>24</v>
      </c>
      <c r="I26" s="3">
        <f t="shared" si="1"/>
        <v>0</v>
      </c>
    </row>
    <row r="27" spans="1:10" s="125" customFormat="1" x14ac:dyDescent="0.35">
      <c r="A27" s="1" t="s">
        <v>39</v>
      </c>
      <c r="B27" s="149" t="s">
        <v>199</v>
      </c>
      <c r="C27" s="146" t="s">
        <v>20</v>
      </c>
      <c r="D27" s="14" t="s">
        <v>97</v>
      </c>
      <c r="E27" s="14">
        <v>40</v>
      </c>
      <c r="F27" s="123">
        <v>3</v>
      </c>
      <c r="G27" s="124"/>
      <c r="H27" s="56">
        <v>24</v>
      </c>
      <c r="I27" s="3">
        <f t="shared" si="1"/>
        <v>0</v>
      </c>
    </row>
    <row r="28" spans="1:10" s="125" customFormat="1" x14ac:dyDescent="0.35">
      <c r="A28" s="1" t="s">
        <v>40</v>
      </c>
      <c r="B28" s="149" t="s">
        <v>68</v>
      </c>
      <c r="C28" s="146" t="s">
        <v>20</v>
      </c>
      <c r="D28" s="14" t="s">
        <v>97</v>
      </c>
      <c r="E28" s="14">
        <v>24</v>
      </c>
      <c r="F28" s="123">
        <v>3</v>
      </c>
      <c r="G28" s="124"/>
      <c r="H28" s="56">
        <v>24</v>
      </c>
      <c r="I28" s="3">
        <f t="shared" si="1"/>
        <v>0</v>
      </c>
    </row>
    <row r="29" spans="1:10" s="125" customFormat="1" x14ac:dyDescent="0.35">
      <c r="A29" s="1" t="s">
        <v>46</v>
      </c>
      <c r="B29" s="149" t="s">
        <v>69</v>
      </c>
      <c r="C29" s="146" t="s">
        <v>20</v>
      </c>
      <c r="D29" s="14" t="s">
        <v>27</v>
      </c>
      <c r="E29" s="14">
        <v>173</v>
      </c>
      <c r="F29" s="123">
        <v>3</v>
      </c>
      <c r="G29" s="122"/>
      <c r="H29" s="56">
        <v>24</v>
      </c>
      <c r="I29" s="3">
        <f t="shared" si="1"/>
        <v>0</v>
      </c>
    </row>
    <row r="30" spans="1:10" s="125" customFormat="1" x14ac:dyDescent="0.35">
      <c r="A30" s="1" t="s">
        <v>47</v>
      </c>
      <c r="B30" s="149" t="s">
        <v>70</v>
      </c>
      <c r="C30" s="146" t="s">
        <v>20</v>
      </c>
      <c r="D30" s="14" t="s">
        <v>27</v>
      </c>
      <c r="E30" s="14">
        <v>40</v>
      </c>
      <c r="F30" s="123">
        <v>3</v>
      </c>
      <c r="G30" s="124"/>
      <c r="H30" s="56">
        <v>24</v>
      </c>
      <c r="I30" s="3">
        <f t="shared" si="1"/>
        <v>0</v>
      </c>
    </row>
    <row r="31" spans="1:10" s="126" customFormat="1" x14ac:dyDescent="0.35">
      <c r="A31" s="1" t="s">
        <v>48</v>
      </c>
      <c r="B31" s="149" t="s">
        <v>203</v>
      </c>
      <c r="C31" s="146" t="s">
        <v>5</v>
      </c>
      <c r="D31" s="14" t="s">
        <v>27</v>
      </c>
      <c r="E31" s="14">
        <v>24</v>
      </c>
      <c r="F31" s="123">
        <v>2</v>
      </c>
      <c r="G31" s="124"/>
      <c r="H31" s="56">
        <v>24</v>
      </c>
      <c r="I31" s="3">
        <f t="shared" si="1"/>
        <v>0</v>
      </c>
      <c r="J31" s="125"/>
    </row>
    <row r="32" spans="1:10" s="126" customFormat="1" x14ac:dyDescent="0.35">
      <c r="A32" s="1" t="s">
        <v>49</v>
      </c>
      <c r="B32" s="149" t="s">
        <v>204</v>
      </c>
      <c r="C32" s="146" t="s">
        <v>5</v>
      </c>
      <c r="D32" s="14" t="s">
        <v>27</v>
      </c>
      <c r="E32" s="14">
        <v>173</v>
      </c>
      <c r="F32" s="123">
        <v>2</v>
      </c>
      <c r="G32" s="124"/>
      <c r="H32" s="56">
        <v>24</v>
      </c>
      <c r="I32" s="3">
        <f t="shared" si="1"/>
        <v>0</v>
      </c>
      <c r="J32" s="125"/>
    </row>
    <row r="33" spans="1:10" s="126" customFormat="1" x14ac:dyDescent="0.35">
      <c r="A33" s="1" t="s">
        <v>50</v>
      </c>
      <c r="B33" s="149" t="s">
        <v>205</v>
      </c>
      <c r="C33" s="146" t="s">
        <v>5</v>
      </c>
      <c r="D33" s="14" t="s">
        <v>27</v>
      </c>
      <c r="E33" s="14">
        <v>40</v>
      </c>
      <c r="F33" s="123">
        <v>2</v>
      </c>
      <c r="G33" s="124"/>
      <c r="H33" s="56">
        <v>24</v>
      </c>
      <c r="I33" s="3">
        <f t="shared" si="1"/>
        <v>0</v>
      </c>
      <c r="J33" s="125"/>
    </row>
    <row r="34" spans="1:10" s="126" customFormat="1" x14ac:dyDescent="0.35">
      <c r="A34" s="1" t="s">
        <v>51</v>
      </c>
      <c r="B34" s="149" t="s">
        <v>200</v>
      </c>
      <c r="C34" s="146" t="s">
        <v>19</v>
      </c>
      <c r="D34" s="14" t="s">
        <v>27</v>
      </c>
      <c r="E34" s="14">
        <v>24</v>
      </c>
      <c r="F34" s="123">
        <v>4</v>
      </c>
      <c r="G34" s="124"/>
      <c r="H34" s="56">
        <v>24</v>
      </c>
      <c r="I34" s="3">
        <f t="shared" si="1"/>
        <v>0</v>
      </c>
      <c r="J34" s="125"/>
    </row>
    <row r="35" spans="1:10" s="126" customFormat="1" x14ac:dyDescent="0.35">
      <c r="A35" s="1" t="s">
        <v>52</v>
      </c>
      <c r="B35" s="149" t="s">
        <v>201</v>
      </c>
      <c r="C35" s="146" t="s">
        <v>19</v>
      </c>
      <c r="D35" s="14" t="s">
        <v>27</v>
      </c>
      <c r="E35" s="14">
        <v>173</v>
      </c>
      <c r="F35" s="123">
        <v>4</v>
      </c>
      <c r="G35" s="124"/>
      <c r="H35" s="56">
        <v>24</v>
      </c>
      <c r="I35" s="3">
        <f t="shared" si="1"/>
        <v>0</v>
      </c>
      <c r="J35" s="125"/>
    </row>
    <row r="36" spans="1:10" s="126" customFormat="1" x14ac:dyDescent="0.35">
      <c r="A36" s="1" t="s">
        <v>73</v>
      </c>
      <c r="B36" s="149" t="s">
        <v>202</v>
      </c>
      <c r="C36" s="146" t="s">
        <v>19</v>
      </c>
      <c r="D36" s="14" t="s">
        <v>27</v>
      </c>
      <c r="E36" s="14">
        <v>40</v>
      </c>
      <c r="F36" s="123">
        <v>4</v>
      </c>
      <c r="G36" s="124"/>
      <c r="H36" s="56">
        <v>24</v>
      </c>
      <c r="I36" s="3">
        <f t="shared" si="1"/>
        <v>0</v>
      </c>
      <c r="J36" s="125"/>
    </row>
    <row r="37" spans="1:10" s="6" customFormat="1" x14ac:dyDescent="0.35">
      <c r="A37" s="146" t="s">
        <v>74</v>
      </c>
      <c r="B37" s="149" t="s">
        <v>189</v>
      </c>
      <c r="C37" s="146" t="s">
        <v>17</v>
      </c>
      <c r="D37" s="14" t="s">
        <v>27</v>
      </c>
      <c r="E37" s="14">
        <v>24</v>
      </c>
      <c r="F37" s="123">
        <v>1</v>
      </c>
      <c r="G37" s="124"/>
      <c r="H37" s="56">
        <v>24</v>
      </c>
      <c r="I37" s="3">
        <f t="shared" si="1"/>
        <v>0</v>
      </c>
      <c r="J37" s="7"/>
    </row>
    <row r="38" spans="1:10" s="126" customFormat="1" x14ac:dyDescent="0.35">
      <c r="A38" s="1" t="s">
        <v>75</v>
      </c>
      <c r="B38" s="149" t="s">
        <v>191</v>
      </c>
      <c r="C38" s="146" t="s">
        <v>17</v>
      </c>
      <c r="D38" s="14" t="s">
        <v>27</v>
      </c>
      <c r="E38" s="14">
        <v>173</v>
      </c>
      <c r="F38" s="14">
        <v>1</v>
      </c>
      <c r="G38" s="124"/>
      <c r="H38" s="56">
        <v>24</v>
      </c>
      <c r="I38" s="3">
        <f t="shared" si="1"/>
        <v>0</v>
      </c>
      <c r="J38" s="125"/>
    </row>
    <row r="39" spans="1:10" s="126" customFormat="1" x14ac:dyDescent="0.35">
      <c r="A39" s="1" t="s">
        <v>53</v>
      </c>
      <c r="B39" s="149" t="s">
        <v>241</v>
      </c>
      <c r="C39" s="146" t="s">
        <v>17</v>
      </c>
      <c r="D39" s="14" t="s">
        <v>27</v>
      </c>
      <c r="E39" s="14">
        <v>40</v>
      </c>
      <c r="F39" s="14">
        <v>1</v>
      </c>
      <c r="G39" s="124"/>
      <c r="H39" s="56">
        <v>24</v>
      </c>
      <c r="I39" s="3">
        <f t="shared" si="1"/>
        <v>0</v>
      </c>
      <c r="J39" s="125"/>
    </row>
    <row r="40" spans="1:10" s="126" customFormat="1" x14ac:dyDescent="0.35">
      <c r="A40" s="1" t="s">
        <v>91</v>
      </c>
      <c r="B40" s="149" t="s">
        <v>188</v>
      </c>
      <c r="C40" s="146" t="s">
        <v>17</v>
      </c>
      <c r="D40" s="14" t="s">
        <v>27</v>
      </c>
      <c r="E40" s="14">
        <v>24</v>
      </c>
      <c r="F40" s="14">
        <v>1</v>
      </c>
      <c r="G40" s="124"/>
      <c r="H40" s="56">
        <v>24</v>
      </c>
      <c r="I40" s="3">
        <f t="shared" si="1"/>
        <v>0</v>
      </c>
      <c r="J40" s="125"/>
    </row>
    <row r="41" spans="1:10" s="126" customFormat="1" x14ac:dyDescent="0.35">
      <c r="A41" s="1" t="s">
        <v>92</v>
      </c>
      <c r="B41" s="149" t="s">
        <v>194</v>
      </c>
      <c r="C41" s="146" t="s">
        <v>16</v>
      </c>
      <c r="D41" s="14" t="s">
        <v>27</v>
      </c>
      <c r="E41" s="14">
        <v>173</v>
      </c>
      <c r="F41" s="14">
        <v>26</v>
      </c>
      <c r="G41" s="124"/>
      <c r="H41" s="56">
        <v>24</v>
      </c>
      <c r="I41" s="3">
        <f t="shared" si="1"/>
        <v>0</v>
      </c>
      <c r="J41" s="125"/>
    </row>
    <row r="42" spans="1:10" x14ac:dyDescent="0.35">
      <c r="A42" s="1" t="s">
        <v>93</v>
      </c>
      <c r="B42" s="128" t="s">
        <v>242</v>
      </c>
      <c r="C42" s="1" t="s">
        <v>16</v>
      </c>
      <c r="D42" s="56" t="s">
        <v>27</v>
      </c>
      <c r="E42" s="14">
        <v>40</v>
      </c>
      <c r="F42" s="14">
        <v>26</v>
      </c>
      <c r="G42" s="122"/>
      <c r="H42" s="56">
        <v>24</v>
      </c>
      <c r="I42" s="3">
        <f t="shared" si="1"/>
        <v>0</v>
      </c>
      <c r="J42" s="6"/>
    </row>
    <row r="43" spans="1:10" x14ac:dyDescent="0.35">
      <c r="A43" s="1" t="s">
        <v>99</v>
      </c>
      <c r="B43" s="128" t="s">
        <v>243</v>
      </c>
      <c r="C43" s="1" t="s">
        <v>16</v>
      </c>
      <c r="D43" s="56" t="s">
        <v>27</v>
      </c>
      <c r="E43" s="14">
        <v>24</v>
      </c>
      <c r="F43" s="14">
        <v>26</v>
      </c>
      <c r="G43" s="122"/>
      <c r="H43" s="56">
        <v>24</v>
      </c>
      <c r="I43" s="3">
        <f t="shared" si="1"/>
        <v>0</v>
      </c>
      <c r="J43"/>
    </row>
    <row r="44" spans="1:10" x14ac:dyDescent="0.35">
      <c r="A44" s="1" t="s">
        <v>101</v>
      </c>
      <c r="B44" s="128" t="s">
        <v>328</v>
      </c>
      <c r="C44" s="155" t="s">
        <v>19</v>
      </c>
      <c r="D44" s="56" t="s">
        <v>27</v>
      </c>
      <c r="E44" s="14">
        <v>173</v>
      </c>
      <c r="F44" s="56">
        <v>12</v>
      </c>
      <c r="G44" s="124"/>
      <c r="H44" s="56">
        <v>24</v>
      </c>
      <c r="I44" s="3">
        <f t="shared" si="1"/>
        <v>0</v>
      </c>
      <c r="J44"/>
    </row>
    <row r="45" spans="1:10" x14ac:dyDescent="0.35">
      <c r="A45" s="1" t="s">
        <v>102</v>
      </c>
      <c r="B45" s="128" t="s">
        <v>329</v>
      </c>
      <c r="C45" s="155" t="s">
        <v>19</v>
      </c>
      <c r="D45" s="56" t="s">
        <v>27</v>
      </c>
      <c r="E45" s="14">
        <v>40</v>
      </c>
      <c r="F45" s="56">
        <v>12</v>
      </c>
      <c r="G45" s="124"/>
      <c r="H45" s="56">
        <v>24</v>
      </c>
      <c r="I45" s="3">
        <f t="shared" si="1"/>
        <v>0</v>
      </c>
      <c r="J45"/>
    </row>
    <row r="46" spans="1:10" x14ac:dyDescent="0.35">
      <c r="A46" s="1" t="s">
        <v>103</v>
      </c>
      <c r="B46" s="128" t="s">
        <v>330</v>
      </c>
      <c r="C46" s="155" t="s">
        <v>19</v>
      </c>
      <c r="D46" s="56" t="s">
        <v>27</v>
      </c>
      <c r="E46" s="14">
        <v>24</v>
      </c>
      <c r="F46" s="56">
        <v>12</v>
      </c>
      <c r="G46" s="124"/>
      <c r="H46" s="56">
        <v>24</v>
      </c>
      <c r="I46" s="3">
        <f t="shared" si="1"/>
        <v>0</v>
      </c>
      <c r="J46"/>
    </row>
    <row r="47" spans="1:10" x14ac:dyDescent="0.35">
      <c r="A47" s="1" t="s">
        <v>123</v>
      </c>
      <c r="B47" s="128" t="s">
        <v>165</v>
      </c>
      <c r="C47" s="155" t="s">
        <v>19</v>
      </c>
      <c r="D47" s="56" t="s">
        <v>27</v>
      </c>
      <c r="E47" s="14">
        <v>173</v>
      </c>
      <c r="F47" s="56">
        <v>1</v>
      </c>
      <c r="G47" s="124"/>
      <c r="H47" s="56">
        <v>24</v>
      </c>
      <c r="I47" s="3">
        <f t="shared" si="1"/>
        <v>0</v>
      </c>
      <c r="J47"/>
    </row>
    <row r="48" spans="1:10" x14ac:dyDescent="0.35">
      <c r="A48" s="1" t="s">
        <v>124</v>
      </c>
      <c r="B48" s="128" t="s">
        <v>331</v>
      </c>
      <c r="C48" s="155" t="s">
        <v>19</v>
      </c>
      <c r="D48" s="56" t="s">
        <v>27</v>
      </c>
      <c r="E48" s="14">
        <v>40</v>
      </c>
      <c r="F48" s="56">
        <v>1</v>
      </c>
      <c r="G48" s="124"/>
      <c r="H48" s="56">
        <v>24</v>
      </c>
      <c r="I48" s="3">
        <f t="shared" si="1"/>
        <v>0</v>
      </c>
      <c r="J48"/>
    </row>
    <row r="49" spans="1:10" x14ac:dyDescent="0.35">
      <c r="A49" s="1" t="s">
        <v>125</v>
      </c>
      <c r="B49" s="128" t="s">
        <v>332</v>
      </c>
      <c r="C49" s="155" t="s">
        <v>19</v>
      </c>
      <c r="D49" s="56" t="s">
        <v>27</v>
      </c>
      <c r="E49" s="14">
        <v>24</v>
      </c>
      <c r="F49" s="56">
        <v>1</v>
      </c>
      <c r="G49" s="124"/>
      <c r="H49" s="56">
        <v>24</v>
      </c>
      <c r="I49" s="3">
        <f t="shared" si="1"/>
        <v>0</v>
      </c>
      <c r="J49"/>
    </row>
    <row r="50" spans="1:10" x14ac:dyDescent="0.35">
      <c r="A50" s="1" t="s">
        <v>123</v>
      </c>
      <c r="B50" s="128" t="s">
        <v>153</v>
      </c>
      <c r="C50" s="155" t="s">
        <v>19</v>
      </c>
      <c r="D50" s="56" t="s">
        <v>27</v>
      </c>
      <c r="E50" s="14">
        <v>173</v>
      </c>
      <c r="F50" s="56">
        <v>4</v>
      </c>
      <c r="G50" s="124"/>
      <c r="H50" s="56">
        <v>24</v>
      </c>
      <c r="I50" s="3">
        <f t="shared" si="1"/>
        <v>0</v>
      </c>
      <c r="J50"/>
    </row>
    <row r="51" spans="1:10" x14ac:dyDescent="0.35">
      <c r="A51" s="1" t="s">
        <v>124</v>
      </c>
      <c r="B51" s="128" t="s">
        <v>333</v>
      </c>
      <c r="C51" s="1" t="s">
        <v>19</v>
      </c>
      <c r="D51" s="56" t="s">
        <v>27</v>
      </c>
      <c r="E51" s="14">
        <v>40</v>
      </c>
      <c r="F51" s="56">
        <v>4</v>
      </c>
      <c r="G51" s="124"/>
      <c r="H51" s="56">
        <v>24</v>
      </c>
      <c r="I51" s="3">
        <f t="shared" si="1"/>
        <v>0</v>
      </c>
    </row>
    <row r="52" spans="1:10" x14ac:dyDescent="0.35">
      <c r="A52" s="149" t="s">
        <v>125</v>
      </c>
      <c r="B52" s="149" t="s">
        <v>334</v>
      </c>
      <c r="C52" s="146" t="s">
        <v>19</v>
      </c>
      <c r="D52" s="56" t="s">
        <v>27</v>
      </c>
      <c r="E52" s="14">
        <v>24</v>
      </c>
      <c r="F52" s="56">
        <v>4</v>
      </c>
      <c r="G52" s="124"/>
      <c r="H52" s="56">
        <v>24</v>
      </c>
      <c r="I52" s="3">
        <f t="shared" si="1"/>
        <v>0</v>
      </c>
      <c r="J52"/>
    </row>
    <row r="53" spans="1:10" s="7" customFormat="1" x14ac:dyDescent="0.35">
      <c r="A53" s="149" t="s">
        <v>127</v>
      </c>
      <c r="B53" s="149" t="s">
        <v>335</v>
      </c>
      <c r="C53" s="146" t="s">
        <v>19</v>
      </c>
      <c r="D53" s="56" t="s">
        <v>27</v>
      </c>
      <c r="E53" s="56">
        <v>173</v>
      </c>
      <c r="F53" s="56">
        <v>6</v>
      </c>
      <c r="G53" s="124"/>
      <c r="H53" s="56">
        <v>24</v>
      </c>
      <c r="I53" s="3">
        <f t="shared" si="1"/>
        <v>0</v>
      </c>
    </row>
    <row r="54" spans="1:10" s="7" customFormat="1" x14ac:dyDescent="0.35">
      <c r="A54" s="149" t="s">
        <v>128</v>
      </c>
      <c r="B54" s="149" t="s">
        <v>336</v>
      </c>
      <c r="C54" s="146" t="s">
        <v>19</v>
      </c>
      <c r="D54" s="56" t="s">
        <v>27</v>
      </c>
      <c r="E54" s="56">
        <v>40</v>
      </c>
      <c r="F54" s="56">
        <v>6</v>
      </c>
      <c r="G54" s="124"/>
      <c r="H54" s="56">
        <v>24</v>
      </c>
      <c r="I54" s="3">
        <f t="shared" si="1"/>
        <v>0</v>
      </c>
    </row>
    <row r="55" spans="1:10" s="7" customFormat="1" x14ac:dyDescent="0.35">
      <c r="A55" s="125" t="s">
        <v>130</v>
      </c>
      <c r="B55" s="149" t="s">
        <v>341</v>
      </c>
      <c r="C55" s="146" t="s">
        <v>19</v>
      </c>
      <c r="D55" s="56" t="s">
        <v>27</v>
      </c>
      <c r="E55" s="195">
        <v>24</v>
      </c>
      <c r="F55" s="195">
        <v>6</v>
      </c>
      <c r="G55" s="124"/>
      <c r="H55" s="56">
        <v>24</v>
      </c>
      <c r="I55" s="3">
        <f t="shared" si="1"/>
        <v>0</v>
      </c>
    </row>
    <row r="56" spans="1:10" s="7" customFormat="1" x14ac:dyDescent="0.35">
      <c r="A56" s="16"/>
      <c r="B56" s="16"/>
      <c r="C56" s="18"/>
      <c r="D56" s="217" t="s">
        <v>98</v>
      </c>
      <c r="E56" s="217"/>
      <c r="F56" s="217" t="s">
        <v>100</v>
      </c>
      <c r="G56" s="217"/>
      <c r="H56" s="217"/>
      <c r="I56" s="201">
        <f>SUM(I22:I50)</f>
        <v>0</v>
      </c>
    </row>
    <row r="57" spans="1:10" s="7" customFormat="1" x14ac:dyDescent="0.35">
      <c r="A57" s="16"/>
      <c r="B57" s="16"/>
      <c r="C57" s="18"/>
      <c r="D57" s="212" t="s">
        <v>29</v>
      </c>
      <c r="E57" s="212"/>
      <c r="F57" s="212"/>
      <c r="G57" s="212"/>
      <c r="H57" s="212"/>
      <c r="I57" s="153">
        <f>SUM(I56,I18)</f>
        <v>0</v>
      </c>
    </row>
    <row r="58" spans="1:10" s="7" customFormat="1" x14ac:dyDescent="0.35">
      <c r="A58" s="16"/>
      <c r="B58" s="16"/>
      <c r="C58" s="18"/>
      <c r="D58" s="30"/>
      <c r="E58" s="30"/>
      <c r="F58" s="30"/>
      <c r="G58" s="30"/>
      <c r="H58" s="30"/>
      <c r="I58" s="31"/>
    </row>
    <row r="59" spans="1:10" s="7" customFormat="1" x14ac:dyDescent="0.35">
      <c r="A59" s="16"/>
      <c r="B59" s="16"/>
      <c r="C59" s="18"/>
      <c r="D59" s="30"/>
      <c r="E59" s="30"/>
      <c r="F59" s="30"/>
      <c r="G59" s="30"/>
      <c r="H59" s="30"/>
      <c r="I59" s="31"/>
    </row>
    <row r="60" spans="1:10" s="7" customFormat="1" ht="55.5" customHeight="1" x14ac:dyDescent="0.35">
      <c r="A60" s="8" t="s">
        <v>44</v>
      </c>
      <c r="B60" s="10" t="s">
        <v>337</v>
      </c>
      <c r="C60" t="s">
        <v>17</v>
      </c>
      <c r="D60" s="4"/>
      <c r="E60" s="4"/>
      <c r="F60" s="4"/>
      <c r="G60" s="4"/>
      <c r="H60" s="4"/>
      <c r="I60"/>
    </row>
    <row r="61" spans="1:10" s="7" customFormat="1" ht="62.25" customHeight="1" x14ac:dyDescent="0.35">
      <c r="A61" s="8" t="s">
        <v>45</v>
      </c>
      <c r="B61" s="10" t="s">
        <v>104</v>
      </c>
      <c r="C61"/>
      <c r="D61" s="4"/>
      <c r="E61" s="4"/>
      <c r="F61" s="4"/>
      <c r="G61" s="4"/>
      <c r="H61" s="4"/>
      <c r="I61"/>
    </row>
    <row r="62" spans="1:10" s="7" customFormat="1" ht="108" customHeight="1" x14ac:dyDescent="0.35">
      <c r="A62" t="s">
        <v>271</v>
      </c>
      <c r="B62" s="133" t="s">
        <v>272</v>
      </c>
      <c r="C62"/>
      <c r="D62" s="4"/>
      <c r="E62" s="4"/>
      <c r="F62" s="4"/>
      <c r="G62" s="4"/>
      <c r="H62" s="4"/>
      <c r="I62"/>
    </row>
    <row r="64" spans="1:10" ht="43.5" x14ac:dyDescent="0.35">
      <c r="B64" s="5" t="s">
        <v>273</v>
      </c>
    </row>
  </sheetData>
  <mergeCells count="3">
    <mergeCell ref="D18:H18"/>
    <mergeCell ref="D56:H56"/>
    <mergeCell ref="D57:H57"/>
  </mergeCells>
  <phoneticPr fontId="8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51"/>
  <sheetViews>
    <sheetView topLeftCell="A14" workbookViewId="0">
      <selection activeCell="G21" sqref="G21:G42"/>
    </sheetView>
  </sheetViews>
  <sheetFormatPr defaultColWidth="8.7265625" defaultRowHeight="14.5" x14ac:dyDescent="0.35"/>
  <cols>
    <col min="1" max="1" width="7.1796875" customWidth="1"/>
    <col min="2" max="2" width="44.54296875" style="5" customWidth="1"/>
    <col min="3" max="3" width="7.1796875" customWidth="1"/>
    <col min="4" max="4" width="15.26953125" style="4" customWidth="1"/>
    <col min="5" max="5" width="8.7265625" style="4" bestFit="1" customWidth="1"/>
    <col min="6" max="6" width="10" style="4" customWidth="1"/>
    <col min="7" max="7" width="12.54296875" style="4" customWidth="1"/>
    <col min="8" max="8" width="8.7265625" style="4"/>
    <col min="9" max="9" width="20.81640625" customWidth="1"/>
    <col min="10" max="10" width="39" style="7" customWidth="1"/>
  </cols>
  <sheetData>
    <row r="2" spans="1:11" ht="21" x14ac:dyDescent="0.5">
      <c r="B2" s="9" t="s">
        <v>274</v>
      </c>
      <c r="D2"/>
      <c r="E2"/>
      <c r="F2"/>
      <c r="G2"/>
      <c r="H2"/>
    </row>
    <row r="4" spans="1:11" x14ac:dyDescent="0.35">
      <c r="A4" s="142" t="s">
        <v>6</v>
      </c>
      <c r="B4" s="143" t="s">
        <v>8</v>
      </c>
      <c r="C4" s="142"/>
      <c r="D4" s="144" t="s">
        <v>23</v>
      </c>
      <c r="E4" s="144" t="s">
        <v>24</v>
      </c>
      <c r="F4" s="144" t="s">
        <v>4</v>
      </c>
      <c r="G4" s="144" t="s">
        <v>2</v>
      </c>
      <c r="H4" s="144" t="s">
        <v>3</v>
      </c>
      <c r="I4" s="142" t="s">
        <v>22</v>
      </c>
    </row>
    <row r="5" spans="1:11" x14ac:dyDescent="0.35">
      <c r="A5" s="146" t="s">
        <v>30</v>
      </c>
      <c r="B5" s="146" t="s">
        <v>55</v>
      </c>
      <c r="C5" s="147"/>
      <c r="D5" s="14" t="s">
        <v>56</v>
      </c>
      <c r="E5" s="14">
        <v>1</v>
      </c>
      <c r="F5" s="14">
        <v>1</v>
      </c>
      <c r="G5" s="15"/>
      <c r="H5" s="14">
        <v>1</v>
      </c>
      <c r="I5" s="148">
        <f>E5*F5*G5*H5</f>
        <v>0</v>
      </c>
      <c r="K5" s="168"/>
    </row>
    <row r="6" spans="1:11" x14ac:dyDescent="0.35">
      <c r="A6" s="146" t="s">
        <v>58</v>
      </c>
      <c r="B6" s="149" t="s">
        <v>283</v>
      </c>
      <c r="C6" s="146"/>
      <c r="D6" s="14" t="s">
        <v>25</v>
      </c>
      <c r="E6" s="14">
        <v>1</v>
      </c>
      <c r="F6" s="14">
        <v>2</v>
      </c>
      <c r="G6" s="15"/>
      <c r="H6" s="14">
        <v>24</v>
      </c>
      <c r="I6" s="148">
        <f t="shared" ref="I6:I16" si="0">E6*F6*G6*H6</f>
        <v>0</v>
      </c>
      <c r="K6" s="168"/>
    </row>
    <row r="7" spans="1:11" x14ac:dyDescent="0.35">
      <c r="A7" s="146" t="s">
        <v>31</v>
      </c>
      <c r="B7" s="149" t="s">
        <v>87</v>
      </c>
      <c r="C7" s="146"/>
      <c r="D7" s="14" t="s">
        <v>25</v>
      </c>
      <c r="E7" s="14">
        <v>1</v>
      </c>
      <c r="F7" s="14">
        <v>2</v>
      </c>
      <c r="G7" s="15"/>
      <c r="H7" s="14">
        <v>24</v>
      </c>
      <c r="I7" s="148">
        <f t="shared" si="0"/>
        <v>0</v>
      </c>
    </row>
    <row r="8" spans="1:11" x14ac:dyDescent="0.35">
      <c r="A8" s="146" t="s">
        <v>59</v>
      </c>
      <c r="B8" s="149" t="s">
        <v>43</v>
      </c>
      <c r="C8" s="146"/>
      <c r="D8" s="14" t="s">
        <v>26</v>
      </c>
      <c r="E8" s="14">
        <v>1</v>
      </c>
      <c r="F8" s="14">
        <v>27</v>
      </c>
      <c r="G8" s="15"/>
      <c r="H8" s="14">
        <v>2</v>
      </c>
      <c r="I8" s="148">
        <f t="shared" si="0"/>
        <v>0</v>
      </c>
      <c r="J8" s="157"/>
    </row>
    <row r="9" spans="1:11" x14ac:dyDescent="0.35">
      <c r="A9" s="146" t="s">
        <v>32</v>
      </c>
      <c r="B9" s="149" t="s">
        <v>54</v>
      </c>
      <c r="C9" s="146"/>
      <c r="D9" s="14" t="s">
        <v>26</v>
      </c>
      <c r="E9" s="14">
        <v>1</v>
      </c>
      <c r="F9" s="14">
        <f>F21+F24+F27+F30+F33+F36+F37+F40</f>
        <v>28</v>
      </c>
      <c r="G9" s="15"/>
      <c r="H9" s="14">
        <v>3</v>
      </c>
      <c r="I9" s="148">
        <f t="shared" si="0"/>
        <v>0</v>
      </c>
    </row>
    <row r="10" spans="1:11" x14ac:dyDescent="0.35">
      <c r="A10" s="146" t="s">
        <v>33</v>
      </c>
      <c r="B10" s="149" t="s">
        <v>10</v>
      </c>
      <c r="C10" s="146"/>
      <c r="D10" s="14" t="s">
        <v>26</v>
      </c>
      <c r="E10" s="14">
        <v>1</v>
      </c>
      <c r="F10" s="14">
        <v>28</v>
      </c>
      <c r="G10" s="15"/>
      <c r="H10" s="14">
        <v>2</v>
      </c>
      <c r="I10" s="148">
        <f t="shared" si="0"/>
        <v>0</v>
      </c>
    </row>
    <row r="11" spans="1:11" x14ac:dyDescent="0.35">
      <c r="A11" s="146" t="s">
        <v>60</v>
      </c>
      <c r="B11" s="150" t="s">
        <v>112</v>
      </c>
      <c r="C11" s="146"/>
      <c r="D11" s="14" t="s">
        <v>237</v>
      </c>
      <c r="E11" s="14">
        <v>1</v>
      </c>
      <c r="F11" s="14">
        <v>28</v>
      </c>
      <c r="G11" s="15"/>
      <c r="H11" s="14">
        <v>2</v>
      </c>
      <c r="I11" s="148">
        <f t="shared" si="0"/>
        <v>0</v>
      </c>
      <c r="J11" s="6"/>
    </row>
    <row r="12" spans="1:11" x14ac:dyDescent="0.35">
      <c r="A12" s="146" t="s">
        <v>86</v>
      </c>
      <c r="B12" s="146" t="s">
        <v>114</v>
      </c>
      <c r="C12" s="146"/>
      <c r="D12" s="14" t="s">
        <v>26</v>
      </c>
      <c r="E12" s="14">
        <v>1</v>
      </c>
      <c r="F12" s="14">
        <v>28</v>
      </c>
      <c r="G12" s="15"/>
      <c r="H12" s="14">
        <v>2</v>
      </c>
      <c r="I12" s="148">
        <f t="shared" si="0"/>
        <v>0</v>
      </c>
    </row>
    <row r="13" spans="1:11" x14ac:dyDescent="0.35">
      <c r="A13" s="146" t="s">
        <v>111</v>
      </c>
      <c r="B13" s="150" t="s">
        <v>232</v>
      </c>
      <c r="C13" s="146"/>
      <c r="D13" s="14" t="s">
        <v>240</v>
      </c>
      <c r="E13" s="14">
        <v>14</v>
      </c>
      <c r="F13" s="14">
        <f>F21+F27+F24+F30+F33+F37+F39</f>
        <v>27</v>
      </c>
      <c r="G13" s="15"/>
      <c r="H13" s="14">
        <v>24</v>
      </c>
      <c r="I13" s="148">
        <f t="shared" si="0"/>
        <v>0</v>
      </c>
    </row>
    <row r="14" spans="1:11" x14ac:dyDescent="0.35">
      <c r="A14" s="146" t="s">
        <v>113</v>
      </c>
      <c r="B14" s="150" t="s">
        <v>230</v>
      </c>
      <c r="C14" s="146"/>
      <c r="D14" s="14" t="s">
        <v>117</v>
      </c>
      <c r="E14" s="14">
        <v>1</v>
      </c>
      <c r="F14" s="14">
        <v>3</v>
      </c>
      <c r="G14" s="15"/>
      <c r="H14" s="14">
        <v>24</v>
      </c>
      <c r="I14" s="148">
        <f t="shared" si="0"/>
        <v>0</v>
      </c>
    </row>
    <row r="15" spans="1:11" x14ac:dyDescent="0.35">
      <c r="A15" s="146" t="s">
        <v>173</v>
      </c>
      <c r="B15" s="150" t="s">
        <v>238</v>
      </c>
      <c r="C15" s="146"/>
      <c r="D15" s="14" t="s">
        <v>25</v>
      </c>
      <c r="E15" s="14">
        <v>1</v>
      </c>
      <c r="F15" s="14">
        <f>F27+F30+F21</f>
        <v>6</v>
      </c>
      <c r="G15" s="15"/>
      <c r="H15" s="14">
        <v>24</v>
      </c>
      <c r="I15" s="148">
        <f t="shared" si="0"/>
        <v>0</v>
      </c>
    </row>
    <row r="16" spans="1:11" x14ac:dyDescent="0.35">
      <c r="A16" s="146" t="s">
        <v>175</v>
      </c>
      <c r="B16" s="146" t="s">
        <v>239</v>
      </c>
      <c r="C16" s="146"/>
      <c r="D16" s="14" t="s">
        <v>56</v>
      </c>
      <c r="E16" s="14">
        <v>1</v>
      </c>
      <c r="F16" s="14">
        <v>1</v>
      </c>
      <c r="G16" s="15"/>
      <c r="H16" s="14">
        <v>1</v>
      </c>
      <c r="I16" s="148">
        <f t="shared" si="0"/>
        <v>0</v>
      </c>
    </row>
    <row r="17" spans="1:9" ht="19.5" customHeight="1" x14ac:dyDescent="0.35">
      <c r="A17" s="16"/>
      <c r="B17" s="16"/>
      <c r="C17" s="18"/>
      <c r="D17" s="217" t="s">
        <v>29</v>
      </c>
      <c r="E17" s="212"/>
      <c r="F17" s="212"/>
      <c r="G17" s="212"/>
      <c r="H17" s="212"/>
      <c r="I17" s="153">
        <f>SUM(I5:I16)</f>
        <v>0</v>
      </c>
    </row>
    <row r="18" spans="1:9" x14ac:dyDescent="0.35">
      <c r="A18" s="16"/>
      <c r="B18" s="16"/>
      <c r="C18" s="18"/>
      <c r="D18" s="30"/>
      <c r="E18" s="30"/>
      <c r="F18" s="30"/>
      <c r="G18" s="30"/>
      <c r="H18" s="30"/>
      <c r="I18" s="31"/>
    </row>
    <row r="20" spans="1:9" ht="29" x14ac:dyDescent="0.35">
      <c r="A20" s="142" t="s">
        <v>7</v>
      </c>
      <c r="B20" s="143" t="s">
        <v>0</v>
      </c>
      <c r="C20" s="142" t="s">
        <v>1</v>
      </c>
      <c r="D20" s="144" t="s">
        <v>23</v>
      </c>
      <c r="E20" s="144" t="s">
        <v>24</v>
      </c>
      <c r="F20" s="151" t="s">
        <v>41</v>
      </c>
      <c r="G20" s="144" t="s">
        <v>2</v>
      </c>
      <c r="H20" s="144" t="s">
        <v>3</v>
      </c>
      <c r="I20" s="142" t="s">
        <v>306</v>
      </c>
    </row>
    <row r="21" spans="1:9" x14ac:dyDescent="0.35">
      <c r="A21" s="1" t="s">
        <v>34</v>
      </c>
      <c r="B21" s="128" t="s">
        <v>206</v>
      </c>
      <c r="C21" s="1" t="s">
        <v>21</v>
      </c>
      <c r="D21" s="56" t="s">
        <v>27</v>
      </c>
      <c r="E21" s="14">
        <v>173</v>
      </c>
      <c r="F21" s="56">
        <v>2</v>
      </c>
      <c r="G21" s="54"/>
      <c r="H21" s="56">
        <v>24</v>
      </c>
      <c r="I21" s="3">
        <f t="shared" ref="I21:I42" si="1">E21*F21*G21*H21</f>
        <v>0</v>
      </c>
    </row>
    <row r="22" spans="1:9" x14ac:dyDescent="0.35">
      <c r="A22" s="1" t="s">
        <v>35</v>
      </c>
      <c r="B22" s="128" t="s">
        <v>207</v>
      </c>
      <c r="C22" s="1" t="s">
        <v>21</v>
      </c>
      <c r="D22" s="56" t="s">
        <v>27</v>
      </c>
      <c r="E22" s="14">
        <v>20</v>
      </c>
      <c r="F22" s="56">
        <v>2</v>
      </c>
      <c r="G22" s="54"/>
      <c r="H22" s="56">
        <v>24</v>
      </c>
      <c r="I22" s="3">
        <f t="shared" si="1"/>
        <v>0</v>
      </c>
    </row>
    <row r="23" spans="1:9" x14ac:dyDescent="0.35">
      <c r="A23" s="1" t="s">
        <v>36</v>
      </c>
      <c r="B23" s="128" t="s">
        <v>67</v>
      </c>
      <c r="C23" s="1" t="s">
        <v>21</v>
      </c>
      <c r="D23" s="56" t="s">
        <v>27</v>
      </c>
      <c r="E23" s="14">
        <v>20</v>
      </c>
      <c r="F23" s="56">
        <v>2</v>
      </c>
      <c r="G23" s="54"/>
      <c r="H23" s="56">
        <v>24</v>
      </c>
      <c r="I23" s="3">
        <f t="shared" si="1"/>
        <v>0</v>
      </c>
    </row>
    <row r="24" spans="1:9" x14ac:dyDescent="0.35">
      <c r="A24" s="1" t="s">
        <v>37</v>
      </c>
      <c r="B24" s="128" t="s">
        <v>208</v>
      </c>
      <c r="C24" s="1" t="s">
        <v>20</v>
      </c>
      <c r="D24" s="56" t="s">
        <v>27</v>
      </c>
      <c r="E24" s="56">
        <v>173</v>
      </c>
      <c r="F24" s="65">
        <v>1</v>
      </c>
      <c r="G24" s="54"/>
      <c r="H24" s="56">
        <v>24</v>
      </c>
      <c r="I24" s="3">
        <f t="shared" si="1"/>
        <v>0</v>
      </c>
    </row>
    <row r="25" spans="1:9" x14ac:dyDescent="0.35">
      <c r="A25" s="1" t="s">
        <v>38</v>
      </c>
      <c r="B25" s="128" t="s">
        <v>69</v>
      </c>
      <c r="C25" s="1" t="s">
        <v>20</v>
      </c>
      <c r="D25" s="56" t="s">
        <v>27</v>
      </c>
      <c r="E25" s="56">
        <v>20</v>
      </c>
      <c r="F25" s="65">
        <v>1</v>
      </c>
      <c r="G25" s="54"/>
      <c r="H25" s="56">
        <v>24</v>
      </c>
      <c r="I25" s="3">
        <f t="shared" si="1"/>
        <v>0</v>
      </c>
    </row>
    <row r="26" spans="1:9" x14ac:dyDescent="0.35">
      <c r="A26" s="1" t="s">
        <v>39</v>
      </c>
      <c r="B26" s="128" t="s">
        <v>70</v>
      </c>
      <c r="C26" s="1" t="s">
        <v>20</v>
      </c>
      <c r="D26" s="56" t="s">
        <v>27</v>
      </c>
      <c r="E26" s="56">
        <v>20</v>
      </c>
      <c r="F26" s="65">
        <v>1</v>
      </c>
      <c r="G26" s="54"/>
      <c r="H26" s="56">
        <v>24</v>
      </c>
      <c r="I26" s="3">
        <f t="shared" si="1"/>
        <v>0</v>
      </c>
    </row>
    <row r="27" spans="1:9" x14ac:dyDescent="0.35">
      <c r="A27" s="1" t="s">
        <v>40</v>
      </c>
      <c r="B27" s="128" t="s">
        <v>210</v>
      </c>
      <c r="C27" s="1" t="s">
        <v>19</v>
      </c>
      <c r="D27" s="56" t="s">
        <v>27</v>
      </c>
      <c r="E27" s="56">
        <v>173</v>
      </c>
      <c r="F27" s="65">
        <v>2</v>
      </c>
      <c r="G27" s="54"/>
      <c r="H27" s="56">
        <v>24</v>
      </c>
      <c r="I27" s="3">
        <f t="shared" si="1"/>
        <v>0</v>
      </c>
    </row>
    <row r="28" spans="1:9" x14ac:dyDescent="0.35">
      <c r="A28" s="1" t="s">
        <v>46</v>
      </c>
      <c r="B28" s="128" t="s">
        <v>211</v>
      </c>
      <c r="C28" s="1" t="s">
        <v>19</v>
      </c>
      <c r="D28" s="56" t="s">
        <v>27</v>
      </c>
      <c r="E28" s="56">
        <v>20</v>
      </c>
      <c r="F28" s="65">
        <v>2</v>
      </c>
      <c r="G28" s="54"/>
      <c r="H28" s="56">
        <v>24</v>
      </c>
      <c r="I28" s="3">
        <f t="shared" si="1"/>
        <v>0</v>
      </c>
    </row>
    <row r="29" spans="1:9" x14ac:dyDescent="0.35">
      <c r="A29" s="1" t="s">
        <v>47</v>
      </c>
      <c r="B29" s="128" t="s">
        <v>212</v>
      </c>
      <c r="C29" s="1" t="s">
        <v>19</v>
      </c>
      <c r="D29" s="56" t="s">
        <v>27</v>
      </c>
      <c r="E29" s="56">
        <v>20</v>
      </c>
      <c r="F29" s="65">
        <v>2</v>
      </c>
      <c r="G29" s="54"/>
      <c r="H29" s="56">
        <v>24</v>
      </c>
      <c r="I29" s="3">
        <f t="shared" si="1"/>
        <v>0</v>
      </c>
    </row>
    <row r="30" spans="1:9" x14ac:dyDescent="0.35">
      <c r="A30" s="1" t="s">
        <v>48</v>
      </c>
      <c r="B30" s="128" t="s">
        <v>140</v>
      </c>
      <c r="C30" s="1" t="s">
        <v>19</v>
      </c>
      <c r="D30" s="56" t="s">
        <v>27</v>
      </c>
      <c r="E30" s="56">
        <v>173</v>
      </c>
      <c r="F30" s="65">
        <v>2</v>
      </c>
      <c r="G30" s="54"/>
      <c r="H30" s="56">
        <v>24</v>
      </c>
      <c r="I30" s="3">
        <f t="shared" si="1"/>
        <v>0</v>
      </c>
    </row>
    <row r="31" spans="1:9" x14ac:dyDescent="0.35">
      <c r="A31" s="1" t="s">
        <v>49</v>
      </c>
      <c r="B31" s="128" t="s">
        <v>213</v>
      </c>
      <c r="C31" s="1" t="s">
        <v>19</v>
      </c>
      <c r="D31" s="56" t="s">
        <v>27</v>
      </c>
      <c r="E31" s="56">
        <v>20</v>
      </c>
      <c r="F31" s="65">
        <v>2</v>
      </c>
      <c r="G31" s="54"/>
      <c r="H31" s="56">
        <v>24</v>
      </c>
      <c r="I31" s="3">
        <f t="shared" si="1"/>
        <v>0</v>
      </c>
    </row>
    <row r="32" spans="1:9" x14ac:dyDescent="0.35">
      <c r="A32" s="1" t="s">
        <v>50</v>
      </c>
      <c r="B32" s="128" t="s">
        <v>214</v>
      </c>
      <c r="C32" s="1" t="s">
        <v>19</v>
      </c>
      <c r="D32" s="56" t="s">
        <v>27</v>
      </c>
      <c r="E32" s="56">
        <v>20</v>
      </c>
      <c r="F32" s="65">
        <v>2</v>
      </c>
      <c r="G32" s="54"/>
      <c r="H32" s="56">
        <v>24</v>
      </c>
      <c r="I32" s="3">
        <f t="shared" si="1"/>
        <v>0</v>
      </c>
    </row>
    <row r="33" spans="1:10" x14ac:dyDescent="0.35">
      <c r="A33" s="1" t="s">
        <v>51</v>
      </c>
      <c r="B33" s="128" t="s">
        <v>215</v>
      </c>
      <c r="C33" s="1" t="s">
        <v>18</v>
      </c>
      <c r="D33" s="56" t="s">
        <v>27</v>
      </c>
      <c r="E33" s="56">
        <v>173</v>
      </c>
      <c r="F33" s="65">
        <v>2</v>
      </c>
      <c r="G33" s="54"/>
      <c r="H33" s="56">
        <v>24</v>
      </c>
      <c r="I33" s="3">
        <f t="shared" si="1"/>
        <v>0</v>
      </c>
    </row>
    <row r="34" spans="1:10" x14ac:dyDescent="0.35">
      <c r="A34" s="1" t="s">
        <v>52</v>
      </c>
      <c r="B34" s="128" t="s">
        <v>216</v>
      </c>
      <c r="C34" s="1" t="s">
        <v>18</v>
      </c>
      <c r="D34" s="56" t="s">
        <v>27</v>
      </c>
      <c r="E34" s="56">
        <v>20</v>
      </c>
      <c r="F34" s="65">
        <v>2</v>
      </c>
      <c r="G34" s="54"/>
      <c r="H34" s="56">
        <v>24</v>
      </c>
      <c r="I34" s="3">
        <f t="shared" si="1"/>
        <v>0</v>
      </c>
    </row>
    <row r="35" spans="1:10" x14ac:dyDescent="0.35">
      <c r="A35" s="1" t="s">
        <v>73</v>
      </c>
      <c r="B35" s="128" t="s">
        <v>217</v>
      </c>
      <c r="C35" s="1" t="s">
        <v>18</v>
      </c>
      <c r="D35" s="56" t="s">
        <v>27</v>
      </c>
      <c r="E35" s="56">
        <v>20</v>
      </c>
      <c r="F35" s="65">
        <v>2</v>
      </c>
      <c r="G35" s="54"/>
      <c r="H35" s="56">
        <v>24</v>
      </c>
      <c r="I35" s="3">
        <f t="shared" si="1"/>
        <v>0</v>
      </c>
    </row>
    <row r="36" spans="1:10" x14ac:dyDescent="0.35">
      <c r="A36" s="1" t="s">
        <v>74</v>
      </c>
      <c r="B36" s="128" t="s">
        <v>209</v>
      </c>
      <c r="C36" s="1" t="s">
        <v>18</v>
      </c>
      <c r="D36" s="56" t="s">
        <v>27</v>
      </c>
      <c r="E36" s="56">
        <v>173</v>
      </c>
      <c r="F36" s="65">
        <v>1</v>
      </c>
      <c r="G36" s="54"/>
      <c r="H36" s="56">
        <v>24</v>
      </c>
      <c r="I36" s="3">
        <f t="shared" si="1"/>
        <v>0</v>
      </c>
    </row>
    <row r="37" spans="1:10" x14ac:dyDescent="0.35">
      <c r="A37" s="1" t="s">
        <v>75</v>
      </c>
      <c r="B37" s="128" t="s">
        <v>218</v>
      </c>
      <c r="C37" s="1" t="s">
        <v>16</v>
      </c>
      <c r="D37" s="56" t="s">
        <v>27</v>
      </c>
      <c r="E37" s="14">
        <v>173</v>
      </c>
      <c r="F37" s="56">
        <v>9</v>
      </c>
      <c r="G37" s="54"/>
      <c r="H37" s="56">
        <v>24</v>
      </c>
      <c r="I37" s="3">
        <f t="shared" si="1"/>
        <v>0</v>
      </c>
      <c r="J37"/>
    </row>
    <row r="38" spans="1:10" x14ac:dyDescent="0.35">
      <c r="A38" s="1" t="s">
        <v>53</v>
      </c>
      <c r="B38" s="128" t="s">
        <v>219</v>
      </c>
      <c r="C38" s="1" t="s">
        <v>16</v>
      </c>
      <c r="D38" s="56" t="s">
        <v>27</v>
      </c>
      <c r="E38" s="14">
        <v>20</v>
      </c>
      <c r="F38" s="56">
        <v>9</v>
      </c>
      <c r="G38" s="54"/>
      <c r="H38" s="56">
        <v>24</v>
      </c>
      <c r="I38" s="3">
        <f t="shared" si="1"/>
        <v>0</v>
      </c>
      <c r="J38"/>
    </row>
    <row r="39" spans="1:10" x14ac:dyDescent="0.35">
      <c r="A39" s="1" t="s">
        <v>91</v>
      </c>
      <c r="B39" s="128" t="s">
        <v>220</v>
      </c>
      <c r="C39" s="1" t="s">
        <v>16</v>
      </c>
      <c r="D39" s="56" t="s">
        <v>27</v>
      </c>
      <c r="E39" s="14">
        <v>20</v>
      </c>
      <c r="F39" s="56">
        <v>9</v>
      </c>
      <c r="G39" s="54"/>
      <c r="H39" s="56">
        <v>24</v>
      </c>
      <c r="I39" s="3">
        <f t="shared" si="1"/>
        <v>0</v>
      </c>
      <c r="J39"/>
    </row>
    <row r="40" spans="1:10" x14ac:dyDescent="0.35">
      <c r="A40" s="1" t="s">
        <v>92</v>
      </c>
      <c r="B40" s="128" t="s">
        <v>221</v>
      </c>
      <c r="C40" s="1" t="s">
        <v>42</v>
      </c>
      <c r="D40" s="56" t="s">
        <v>27</v>
      </c>
      <c r="E40" s="14">
        <v>173</v>
      </c>
      <c r="F40" s="56">
        <v>9</v>
      </c>
      <c r="G40" s="54"/>
      <c r="H40" s="56">
        <v>24</v>
      </c>
      <c r="I40" s="3">
        <f t="shared" si="1"/>
        <v>0</v>
      </c>
      <c r="J40"/>
    </row>
    <row r="41" spans="1:10" x14ac:dyDescent="0.35">
      <c r="A41" s="1" t="s">
        <v>93</v>
      </c>
      <c r="B41" s="128" t="s">
        <v>222</v>
      </c>
      <c r="C41" s="1" t="s">
        <v>42</v>
      </c>
      <c r="D41" s="56" t="s">
        <v>27</v>
      </c>
      <c r="E41" s="14">
        <v>20</v>
      </c>
      <c r="F41" s="56">
        <v>9</v>
      </c>
      <c r="G41" s="54"/>
      <c r="H41" s="56">
        <v>24</v>
      </c>
      <c r="I41" s="3">
        <f t="shared" si="1"/>
        <v>0</v>
      </c>
      <c r="J41"/>
    </row>
    <row r="42" spans="1:10" x14ac:dyDescent="0.35">
      <c r="A42" s="1" t="s">
        <v>99</v>
      </c>
      <c r="B42" s="128" t="s">
        <v>223</v>
      </c>
      <c r="C42" s="155" t="s">
        <v>42</v>
      </c>
      <c r="D42" s="56" t="s">
        <v>27</v>
      </c>
      <c r="E42" s="14">
        <v>20</v>
      </c>
      <c r="F42" s="56">
        <v>9</v>
      </c>
      <c r="G42" s="54"/>
      <c r="H42" s="56">
        <v>24</v>
      </c>
      <c r="I42" s="3">
        <f t="shared" si="1"/>
        <v>0</v>
      </c>
      <c r="J42"/>
    </row>
    <row r="43" spans="1:10" x14ac:dyDescent="0.35">
      <c r="D43" s="212" t="s">
        <v>98</v>
      </c>
      <c r="E43" s="212"/>
      <c r="F43" s="212" t="s">
        <v>100</v>
      </c>
      <c r="G43" s="212"/>
      <c r="H43" s="212"/>
      <c r="I43" s="152">
        <f>SUM(I21:I42)</f>
        <v>0</v>
      </c>
    </row>
    <row r="44" spans="1:10" x14ac:dyDescent="0.35">
      <c r="A44" s="16"/>
      <c r="B44" s="16"/>
      <c r="C44" s="18"/>
      <c r="D44" s="212" t="s">
        <v>29</v>
      </c>
      <c r="E44" s="212"/>
      <c r="F44" s="212"/>
      <c r="G44" s="212"/>
      <c r="H44" s="212"/>
      <c r="I44" s="153">
        <f>SUM(I43,I17)</f>
        <v>0</v>
      </c>
      <c r="J44"/>
    </row>
    <row r="45" spans="1:10" x14ac:dyDescent="0.35">
      <c r="A45" s="16"/>
      <c r="B45" s="16"/>
      <c r="C45" s="18"/>
      <c r="D45" s="30"/>
      <c r="E45" s="30"/>
      <c r="F45" s="30"/>
      <c r="G45" s="30"/>
      <c r="H45" s="30"/>
      <c r="I45" s="31"/>
    </row>
    <row r="46" spans="1:10" x14ac:dyDescent="0.35">
      <c r="A46" s="16"/>
      <c r="B46" s="16"/>
      <c r="C46" s="18"/>
      <c r="D46" s="30"/>
      <c r="E46" s="30"/>
      <c r="F46" s="30"/>
      <c r="G46" s="30"/>
      <c r="H46" s="30"/>
      <c r="I46" s="31"/>
    </row>
    <row r="47" spans="1:10" ht="69" customHeight="1" x14ac:dyDescent="0.35">
      <c r="A47" s="8" t="s">
        <v>44</v>
      </c>
      <c r="B47" s="10" t="s">
        <v>303</v>
      </c>
    </row>
    <row r="48" spans="1:10" ht="62.25" customHeight="1" x14ac:dyDescent="0.35">
      <c r="A48" s="8" t="s">
        <v>45</v>
      </c>
      <c r="B48" s="10" t="s">
        <v>104</v>
      </c>
    </row>
    <row r="49" spans="1:2" ht="16.5" customHeight="1" x14ac:dyDescent="0.35">
      <c r="A49" t="s">
        <v>94</v>
      </c>
    </row>
    <row r="51" spans="1:2" ht="43.5" x14ac:dyDescent="0.35">
      <c r="B51" s="5" t="s">
        <v>270</v>
      </c>
    </row>
  </sheetData>
  <mergeCells count="3">
    <mergeCell ref="D17:H17"/>
    <mergeCell ref="D43:H43"/>
    <mergeCell ref="D44:H44"/>
  </mergeCells>
  <phoneticPr fontId="8" type="noConversion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Kendal</vt:lpstr>
      <vt:lpstr>Kusile </vt:lpstr>
      <vt:lpstr>Medupi Ash &amp;Coal</vt:lpstr>
      <vt:lpstr>Medupi Auxillary &amp;WTP</vt:lpstr>
      <vt:lpstr>Grootvlei MMD</vt:lpstr>
      <vt:lpstr>Majuba</vt:lpstr>
      <vt:lpstr>Tutuka</vt:lpstr>
      <vt:lpstr>BWH</vt:lpstr>
      <vt:lpstr>Lethabo</vt:lpstr>
      <vt:lpstr>Sheet2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Avhasei Mudzwiri</dc:creator>
  <cp:lastModifiedBy>Avhasei Mudzwiri</cp:lastModifiedBy>
  <dcterms:created xsi:type="dcterms:W3CDTF">2021-01-06T06:41:44Z</dcterms:created>
  <dcterms:modified xsi:type="dcterms:W3CDTF">2025-08-29T10:58:47Z</dcterms:modified>
</cp:coreProperties>
</file>