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rports.sharepoint.com/sites/COR80972025RFP-ITCompute/Shared Documents/BSC/Tender Documents/"/>
    </mc:Choice>
  </mc:AlternateContent>
  <xr:revisionPtr revIDLastSave="791" documentId="8_{E62306F3-6992-450F-837E-65806883CEA3}" xr6:coauthVersionLast="47" xr6:coauthVersionMax="47" xr10:uidLastSave="{35F9969D-0762-47CD-BC1F-1734EEE48486}"/>
  <bookViews>
    <workbookView xWindow="-8835" yWindow="-21720" windowWidth="77040" windowHeight="21120" tabRatio="837" firstSheet="4" activeTab="5" xr2:uid="{1FA9148A-2E31-4D97-87F0-32AFE5F1FFAC}"/>
  </bookViews>
  <sheets>
    <sheet name="Introduction" sheetId="2" r:id="rId1"/>
    <sheet name="Pricing Summary" sheetId="3" r:id="rId2"/>
    <sheet name="SLA Maintance" sheetId="12" r:id="rId3"/>
    <sheet name="Software Maintenance" sheetId="15" r:id="rId4"/>
    <sheet name="Hardware Maintanance" sheetId="13" r:id="rId5"/>
    <sheet name="Supply Summary" sheetId="4" r:id="rId6"/>
    <sheet name="Pricing- Virtualisation HW" sheetId="5" r:id="rId7"/>
    <sheet name="Pricing- Physical Hardware" sheetId="10" r:id="rId8"/>
    <sheet name="Pricing- IBM Power hardware" sheetId="11" r:id="rId9"/>
    <sheet name="Pricing-Networking" sheetId="16" r:id="rId10"/>
    <sheet name="Pricing-Cabling" sheetId="8" r:id="rId11"/>
    <sheet name="Pricing-Software Licencing" sheetId="9" r:id="rId12"/>
  </sheets>
  <definedNames>
    <definedName name="_xlnm._FilterDatabase" localSheetId="4" hidden="1">'Hardware Maintanance'!#REF!</definedName>
    <definedName name="_xlnm._FilterDatabase" localSheetId="3" hidden="1">'Software Maintenance'!#REF!</definedName>
    <definedName name="Exchange_Rate" localSheetId="4">'Pricing Summary'!$C$1</definedName>
    <definedName name="Exchange_Rate" localSheetId="3">'Pricing Summary'!$C$1</definedName>
    <definedName name="Exchange_Rate">'Pricing Summary'!$C$1</definedName>
    <definedName name="_xlnm.Print_Titles" localSheetId="4">'Hardware Maintanance'!$10:$10</definedName>
    <definedName name="_xlnm.Print_Titles" localSheetId="3">'Software Maintenance'!$8:$8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4" l="1"/>
  <c r="D16" i="5"/>
  <c r="D17" i="5"/>
  <c r="E17" i="5" s="1"/>
  <c r="D18" i="5"/>
  <c r="D19" i="5"/>
  <c r="E19" i="5" s="1"/>
  <c r="D20" i="5"/>
  <c r="D21" i="5"/>
  <c r="E21" i="5" s="1"/>
  <c r="D22" i="5"/>
  <c r="E22" i="5" s="1"/>
  <c r="D23" i="5"/>
  <c r="E23" i="5" s="1"/>
  <c r="D24" i="5"/>
  <c r="E24" i="5" s="1"/>
  <c r="E16" i="5"/>
  <c r="E18" i="5"/>
  <c r="E20" i="5"/>
  <c r="D13" i="10"/>
  <c r="D14" i="10"/>
  <c r="D15" i="10"/>
  <c r="D16" i="10"/>
  <c r="D17" i="10"/>
  <c r="D18" i="10"/>
  <c r="D19" i="10"/>
  <c r="D20" i="10"/>
  <c r="D21" i="10"/>
  <c r="E13" i="10"/>
  <c r="E14" i="10"/>
  <c r="E15" i="10"/>
  <c r="E16" i="10"/>
  <c r="E17" i="10"/>
  <c r="E18" i="10"/>
  <c r="E19" i="10"/>
  <c r="E20" i="10"/>
  <c r="E21" i="10"/>
  <c r="C14" i="4" l="1"/>
  <c r="C15" i="4"/>
  <c r="C16" i="4"/>
  <c r="C17" i="4"/>
  <c r="B16" i="4"/>
  <c r="D12" i="16"/>
  <c r="E12" i="16" s="1"/>
  <c r="D11" i="16"/>
  <c r="E11" i="16" s="1"/>
  <c r="D10" i="16"/>
  <c r="E10" i="16" s="1"/>
  <c r="D9" i="16"/>
  <c r="E9" i="16" s="1"/>
  <c r="D8" i="16"/>
  <c r="E8" i="16" s="1"/>
  <c r="D7" i="16"/>
  <c r="E7" i="16" s="1"/>
  <c r="D6" i="16"/>
  <c r="E6" i="16" s="1"/>
  <c r="E5" i="16"/>
  <c r="D5" i="16"/>
  <c r="D4" i="16"/>
  <c r="E4" i="16" s="1"/>
  <c r="H7" i="12"/>
  <c r="H8" i="12"/>
  <c r="H9" i="12"/>
  <c r="H10" i="12"/>
  <c r="H11" i="12"/>
  <c r="H12" i="12"/>
  <c r="H13" i="12"/>
  <c r="H14" i="12"/>
  <c r="H15" i="12"/>
  <c r="H10" i="15"/>
  <c r="H9" i="15"/>
  <c r="J32" i="13"/>
  <c r="P32" i="13" s="1"/>
  <c r="Q32" i="13"/>
  <c r="J20" i="13"/>
  <c r="J21" i="13"/>
  <c r="J22" i="13"/>
  <c r="S22" i="13" s="1"/>
  <c r="J23" i="13"/>
  <c r="S23" i="13" s="1"/>
  <c r="J24" i="13"/>
  <c r="S24" i="13" s="1"/>
  <c r="J25" i="13"/>
  <c r="Q25" i="13" s="1"/>
  <c r="J26" i="13"/>
  <c r="J27" i="13"/>
  <c r="P27" i="13" s="1"/>
  <c r="J28" i="13"/>
  <c r="Q28" i="13" s="1"/>
  <c r="J29" i="13"/>
  <c r="R29" i="13" s="1"/>
  <c r="J30" i="13"/>
  <c r="S30" i="13" s="1"/>
  <c r="J31" i="13"/>
  <c r="T31" i="13" s="1"/>
  <c r="J12" i="13"/>
  <c r="J13" i="13"/>
  <c r="J14" i="13"/>
  <c r="J15" i="13"/>
  <c r="R15" i="13" s="1"/>
  <c r="J16" i="13"/>
  <c r="S16" i="13" s="1"/>
  <c r="J17" i="13"/>
  <c r="T17" i="13" s="1"/>
  <c r="J18" i="13"/>
  <c r="J19" i="13"/>
  <c r="M9" i="15" l="1"/>
  <c r="T29" i="13"/>
  <c r="L9" i="15"/>
  <c r="M10" i="15"/>
  <c r="Q23" i="13"/>
  <c r="Q21" i="13"/>
  <c r="S29" i="13"/>
  <c r="S21" i="13"/>
  <c r="T30" i="13"/>
  <c r="S15" i="13"/>
  <c r="I10" i="15"/>
  <c r="I9" i="15"/>
  <c r="J10" i="15"/>
  <c r="J9" i="15"/>
  <c r="K10" i="15"/>
  <c r="K9" i="15"/>
  <c r="L10" i="15"/>
  <c r="Q24" i="13"/>
  <c r="Q22" i="13"/>
  <c r="R27" i="13"/>
  <c r="T27" i="13"/>
  <c r="R26" i="13"/>
  <c r="T25" i="13"/>
  <c r="P26" i="13"/>
  <c r="R24" i="13"/>
  <c r="T23" i="13"/>
  <c r="P21" i="13"/>
  <c r="T24" i="13"/>
  <c r="P25" i="13"/>
  <c r="R22" i="13"/>
  <c r="T22" i="13"/>
  <c r="P24" i="13"/>
  <c r="T21" i="13"/>
  <c r="T16" i="13"/>
  <c r="P22" i="13"/>
  <c r="P16" i="13"/>
  <c r="S26" i="13"/>
  <c r="P15" i="13"/>
  <c r="S25" i="13"/>
  <c r="U25" i="13" s="1"/>
  <c r="Q27" i="13"/>
  <c r="T26" i="13"/>
  <c r="R28" i="13"/>
  <c r="T28" i="13"/>
  <c r="R25" i="13"/>
  <c r="R23" i="13"/>
  <c r="R21" i="13"/>
  <c r="P23" i="13"/>
  <c r="S28" i="13"/>
  <c r="T15" i="13"/>
  <c r="S27" i="13"/>
  <c r="Q26" i="13"/>
  <c r="T32" i="13"/>
  <c r="S32" i="13"/>
  <c r="R32" i="13"/>
  <c r="P19" i="13"/>
  <c r="P18" i="13"/>
  <c r="Q18" i="13"/>
  <c r="R18" i="13"/>
  <c r="P14" i="13"/>
  <c r="Q15" i="13"/>
  <c r="R16" i="13"/>
  <c r="S17" i="13"/>
  <c r="T18" i="13"/>
  <c r="P20" i="13"/>
  <c r="Q20" i="13"/>
  <c r="Q19" i="13"/>
  <c r="R20" i="13"/>
  <c r="P17" i="13"/>
  <c r="R19" i="13"/>
  <c r="S20" i="13"/>
  <c r="Q17" i="13"/>
  <c r="S19" i="13"/>
  <c r="T20" i="13"/>
  <c r="Q16" i="13"/>
  <c r="R17" i="13"/>
  <c r="S18" i="13"/>
  <c r="T19" i="13"/>
  <c r="P13" i="13"/>
  <c r="Q14" i="13"/>
  <c r="R14" i="13"/>
  <c r="P12" i="13"/>
  <c r="Q13" i="13"/>
  <c r="P31" i="13"/>
  <c r="Q12" i="13"/>
  <c r="R13" i="13"/>
  <c r="S14" i="13"/>
  <c r="P30" i="13"/>
  <c r="Q31" i="13"/>
  <c r="R12" i="13"/>
  <c r="S13" i="13"/>
  <c r="T14" i="13"/>
  <c r="P29" i="13"/>
  <c r="Q30" i="13"/>
  <c r="R31" i="13"/>
  <c r="S12" i="13"/>
  <c r="T13" i="13"/>
  <c r="P28" i="13"/>
  <c r="Q29" i="13"/>
  <c r="R30" i="13"/>
  <c r="S31" i="13"/>
  <c r="T12" i="13"/>
  <c r="U26" i="13" l="1"/>
  <c r="U32" i="13"/>
  <c r="N10" i="15"/>
  <c r="N9" i="15"/>
  <c r="U15" i="13"/>
  <c r="U24" i="13"/>
  <c r="U17" i="13"/>
  <c r="U23" i="13"/>
  <c r="U27" i="13"/>
  <c r="U22" i="13"/>
  <c r="U18" i="13"/>
  <c r="U28" i="13"/>
  <c r="U29" i="13"/>
  <c r="U16" i="13"/>
  <c r="U30" i="13"/>
  <c r="U19" i="13"/>
  <c r="U31" i="13"/>
  <c r="U21" i="13"/>
  <c r="U12" i="13"/>
  <c r="U20" i="13"/>
  <c r="U13" i="13"/>
  <c r="U14" i="13"/>
  <c r="C23" i="3" l="1"/>
  <c r="J11" i="13"/>
  <c r="D23" i="3"/>
  <c r="D13" i="3"/>
  <c r="C13" i="3"/>
  <c r="D12" i="3"/>
  <c r="C12" i="3"/>
  <c r="D11" i="3"/>
  <c r="C11" i="3"/>
  <c r="B17" i="4"/>
  <c r="B15" i="4"/>
  <c r="B14" i="4"/>
  <c r="C13" i="4"/>
  <c r="D15" i="5"/>
  <c r="E15" i="5" s="1"/>
  <c r="D14" i="5"/>
  <c r="E14" i="5" s="1"/>
  <c r="D13" i="5"/>
  <c r="E13" i="5" s="1"/>
  <c r="D12" i="5"/>
  <c r="E12" i="5" s="1"/>
  <c r="D11" i="5"/>
  <c r="E11" i="5" s="1"/>
  <c r="D10" i="5"/>
  <c r="E10" i="5" s="1"/>
  <c r="D9" i="5"/>
  <c r="E9" i="5" s="1"/>
  <c r="D7" i="5"/>
  <c r="E7" i="5" s="1"/>
  <c r="D5" i="5"/>
  <c r="E5" i="5" s="1"/>
  <c r="D4" i="11"/>
  <c r="E4" i="11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D5" i="10"/>
  <c r="E5" i="10" s="1"/>
  <c r="D4" i="10"/>
  <c r="E4" i="10" s="1"/>
  <c r="D22" i="3" s="1"/>
  <c r="C10" i="3" l="1"/>
  <c r="D10" i="3"/>
  <c r="T11" i="13"/>
  <c r="S11" i="13"/>
  <c r="R11" i="13"/>
  <c r="Q11" i="13"/>
  <c r="P11" i="13"/>
  <c r="C21" i="3"/>
  <c r="H16" i="12" l="1"/>
  <c r="U11" i="13"/>
  <c r="C22" i="3" s="1"/>
  <c r="C24" i="3" s="1"/>
  <c r="C33" i="3" s="1"/>
  <c r="E5" i="8" l="1"/>
  <c r="E6" i="8"/>
  <c r="E7" i="8"/>
  <c r="E8" i="8"/>
  <c r="E9" i="8"/>
  <c r="E10" i="8"/>
  <c r="E11" i="8"/>
  <c r="E12" i="8"/>
  <c r="D5" i="8"/>
  <c r="D6" i="8"/>
  <c r="D7" i="8"/>
  <c r="D8" i="8"/>
  <c r="D9" i="8"/>
  <c r="D10" i="8"/>
  <c r="D11" i="8"/>
  <c r="D12" i="8"/>
  <c r="D6" i="5"/>
  <c r="E6" i="5" s="1"/>
  <c r="D8" i="5"/>
  <c r="E8" i="5" s="1"/>
  <c r="D4" i="5"/>
  <c r="D4" i="9"/>
  <c r="E4" i="9" s="1"/>
  <c r="D4" i="8"/>
  <c r="E4" i="8" s="1"/>
  <c r="E4" i="5" l="1"/>
  <c r="C9" i="3"/>
  <c r="B12" i="4"/>
  <c r="C12" i="4" s="1"/>
  <c r="C14" i="3"/>
  <c r="C32" i="3" s="1"/>
  <c r="C34" i="3" s="1"/>
  <c r="C18" i="4"/>
  <c r="B18" i="4"/>
  <c r="D21" i="3" l="1"/>
  <c r="D24" i="3" s="1"/>
  <c r="D33" i="3" s="1"/>
  <c r="D9" i="3"/>
  <c r="D14" i="3" s="1"/>
  <c r="D32" i="3" s="1"/>
  <c r="D34" i="3" l="1"/>
</calcChain>
</file>

<file path=xl/sharedStrings.xml><?xml version="1.0" encoding="utf-8"?>
<sst xmlns="http://schemas.openxmlformats.org/spreadsheetml/2006/main" count="370" uniqueCount="107">
  <si>
    <t xml:space="preserve">Pricing markup will be fixed for the duration of the contact.
</t>
  </si>
  <si>
    <t>Bidder Quotations can be added as additional information</t>
  </si>
  <si>
    <t>Only Fill in Columns in Green</t>
  </si>
  <si>
    <t xml:space="preserve">Annexure C
Pricing Summary
</t>
  </si>
  <si>
    <t>Annexure C
Summary Supply Pricing</t>
  </si>
  <si>
    <t>Notes:</t>
  </si>
  <si>
    <t>This is for informational Purposes</t>
  </si>
  <si>
    <t xml:space="preserve">The pricing below is derived from your detailed pricing submission </t>
  </si>
  <si>
    <t>Please ensure the pricing totals here match up with your Total Offer for each work Package</t>
  </si>
  <si>
    <t>Total Excluding VAT</t>
  </si>
  <si>
    <t>TOTAL Including VAT</t>
  </si>
  <si>
    <t>Total</t>
  </si>
  <si>
    <t>Annexure C
Supply Pricing
Hyperconverged Infrastructure - OPTION1  - ESA</t>
  </si>
  <si>
    <t>Comment</t>
  </si>
  <si>
    <t>SITE</t>
  </si>
  <si>
    <t>JNB</t>
  </si>
  <si>
    <t>CPT</t>
  </si>
  <si>
    <t>DUR</t>
  </si>
  <si>
    <t>PLZ</t>
  </si>
  <si>
    <t>ELS</t>
  </si>
  <si>
    <t>KIM</t>
  </si>
  <si>
    <t>BFN</t>
  </si>
  <si>
    <t>UTN</t>
  </si>
  <si>
    <t>GRJ</t>
  </si>
  <si>
    <t>Description</t>
  </si>
  <si>
    <t xml:space="preserve">(B)
Total Cost Excluding VAT
(=A)
</t>
  </si>
  <si>
    <t>(C)
Total Cost Including VAT
(=A*1,15)</t>
  </si>
  <si>
    <t xml:space="preserve">(A)
Total  Cost in ZAR - FIXED for 120 days
</t>
  </si>
  <si>
    <t>Annexure C
Supply Pricing
Cabling</t>
  </si>
  <si>
    <t>ALL</t>
  </si>
  <si>
    <t>Cabling</t>
  </si>
  <si>
    <t>Item</t>
  </si>
  <si>
    <t>Annexure C
Supply Pricing
Licencing</t>
  </si>
  <si>
    <t>Virtualisation cluster for Physical SAN connectivity</t>
  </si>
  <si>
    <t>Physical Server hardware</t>
  </si>
  <si>
    <t>IBM Power Series Hardware</t>
  </si>
  <si>
    <t>Cabling Infrastructure</t>
  </si>
  <si>
    <t>Software licencing</t>
  </si>
  <si>
    <t>Software</t>
  </si>
  <si>
    <t>Virtualisation Hardware</t>
  </si>
  <si>
    <t>IBM Power hardware</t>
  </si>
  <si>
    <t>SUPPLY</t>
  </si>
  <si>
    <t xml:space="preserve">Annexure C
Monthly Preventative and SLA Maintenance Pricing
</t>
  </si>
  <si>
    <t>Locations responsible for</t>
  </si>
  <si>
    <t>Fixed Monthly Pricing to maintain the SLA as required In Scope of work including providing all the Reports and tasks as provided</t>
  </si>
  <si>
    <t xml:space="preserve">(A)
Monthly Cost excluding Vat - Y1
</t>
  </si>
  <si>
    <t xml:space="preserve">(B)
Monthly Cost excluding Vat - Y2
</t>
  </si>
  <si>
    <t xml:space="preserve">(C)
Monthly Cost excluding Vat - Y3
</t>
  </si>
  <si>
    <t xml:space="preserve">(D)
Monthly Cost excluding Vat - Y4
</t>
  </si>
  <si>
    <t xml:space="preserve">(E)
Monthly Cost excluding Vat - Y5
</t>
  </si>
  <si>
    <t xml:space="preserve">Annexure C
Hardware Maintenance Blade Server Infrastructure
</t>
  </si>
  <si>
    <t>Service level format is AxBxC, Where , A=Service Coverage hours per day, B= Service coverage days per week, C=Fix/Replace Time</t>
  </si>
  <si>
    <t>Comments</t>
  </si>
  <si>
    <t>Site</t>
  </si>
  <si>
    <t>Exchange rate</t>
  </si>
  <si>
    <t>(A)
Required Service Level for Preventative mantenance</t>
  </si>
  <si>
    <t>(B)
Required Service Level for Hardware Maintenance</t>
  </si>
  <si>
    <t>(C)
USD PRICE
Annual OEM Service (1 Year)
- according to HW service level (B)
Y1</t>
  </si>
  <si>
    <t>(D)
USD PRICE
Annual OEM Service (1 Year)
- according to HW service level (B)
Y2</t>
  </si>
  <si>
    <t>(E)
USD PRICE
Annual OEM Service (1 Year)
- according to HW service level (B)
Y3</t>
  </si>
  <si>
    <t>(F)
USD PRICE
Annual OEM Service (1 Year)
- according to HW service level (B)
Y4</t>
  </si>
  <si>
    <t>(G)
USD PRICE
Annual OEM Service (1 Year)
- according to HW service level (B)
Y5</t>
  </si>
  <si>
    <t>(J)
Exchange Rate</t>
  </si>
  <si>
    <t xml:space="preserve">(K)
Monthly Maintenance according to Service  Level (A) - Y1
</t>
  </si>
  <si>
    <t>(L)
Monthly Maintenance according to Service  Level (A) - Y2</t>
  </si>
  <si>
    <t>(M)
Monthly Maintenance according to Service  Level (A) - Y3</t>
  </si>
  <si>
    <t>(N)
Monthly Maintenance according to Service  Level (A) - Y4</t>
  </si>
  <si>
    <t>(O)
Monthly Maintenance according to Service  Level (A) - Y5</t>
  </si>
  <si>
    <t>(R)
TOTAL Excluding VAT - Y1
(C*J+K)</t>
  </si>
  <si>
    <t>(S)
TOTAL Excluding VAT - Y2
(D*J+L)</t>
  </si>
  <si>
    <t>(T)
TOTAL Excluding VAT - Y3
(E*J+M)</t>
  </si>
  <si>
    <t>(U)
TOTAL Excluding VAT - Y4
(F*J+N</t>
  </si>
  <si>
    <t>(V)
TOTAL Excluding VAT - Y5
(G*J+0)</t>
  </si>
  <si>
    <t>Pricing should cover parts, labour and travel</t>
  </si>
  <si>
    <t>(C)
USD PRICE
Annual OEM Software Licensing Service (1 Year)
- according to HW service level (B)
Y1</t>
  </si>
  <si>
    <t>Software licening Virtualisation</t>
  </si>
  <si>
    <t>IBM Power Series Software Licensing</t>
  </si>
  <si>
    <t>(D)
USD PRICE
Annual OEM Software Licensing Service (1 Year)
- according to HW service level (B)
Y2</t>
  </si>
  <si>
    <t>(E)
USD PRICE
Annual OEM Software Licensing Service (1 Year)
- according to HW service level (B)
Y3</t>
  </si>
  <si>
    <t>(F)
USD PRICE
Annual OEM Software Licensing Service (1 Year)
- according to HW service level (B)
Y4</t>
  </si>
  <si>
    <t>(G)
USD PRICE
Annual OEM Software Licensing Service (1 Year)
- according to HW service level (B)
Y5</t>
  </si>
  <si>
    <t>(R)
TOTAL Excluding VAT - Y1
(C*J)</t>
  </si>
  <si>
    <t>(S)
TOTAL Excluding VAT - Y2
(D*J)</t>
  </si>
  <si>
    <t>(T)
TOTAL Excluding VAT - Y3
(E*J)</t>
  </si>
  <si>
    <t>(U)
TOTAL Excluding VAT - Y4
(F*J)</t>
  </si>
  <si>
    <t>(V)
TOTAL Excluding VAT - Y5
(G*J)</t>
  </si>
  <si>
    <t>\</t>
  </si>
  <si>
    <t>SLA Maintenance</t>
  </si>
  <si>
    <t>HW Maintenance</t>
  </si>
  <si>
    <t>SW maintenance</t>
  </si>
  <si>
    <t>TOTAL OFFER</t>
  </si>
  <si>
    <t>MAINTANCE</t>
  </si>
  <si>
    <t>(H)
Total Cost Excluding VAT</t>
  </si>
  <si>
    <t>Note that for year 1-5 (initial period) there should be no OEM service fees as mentioned in the SOW</t>
  </si>
  <si>
    <t>Note that for year 1-5 (initial period) there should be no OEM software fees as mentioned in the SOW</t>
  </si>
  <si>
    <t>SDDC infrastructure</t>
  </si>
  <si>
    <t>(Y)
TOTAL Excluding VAT
(R+S+T+U+V)</t>
  </si>
  <si>
    <t>HCI/dHCI infrastrcuture</t>
  </si>
  <si>
    <t>Annexure C
Supply Pricing
Networking</t>
  </si>
  <si>
    <t>Networking Infrastructure</t>
  </si>
  <si>
    <t>Networking</t>
  </si>
  <si>
    <t xml:space="preserve">(A)
Total  Cost in ZAR - FIXED for 120 days (5 years)
</t>
  </si>
  <si>
    <t>24x7x4</t>
  </si>
  <si>
    <t>SUPPLY (CAPEX)</t>
  </si>
  <si>
    <t>Maintenance (OPEX)</t>
  </si>
  <si>
    <t>Single Physical Server</t>
  </si>
  <si>
    <t>Single 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</si>
</sst>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(&quot;$&quot;* #,##0.00_);_(&quot;$&quot;* \(#,##0.00\);_(&quot;$&quot;* &quot;-&quot;??_);_(@_)"/>
    <numFmt numFmtId="165" formatCode="_-[$R-1C09]* #,##0.00_-;\-[$R-1C09]* #,##0.00_-;_-[$R-1C09]* &quot;-&quot;??_-;_-@_-"/>
    <numFmt numFmtId="166" formatCode="_-[$$-409]* #,##0.00_ ;_-[$$-409]* \-#,##0.00\ ;_-[$$-409]* &quot;-&quot;??_ ;_-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b/>
      <u/>
      <sz val="20"/>
      <color theme="1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8"/>
      <color rgb="FF00206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rgb="FF92D05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6666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/>
  </cellStyleXfs>
  <cellXfs count="10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5" fontId="6" fillId="0" borderId="0" xfId="0" applyNumberFormat="1" applyFont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left" vertical="center" wrapText="1"/>
    </xf>
    <xf numFmtId="165" fontId="7" fillId="3" borderId="25" xfId="0" applyNumberFormat="1" applyFont="1" applyFill="1" applyBorder="1" applyAlignment="1">
      <alignment vertical="center" wrapText="1"/>
    </xf>
    <xf numFmtId="9" fontId="7" fillId="4" borderId="25" xfId="2" applyFont="1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>
      <alignment vertical="center" wrapText="1"/>
    </xf>
    <xf numFmtId="44" fontId="0" fillId="0" borderId="0" xfId="1" applyFont="1"/>
    <xf numFmtId="44" fontId="2" fillId="2" borderId="22" xfId="1" applyFont="1" applyFill="1" applyBorder="1" applyAlignment="1">
      <alignment horizontal="center" vertical="center" wrapText="1"/>
    </xf>
    <xf numFmtId="44" fontId="2" fillId="2" borderId="23" xfId="1" applyFont="1" applyFill="1" applyBorder="1" applyAlignment="1">
      <alignment horizontal="center" vertical="center" wrapText="1"/>
    </xf>
    <xf numFmtId="44" fontId="2" fillId="2" borderId="22" xfId="1" applyFont="1" applyFill="1" applyBorder="1" applyAlignment="1" applyProtection="1">
      <alignment horizontal="center" vertical="center" wrapText="1"/>
    </xf>
    <xf numFmtId="44" fontId="7" fillId="4" borderId="25" xfId="1" applyFont="1" applyFill="1" applyBorder="1" applyAlignment="1" applyProtection="1">
      <alignment horizontal="center" vertical="center" wrapText="1"/>
      <protection locked="0"/>
    </xf>
    <xf numFmtId="44" fontId="0" fillId="0" borderId="0" xfId="1" applyFont="1" applyProtection="1"/>
    <xf numFmtId="0" fontId="3" fillId="0" borderId="0" xfId="0" applyFont="1"/>
    <xf numFmtId="44" fontId="0" fillId="0" borderId="0" xfId="0" applyNumberFormat="1"/>
    <xf numFmtId="0" fontId="10" fillId="0" borderId="18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/>
    <xf numFmtId="0" fontId="13" fillId="2" borderId="0" xfId="0" applyFont="1" applyFill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44" fontId="10" fillId="6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65" fontId="0" fillId="0" borderId="0" xfId="3" applyNumberFormat="1" applyFont="1" applyFill="1" applyAlignment="1" applyProtection="1">
      <alignment vertical="top"/>
    </xf>
    <xf numFmtId="0" fontId="0" fillId="0" borderId="0" xfId="3" applyNumberFormat="1" applyFont="1" applyFill="1" applyAlignment="1" applyProtection="1">
      <alignment horizontal="center" vertical="center"/>
    </xf>
    <xf numFmtId="0" fontId="15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4" fillId="0" borderId="0" xfId="4" applyFont="1"/>
    <xf numFmtId="166" fontId="4" fillId="0" borderId="0" xfId="4" applyNumberFormat="1" applyFont="1" applyAlignment="1">
      <alignment horizontal="left"/>
    </xf>
    <xf numFmtId="165" fontId="4" fillId="0" borderId="0" xfId="4" applyNumberFormat="1" applyFont="1" applyAlignment="1">
      <alignment horizontal="left"/>
    </xf>
    <xf numFmtId="165" fontId="0" fillId="0" borderId="0" xfId="3" applyNumberFormat="1" applyFont="1" applyFill="1" applyAlignment="1" applyProtection="1">
      <alignment horizontal="center" vertical="center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 wrapText="1"/>
    </xf>
    <xf numFmtId="14" fontId="9" fillId="0" borderId="0" xfId="0" applyNumberFormat="1" applyFont="1"/>
    <xf numFmtId="166" fontId="0" fillId="4" borderId="0" xfId="0" applyNumberFormat="1" applyFill="1" applyProtection="1">
      <protection locked="0"/>
    </xf>
    <xf numFmtId="2" fontId="0" fillId="0" borderId="0" xfId="0" applyNumberFormat="1" applyAlignment="1">
      <alignment horizontal="center"/>
    </xf>
    <xf numFmtId="165" fontId="0" fillId="4" borderId="0" xfId="0" applyNumberFormat="1" applyFill="1" applyProtection="1">
      <protection locked="0"/>
    </xf>
    <xf numFmtId="165" fontId="0" fillId="0" borderId="0" xfId="0" applyNumberFormat="1"/>
    <xf numFmtId="0" fontId="0" fillId="4" borderId="0" xfId="0" applyFill="1" applyProtection="1">
      <protection locked="0"/>
    </xf>
    <xf numFmtId="166" fontId="0" fillId="0" borderId="0" xfId="0" applyNumberFormat="1"/>
    <xf numFmtId="44" fontId="13" fillId="4" borderId="0" xfId="1" applyFont="1" applyFill="1" applyAlignment="1" applyProtection="1">
      <alignment horizontal="center" vertical="center" wrapText="1"/>
      <protection locked="0"/>
    </xf>
    <xf numFmtId="165" fontId="7" fillId="4" borderId="0" xfId="1" applyNumberFormat="1" applyFont="1" applyFill="1" applyAlignment="1" applyProtection="1">
      <alignment vertical="center"/>
      <protection locked="0"/>
    </xf>
    <xf numFmtId="44" fontId="14" fillId="0" borderId="0" xfId="1" applyFont="1" applyFill="1" applyBorder="1" applyAlignment="1" applyProtection="1">
      <alignment horizontal="left" vertical="center" wrapText="1"/>
    </xf>
    <xf numFmtId="0" fontId="17" fillId="4" borderId="0" xfId="0" applyFont="1" applyFill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165" fontId="18" fillId="0" borderId="0" xfId="0" applyNumberFormat="1" applyFont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8" fillId="5" borderId="0" xfId="0" applyFont="1" applyFill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5" fillId="0" borderId="20" xfId="4" applyFont="1" applyBorder="1" applyAlignment="1">
      <alignment horizontal="left"/>
    </xf>
    <xf numFmtId="0" fontId="4" fillId="7" borderId="0" xfId="4" applyFont="1" applyFill="1" applyAlignment="1">
      <alignment horizontal="left"/>
    </xf>
    <xf numFmtId="0" fontId="4" fillId="0" borderId="0" xfId="4" applyFont="1" applyAlignment="1">
      <alignment horizontal="left"/>
    </xf>
    <xf numFmtId="0" fontId="5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3" borderId="24" xfId="0" applyFont="1" applyFill="1" applyBorder="1" applyAlignment="1" applyProtection="1">
      <alignment horizontal="left" vertical="center" wrapText="1"/>
    </xf>
    <xf numFmtId="165" fontId="7" fillId="3" borderId="25" xfId="0" applyNumberFormat="1" applyFont="1" applyFill="1" applyBorder="1" applyAlignment="1" applyProtection="1">
      <alignment vertical="center" wrapText="1"/>
    </xf>
    <xf numFmtId="0" fontId="0" fillId="3" borderId="25" xfId="0" applyFill="1" applyBorder="1" applyAlignment="1" applyProtection="1">
      <alignment vertical="center" wrapText="1"/>
    </xf>
    <xf numFmtId="44" fontId="7" fillId="4" borderId="29" xfId="1" applyFont="1" applyFill="1" applyBorder="1" applyAlignment="1" applyProtection="1">
      <alignment horizontal="center" vertical="center" wrapText="1"/>
      <protection locked="0"/>
    </xf>
    <xf numFmtId="165" fontId="7" fillId="3" borderId="29" xfId="0" applyNumberFormat="1" applyFont="1" applyFill="1" applyBorder="1" applyAlignment="1" applyProtection="1">
      <alignment vertical="center" wrapText="1"/>
    </xf>
    <xf numFmtId="9" fontId="7" fillId="4" borderId="29" xfId="2" applyFont="1" applyFill="1" applyBorder="1" applyAlignment="1" applyProtection="1">
      <alignment horizontal="center" vertical="center" wrapText="1"/>
      <protection locked="0"/>
    </xf>
  </cellXfs>
  <cellStyles count="5">
    <cellStyle name="Currency" xfId="1" builtinId="4"/>
    <cellStyle name="Currency 2" xfId="3" xr:uid="{97ACAFA4-782A-4E4E-9256-A1C06835A089}"/>
    <cellStyle name="Normal" xfId="0" builtinId="0"/>
    <cellStyle name="Normal 2" xfId="4" xr:uid="{8B005F4C-9D90-4CB4-A6DE-EC4AB3AEA3F8}"/>
    <cellStyle name="Percent" xfId="2" builtinId="5"/>
  </cellStyles>
  <dxfs count="18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83CCEB"/>
          <bgColor rgb="FF83CCEB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83CCEB"/>
          <bgColor rgb="FF83CCEB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83CCEB"/>
          <bgColor rgb="FF83CCEB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83CCEB"/>
          <bgColor rgb="FF83CCEB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rgb="FFFFFFFF"/>
        </top>
      </border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ptos Narrow"/>
        <family val="2"/>
        <scheme val="none"/>
      </font>
      <fill>
        <patternFill patternType="solid">
          <fgColor rgb="FF83CCEB"/>
          <bgColor rgb="FF83CCEB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rgb="FFFFFFF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sz val="10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0" hidden="0"/>
    </dxf>
    <dxf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theme="0"/>
        </right>
        <top style="thin">
          <color theme="0"/>
        </top>
        <bottom/>
        <vertical/>
        <horizontal/>
      </border>
      <protection locked="1" hidden="0"/>
    </dxf>
    <dxf>
      <border outline="0">
        <top style="thin">
          <color theme="0"/>
        </top>
      </border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1" indent="0" justifyLastLine="0" shrinkToFit="0" readingOrder="0"/>
      <protection locked="1" hidden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protection locked="1" hidden="0"/>
    </dxf>
    <dxf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rgb="FF92D050"/>
        <name val="Aptos Narrow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protection locked="0" hidden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yyyy/mm/dd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/>
        <right/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yyyy/mm/dd"/>
      <protection locked="1" hidden="0"/>
    </dxf>
    <dxf>
      <border diagonalUp="0" diagonalDown="0" outline="0">
        <left/>
        <right/>
        <top/>
        <bottom/>
      </border>
      <protection locked="1" hidden="0"/>
    </dxf>
    <dxf>
      <protection locked="1" hidden="0"/>
    </dxf>
    <dxf>
      <border diagonalUp="0" diagonalDown="0" outline="0">
        <left/>
        <right/>
        <top/>
        <bottom/>
      </border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1"/>
        <color rgb="FF92D050"/>
        <name val="Aptos Narrow"/>
        <scheme val="minor"/>
      </font>
      <numFmt numFmtId="0" formatCode="General"/>
      <fill>
        <patternFill patternType="solid">
          <fgColor indexed="64"/>
          <bgColor rgb="FF92D050"/>
        </patternFill>
      </fill>
      <protection locked="0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  <protection locked="1" hidden="0"/>
    </dxf>
    <dxf>
      <numFmt numFmtId="165" formatCode="_-[$R-1C09]* #,##0.00_-;\-[$R-1C09]* #,##0.00_-;_-[$R-1C09]* &quot;-&quot;??_-;_-@_-"/>
      <fill>
        <patternFill patternType="none">
          <fgColor indexed="64"/>
          <bgColor indexed="65"/>
        </patternFill>
      </fill>
      <protection locked="1" hidden="0"/>
    </dxf>
    <dxf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numFmt numFmtId="2" formatCode="0.00"/>
      <alignment horizontal="center" vertical="bottom" textRotation="0" wrapText="0" indent="0" justifyLastLine="0" shrinkToFit="0" readingOrder="0"/>
      <protection locked="1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numFmt numFmtId="166" formatCode="_-[$$-409]* #,##0.00_ ;_-[$$-409]* \-#,##0.00\ ;_-[$$-409]* &quot;-&quot;??_ ;_-@_ "/>
      <fill>
        <patternFill patternType="solid">
          <fgColor indexed="64"/>
          <bgColor rgb="FF92D050"/>
        </patternFill>
      </fill>
      <protection locked="0" hidden="0"/>
    </dxf>
    <dxf>
      <border diagonalUp="0" diagonalDown="0" outline="0">
        <left/>
        <right/>
        <top/>
        <bottom/>
      </border>
      <protection locked="1" hidden="0"/>
    </dxf>
    <dxf>
      <protection locked="1" hidden="0"/>
    </dxf>
    <dxf>
      <border diagonalUp="0" diagonalDown="0" outline="0">
        <left/>
        <right/>
        <top/>
        <bottom/>
      </border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&quot;* #,##0.00_-;\-&quot;R&quot;* #,##0.00_-;_-&quot;R&quot;* &quot;-&quot;??_-;_-@_-"/>
      <fill>
        <patternFill patternType="solid">
          <fgColor indexed="64"/>
          <bgColor theme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R&quot;* #,##0.00_-;\-&quot;R&quot;* #,##0.00_-;_-&quot;R&quot;* &quot;-&quot;??_-;_-@_-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65" formatCode="_-[$R-1C09]* #,##0.00_-;\-[$R-1C09]* #,##0.00_-;_-[$R-1C09]* &quot;-&quot;??_-;_-@_-"/>
      <fill>
        <patternFill patternType="solid">
          <fgColor indexed="64"/>
          <bgColor rgb="FF92D050"/>
        </patternFill>
      </fill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92D05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protection locked="1" hidden="0"/>
    </dxf>
    <dxf>
      <font>
        <b/>
        <strike val="0"/>
        <outline val="0"/>
        <shadow val="0"/>
        <u val="none"/>
        <vertAlign val="baseline"/>
        <sz val="10"/>
        <color theme="1"/>
      </font>
      <fill>
        <patternFill patternType="solid">
          <fgColor indexed="64"/>
          <bgColor theme="1"/>
        </patternFill>
      </fill>
      <protection locked="1" hidden="0"/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34" formatCode="_-&quot;R&quot;* #,##0.00_-;\-&quot;R&quot;* #,##0.00_-;_-&quot;R&quot;* &quot;-&quot;??_-;_-@_-"/>
    </dxf>
    <dxf>
      <numFmt numFmtId="34" formatCode="_-&quot;R&quot;* #,##0.00_-;\-&quot;R&quot;* #,##0.00_-;_-&quot;R&quot;* &quot;-&quot;??_-;_-@_-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66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D8766CE-A772-4A86-948F-5765F751E34E}" name="T_SUM_SUP" displayName="T_SUM_SUP" ref="B8:D14" totalsRowCount="1" headerRowDxfId="185" headerRowBorderDxfId="184">
  <autoFilter ref="B8:D13" xr:uid="{ED8766CE-A772-4A86-948F-5765F751E34E}"/>
  <tableColumns count="3">
    <tableColumn id="1" xr3:uid="{586AA719-4097-454F-A94C-9B8EF9EC7EBD}" name="Item" totalsRowLabel="Total"/>
    <tableColumn id="2" xr3:uid="{D74F4CBF-FDFD-4CEC-A31B-01D3C609FA2C}" name="Total Excluding VAT" totalsRowFunction="sum" totalsRowDxfId="183" dataCellStyle="Currency">
      <calculatedColumnFormula>_xlfn.XLOOKUP(T_SUM_SUP[[#This Row],[Item]],T_SUP_SUM[Description],T_SUP_SUM[Total Excluding VAT])</calculatedColumnFormula>
    </tableColumn>
    <tableColumn id="3" xr3:uid="{A4CCA50A-DABB-4B80-91F5-C441B91EBE41}" name="TOTAL Including VAT" totalsRowFunction="sum" totalsRowDxfId="182" dataCellStyle="Currency">
      <calculatedColumnFormula>_xlfn.XLOOKUP(T_SUM_SUP[[#This Row],[Item]],T_SUP_SUM[Description],T_SUP_SUM[TOTAL Including VAT])</calculatedColumnFormula>
    </tableColumn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E5D5F98-9241-439A-8B79-EDE8C457EF16}" name="T_IBMPH" displayName="T_IBMPH" ref="A3:F4" totalsRowShown="0" headerRowDxfId="46" dataDxfId="44" headerRowBorderDxfId="45" tableBorderDxfId="43" totalsRowBorderDxfId="42">
  <autoFilter ref="A3:F4" xr:uid="{6A8909DD-782D-4D1C-8314-CB3B17FE2457}"/>
  <tableColumns count="6">
    <tableColumn id="1" xr3:uid="{F1E80109-8E04-459A-9797-CD89974FF377}" name="SITE" dataDxfId="41"/>
    <tableColumn id="2" xr3:uid="{840202C4-D552-45C5-9941-754D04602C9B}" name="Description" dataDxfId="40"/>
    <tableColumn id="9" xr3:uid="{B2E9F4E8-9E23-4B77-B660-E5898A3AF773}" name="(A)_x000a_Total  Cost in ZAR - FIXED for 120 days_x000a_" dataDxfId="39" dataCellStyle="Currency"/>
    <tableColumn id="11" xr3:uid="{95EAD453-E3D3-4289-B6AA-A5E23C1F0483}" name="(B)_x000a_Total Cost Excluding VAT_x000a_(=A)_x000a_" dataDxfId="38">
      <calculatedColumnFormula>T_IBMPH[[#This Row],[(A)
Total  Cost in ZAR - FIXED for 120 days
]]</calculatedColumnFormula>
    </tableColumn>
    <tableColumn id="12" xr3:uid="{3C81F018-6980-4106-AE30-5240363CC5DE}" name="(C)_x000a_Total Cost Including VAT_x000a_(=A*1,15)" dataDxfId="37">
      <calculatedColumnFormula>T_IBMPH[[#This Row],[(B)
Total Cost Excluding VAT
(=A)
]]*1.15</calculatedColumnFormula>
    </tableColumn>
    <tableColumn id="13" xr3:uid="{D42E67F8-3B4F-452F-84B8-54E7D565129E}" name="Comment" dataDxfId="36" dataCellStyle="Percent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6E32245-BE03-4B8F-916C-EF33E9B784E4}" name="T_NET" displayName="T_NET" ref="A3:F12" totalsRowShown="0" headerRowDxfId="35" dataDxfId="33" headerRowBorderDxfId="34" tableBorderDxfId="32" totalsRowBorderDxfId="31">
  <autoFilter ref="A3:F12" xr:uid="{6A8909DD-782D-4D1C-8314-CB3B17FE2457}"/>
  <tableColumns count="6">
    <tableColumn id="1" xr3:uid="{7E6215BE-9068-4EC6-BDD9-CD86594AE309}" name="SITE" dataDxfId="30"/>
    <tableColumn id="2" xr3:uid="{35881037-8AE0-40DC-B372-A4B7745CD177}" name="Description" dataDxfId="29"/>
    <tableColumn id="9" xr3:uid="{26D48E82-D1BB-4983-83BE-4B0B25B163D0}" name="(A)_x000a_Total  Cost in ZAR - FIXED for 120 days_x000a_" dataDxfId="28" dataCellStyle="Currency"/>
    <tableColumn id="11" xr3:uid="{D5DC6E74-02B1-47E4-9030-20430AAEDAA7}" name="(B)_x000a_Total Cost Excluding VAT_x000a_(=A)_x000a_" dataDxfId="27">
      <calculatedColumnFormula>T_NET[[#This Row],[(A)
Total  Cost in ZAR - FIXED for 120 days
]]</calculatedColumnFormula>
    </tableColumn>
    <tableColumn id="12" xr3:uid="{75103A3A-A892-479D-A841-C7400B8C4CAC}" name="(C)_x000a_Total Cost Including VAT_x000a_(=A*1,15)" dataDxfId="26">
      <calculatedColumnFormula>T_NET[[#This Row],[(B)
Total Cost Excluding VAT
(=A)
]]*1.15</calculatedColumnFormula>
    </tableColumn>
    <tableColumn id="13" xr3:uid="{182C7365-1B9D-43B2-9218-AA64E5EC399B}" name="Comment" dataDxfId="25" dataCellStyle="Percent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A028B79-4339-4688-8F3D-404E1A5BD73C}" name="T_CABLE" displayName="T_CABLE" ref="A3:F12" totalsRowShown="0" headerRowDxfId="24" dataDxfId="22" headerRowBorderDxfId="23" tableBorderDxfId="21" totalsRowBorderDxfId="20">
  <autoFilter ref="A3:F12" xr:uid="{6A8909DD-782D-4D1C-8314-CB3B17FE2457}"/>
  <tableColumns count="6">
    <tableColumn id="1" xr3:uid="{7F4ABAEE-523F-40E3-8ECD-A56562A6FBD4}" name="SITE" dataDxfId="19"/>
    <tableColumn id="2" xr3:uid="{039DEBF4-3A2F-4D79-A821-84269809A566}" name="Description" dataDxfId="18"/>
    <tableColumn id="9" xr3:uid="{3D0B5C58-16C3-4E65-AFCC-4317E0FF1C85}" name="(A)_x000a_Total  Cost in ZAR - FIXED for 120 days_x000a_" dataDxfId="17" dataCellStyle="Currency"/>
    <tableColumn id="11" xr3:uid="{A654FAA2-5A8C-4115-9182-B8DCE2ED20AC}" name="(B)_x000a_Total Cost Excluding VAT_x000a_(=A)_x000a_" dataDxfId="16">
      <calculatedColumnFormula>T_CABLE[[#This Row],[(A)
Total  Cost in ZAR - FIXED for 120 days
]]</calculatedColumnFormula>
    </tableColumn>
    <tableColumn id="12" xr3:uid="{5E1073E7-77B6-4072-B611-083CF006EA94}" name="(C)_x000a_Total Cost Including VAT_x000a_(=A*1,15)" dataDxfId="15">
      <calculatedColumnFormula>T_CABLE[[#This Row],[(B)
Total Cost Excluding VAT
(=A)
]]*1.15</calculatedColumnFormula>
    </tableColumn>
    <tableColumn id="13" xr3:uid="{3E5481FF-4FAC-4329-B577-784142B9C920}" name="Comment" dataDxfId="14" dataCellStyle="Percent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ED9244D-A54A-40F4-84E7-796DDF0EEAAF}" name="T_SOFT" displayName="T_SOFT" ref="A3:F4" totalsRowShown="0" headerRowDxfId="13" dataDxfId="11" headerRowBorderDxfId="12" tableBorderDxfId="10" totalsRowBorderDxfId="9">
  <autoFilter ref="A3:F4" xr:uid="{6A8909DD-782D-4D1C-8314-CB3B17FE2457}"/>
  <tableColumns count="6">
    <tableColumn id="1" xr3:uid="{A68F6391-4BF2-421A-86FF-C76D833605F0}" name="SITE" dataDxfId="8"/>
    <tableColumn id="2" xr3:uid="{FF870E3A-C63D-41A7-BBA9-4596DA0416C5}" name="Description" dataDxfId="7"/>
    <tableColumn id="9" xr3:uid="{8FDCCFA9-A3D2-4D88-B21F-094189EEBCBF}" name="(A)_x000a_Total  Cost in ZAR - FIXED for 120 days (5 years)_x000a_" dataDxfId="6" dataCellStyle="Currency"/>
    <tableColumn id="11" xr3:uid="{A0AFA580-E2D9-49C6-9FEB-E95300F14C81}" name="(B)_x000a_Total Cost Excluding VAT_x000a_(=A)_x000a_" dataDxfId="5">
      <calculatedColumnFormula>T_SOFT[[#This Row],[(A)
Total  Cost in ZAR - FIXED for 120 days (5 years)
]]</calculatedColumnFormula>
    </tableColumn>
    <tableColumn id="12" xr3:uid="{CD9D4A34-BA7F-4472-9DB8-201FEE94BE33}" name="(C)_x000a_Total Cost Including VAT_x000a_(=A*1,15)" dataDxfId="4">
      <calculatedColumnFormula>T_SOFT[[#This Row],[(B)
Total Cost Excluding VAT
(=A)
]]*1.15</calculatedColumnFormula>
    </tableColumn>
    <tableColumn id="13" xr3:uid="{D0FFCED9-8631-4AB6-B580-BDCDAC8AD040}" name="Comment" dataDxfId="3" dataCellStyle="Percen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907D4C2-5249-4E1F-AC1B-7ADE4311781F}" name="T_SUM_MAINT" displayName="T_SUM_MAINT" ref="B20:D24" totalsRowCount="1" headerRowDxfId="181" headerRowBorderDxfId="180">
  <autoFilter ref="B20:D23" xr:uid="{E907D4C2-5249-4E1F-AC1B-7ADE4311781F}"/>
  <tableColumns count="3">
    <tableColumn id="1" xr3:uid="{9FA2741D-EE91-4200-8AA2-DE84DF841E4E}" name="Item" totalsRowLabel="Total"/>
    <tableColumn id="2" xr3:uid="{7D98C81A-9A8F-4740-874E-C4411D863012}" name="Total Excluding VAT" totalsRowFunction="sum" totalsRowDxfId="179" dataCellStyle="Currency">
      <calculatedColumnFormula>_xlfn.XLOOKUP(T_SUM_MAINT[[#This Row],[Item]],T_SUP_SUM[Description],T_SUP_SUM[Total Excluding VAT])</calculatedColumnFormula>
    </tableColumn>
    <tableColumn id="3" xr3:uid="{B2A7C50A-DAEB-4649-8C5E-DD1C534E99B9}" name="TOTAL Including VAT" totalsRowFunction="sum" totalsRowDxfId="178" dataCellStyle="Currency">
      <calculatedColumnFormula>_xlfn.XLOOKUP(T_SUM_MAINT[[#This Row],[Item]],T_SUP_SUM[Description],T_SUP_SUM[TOTAL Including VAT])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659F72E-9489-418E-9531-4C7162ACD9D4}" name="T_TOT" displayName="T_TOT" ref="B31:D34" totalsRowCount="1" headerRowDxfId="177" headerRowBorderDxfId="176">
  <autoFilter ref="B31:D33" xr:uid="{9659F72E-9489-418E-9531-4C7162ACD9D4}"/>
  <tableColumns count="3">
    <tableColumn id="1" xr3:uid="{7910C51F-F927-4BE5-BE55-0E80425A37C5}" name="Item" totalsRowLabel="Total"/>
    <tableColumn id="2" xr3:uid="{A0673ABE-6F46-4D03-9B60-6BBEEDEA1AF2}" name="Total Excluding VAT" totalsRowFunction="sum" totalsRowDxfId="175" dataCellStyle="Currency">
      <calculatedColumnFormula>_xlfn.XLOOKUP(T_TOT[[#This Row],[Item]],T_SUP_SUM[Description],T_SUP_SUM[Total Excluding VAT])</calculatedColumnFormula>
    </tableColumn>
    <tableColumn id="3" xr3:uid="{DA233A37-ACD7-423E-8966-8FD71A928C9F}" name="TOTAL Including VAT" totalsRowFunction="sum" totalsRowDxfId="174" dataCellStyle="Currency">
      <calculatedColumnFormula>_xlfn.XLOOKUP(T_TOT[[#This Row],[Item]],T_SUP_SUM[Description],T_SUP_SUM[TOTAL Including VAT])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AE7E3550-046E-4E5E-BAE1-35BA9C3A8610}" name="T_SLA" displayName="T_SLA" ref="A6:H16" totalsRowCount="1" headerRowDxfId="173" dataDxfId="172" totalsRowDxfId="171">
  <autoFilter ref="A6:H15" xr:uid="{AE7E3550-046E-4E5E-BAE1-35BA9C3A8610}"/>
  <tableColumns count="8">
    <tableColumn id="1" xr3:uid="{8CD20C78-9400-44A9-B1DA-0A6F0FB74240}" name="Locations responsible for" totalsRowLabel="Total" dataDxfId="170" totalsRowDxfId="169"/>
    <tableColumn id="3" xr3:uid="{AD000B39-253C-4864-B986-549A0D67849D}" name="Site" dataDxfId="168" totalsRowDxfId="167"/>
    <tableColumn id="4" xr3:uid="{4EBD0186-59A2-4A86-8E42-58208B87744C}" name="(A)_x000a_Monthly Cost excluding Vat - Y1_x000a_" dataDxfId="166" totalsRowDxfId="165" dataCellStyle="Currency"/>
    <tableColumn id="2" xr3:uid="{C00F5CD8-31F8-410A-85B8-7E16B0ADD642}" name="(B)_x000a_Monthly Cost excluding Vat - Y2_x000a_" dataDxfId="164" totalsRowDxfId="163" dataCellStyle="Currency"/>
    <tableColumn id="9" xr3:uid="{5163A5C2-CDC7-4AFE-8D65-8FFF6D7B5AA9}" name="(C)_x000a_Monthly Cost excluding Vat - Y3_x000a_" dataDxfId="162" totalsRowDxfId="161" dataCellStyle="Currency"/>
    <tableColumn id="10" xr3:uid="{7435C509-14BA-45E5-B7E6-E3409C4867B3}" name="(D)_x000a_Monthly Cost excluding Vat - Y4_x000a_" dataDxfId="160" totalsRowDxfId="159" dataCellStyle="Currency"/>
    <tableColumn id="11" xr3:uid="{43C2D7E4-2F73-4382-A54E-9FC27CE18F87}" name="(E)_x000a_Monthly Cost excluding Vat - Y5_x000a_" dataDxfId="158" totalsRowDxfId="157" dataCellStyle="Currency"/>
    <tableColumn id="20" xr3:uid="{389CB30A-39A1-4B93-8223-85402FD7D29F}" name="(H)_x000a_Total Cost Excluding VAT" totalsRowFunction="sum" dataDxfId="156" totalsRowDxfId="155" dataCellStyle="Currency">
      <calculatedColumnFormula>SUM(T_SLA[[#This Row],[(A)
Monthly Cost excluding Vat - Y1
]:[(E)
Monthly Cost excluding Vat - Y5
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260EB7A-4F6B-44BD-81A9-24CA5AE67F72}" name="T_SWMAIN" displayName="T_SWMAIN" ref="A8:O10" headerRowDxfId="154" dataDxfId="153" totalsRowDxfId="152">
  <autoFilter ref="A8:O10" xr:uid="{00000000-0009-0000-0100-000003000000}"/>
  <tableColumns count="15">
    <tableColumn id="1" xr3:uid="{57B771A4-9847-46DB-BD4A-AF3AD1FF7E00}" name="Site" totalsRowLabel="Total" dataDxfId="151" totalsRowDxfId="150"/>
    <tableColumn id="2" xr3:uid="{C7AA0B16-2034-4297-A78E-4E77E34E2B63}" name="\" dataDxfId="149" totalsRowDxfId="148"/>
    <tableColumn id="8" xr3:uid="{86A9DD0D-ABFC-49AA-8832-EA922F839274}" name="(C)_x000a_USD PRICE_x000a_Annual OEM Software Licensing Service (1 Year)_x000a_- according to HW service level (B)_x000a_Y1" dataDxfId="147" totalsRowDxfId="146"/>
    <tableColumn id="20" xr3:uid="{613B5038-626F-464D-BE8E-9ABE201CB59F}" name="(D)_x000a_USD PRICE_x000a_Annual OEM Software Licensing Service (1 Year)_x000a_- according to HW service level (B)_x000a_Y2" dataDxfId="145" totalsRowDxfId="144"/>
    <tableColumn id="21" xr3:uid="{C5C0D8A7-7EF1-4C75-9EB4-6F5DF9B80F67}" name="(E)_x000a_USD PRICE_x000a_Annual OEM Software Licensing Service (1 Year)_x000a_- according to HW service level (B)_x000a_Y3" dataDxfId="143" totalsRowDxfId="142"/>
    <tableColumn id="22" xr3:uid="{C8454AFF-9A8C-4AAB-BD0E-8A66FF2D2AFA}" name="(F)_x000a_USD PRICE_x000a_Annual OEM Software Licensing Service (1 Year)_x000a_- according to HW service level (B)_x000a_Y4" dataDxfId="141" totalsRowDxfId="140"/>
    <tableColumn id="23" xr3:uid="{2F96192D-5E58-478A-8F96-7EAB5395A1B7}" name="(G)_x000a_USD PRICE_x000a_Annual OEM Software Licensing Service (1 Year)_x000a_- according to HW service level (B)_x000a_Y5" dataDxfId="139" totalsRowDxfId="138"/>
    <tableColumn id="13" xr3:uid="{2BB78416-BECA-48EC-8564-0A161398785E}" name="(J)_x000a_Exchange Rate" dataDxfId="137" totalsRowDxfId="136">
      <calculatedColumnFormula>Exchange_Rate</calculatedColumnFormula>
    </tableColumn>
    <tableColumn id="14" xr3:uid="{7A79A697-88EF-4F89-97BD-2264BC937A86}" name="(R)_x000a_TOTAL Excluding VAT - Y1_x000a_(C*J)" totalsRowFunction="sum" dataDxfId="135" totalsRowDxfId="134">
      <calculatedColumnFormula>SUM(T_SWMAIN[[#This Row],[(C)
USD PRICE
Annual OEM Software Licensing Service (1 Year)
- according to HW service level (B)
Y1]]*T_SWMAIN[[#This Row],[(J)
Exchange Rate]])</calculatedColumnFormula>
    </tableColumn>
    <tableColumn id="37" xr3:uid="{B3BDCA2D-D913-44EB-9128-50B21ADF9051}" name="(S)_x000a_TOTAL Excluding VAT - Y2_x000a_(D*J)" dataDxfId="133" totalsRowDxfId="132">
      <calculatedColumnFormula>T_SWMAIN[[#This Row],[(D)
USD PRICE
Annual OEM Software Licensing Service (1 Year)
- according to HW service level (B)
Y2]]*T_SWMAIN[[#This Row],[(J)
Exchange Rate]]</calculatedColumnFormula>
    </tableColumn>
    <tableColumn id="36" xr3:uid="{BD474001-E0D7-4F9A-9F26-5AD43C1AE497}" name="(T)_x000a_TOTAL Excluding VAT - Y3_x000a_(E*J)" dataDxfId="131" totalsRowDxfId="130">
      <calculatedColumnFormula>T_SWMAIN[[#This Row],[(E)
USD PRICE
Annual OEM Software Licensing Service (1 Year)
- according to HW service level (B)
Y3]]*T_SWMAIN[[#This Row],[(J)
Exchange Rate]]</calculatedColumnFormula>
    </tableColumn>
    <tableColumn id="35" xr3:uid="{298DC6B1-AE5A-4CD6-97BA-809341156A94}" name="(U)_x000a_TOTAL Excluding VAT - Y4_x000a_(F*J)" dataDxfId="129" totalsRowDxfId="128">
      <calculatedColumnFormula>T_SWMAIN[[#This Row],[(F)
USD PRICE
Annual OEM Software Licensing Service (1 Year)
- according to HW service level (B)
Y4]]*T_SWMAIN[[#This Row],[(J)
Exchange Rate]]</calculatedColumnFormula>
    </tableColumn>
    <tableColumn id="34" xr3:uid="{E5B550D2-2534-4413-A599-BAA064CD4867}" name="(V)_x000a_TOTAL Excluding VAT - Y5_x000a_(G*J)" dataDxfId="127" totalsRowDxfId="126">
      <calculatedColumnFormula>T_SWMAIN[[#This Row],[(G)
USD PRICE
Annual OEM Software Licensing Service (1 Year)
- according to HW service level (B)
Y5]]*T_SWMAIN[[#This Row],[(J)
Exchange Rate]]</calculatedColumnFormula>
    </tableColumn>
    <tableColumn id="15" xr3:uid="{4372004B-6B84-4264-9A32-ABD63D325457}" name="(Y)_x000a_TOTAL Excluding VAT_x000a_(R+S+T+U+V)" totalsRowFunction="sum" dataDxfId="125" totalsRowDxfId="124">
      <calculatedColumnFormula>SUM(T_SWMAIN[[#This Row],[(R)
TOTAL Excluding VAT - Y1
(C*J)]:[(V)
TOTAL Excluding VAT - Y5
(G*J)]])</calculatedColumnFormula>
    </tableColumn>
    <tableColumn id="11" xr3:uid="{9A75EFBC-DE1A-4C42-88FA-F8B9EC9BC2F6}" name="Comments" totalsRowFunction="count" dataDxfId="123" totalsRowDxfId="122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E62B406-F0E2-4C22-A07D-9D22E27F26E3}" name="T_HWMAINT" displayName="T_HWMAINT" ref="A10:V32" headerRowDxfId="121" dataDxfId="120" totalsRowDxfId="119">
  <autoFilter ref="A10:V32" xr:uid="{00000000-0009-0000-0100-000003000000}"/>
  <tableColumns count="22">
    <tableColumn id="1" xr3:uid="{971FF841-299F-44B9-A966-87BCAC5CF3CF}" name="Site" totalsRowLabel="Total" dataDxfId="118" totalsRowDxfId="117"/>
    <tableColumn id="2" xr3:uid="{F42190B4-CE36-4F7D-9DC8-058A0442CE4F}" name="Description" dataDxfId="116" totalsRowDxfId="115"/>
    <tableColumn id="33" xr3:uid="{24DCA962-C51C-4949-BD71-42BC66646680}" name="(A)_x000a_Required Service Level for Preventative mantenance" dataDxfId="114" totalsRowDxfId="113"/>
    <tableColumn id="27" xr3:uid="{30AD6429-866A-4082-8415-9CB7C7A2F2CD}" name="(B)_x000a_Required Service Level for Hardware Maintenance" dataDxfId="112" totalsRowDxfId="111"/>
    <tableColumn id="8" xr3:uid="{3000EA86-50F1-40BD-B049-C4272FC8A7C2}" name="(C)_x000a_USD PRICE_x000a_Annual OEM Service (1 Year)_x000a_- according to HW service level (B)_x000a_Y1" dataDxfId="110" totalsRowDxfId="109"/>
    <tableColumn id="20" xr3:uid="{B64A9C78-B564-4DC6-A8B4-B4F0BAA91A82}" name="(D)_x000a_USD PRICE_x000a_Annual OEM Service (1 Year)_x000a_- according to HW service level (B)_x000a_Y2" dataDxfId="108" totalsRowDxfId="107"/>
    <tableColumn id="21" xr3:uid="{99A8C596-122B-48F4-9A9D-6173BAD754A3}" name="(E)_x000a_USD PRICE_x000a_Annual OEM Service (1 Year)_x000a_- according to HW service level (B)_x000a_Y3" dataDxfId="106" totalsRowDxfId="105"/>
    <tableColumn id="22" xr3:uid="{C534017E-A98C-4932-A811-C96D4443037F}" name="(F)_x000a_USD PRICE_x000a_Annual OEM Service (1 Year)_x000a_- according to HW service level (B)_x000a_Y4" dataDxfId="104" totalsRowDxfId="103"/>
    <tableColumn id="23" xr3:uid="{AE11B8AE-A7F5-4663-9F7B-875E40C12536}" name="(G)_x000a_USD PRICE_x000a_Annual OEM Service (1 Year)_x000a_- according to HW service level (B)_x000a_Y5" dataDxfId="102" totalsRowDxfId="101"/>
    <tableColumn id="13" xr3:uid="{A7420ABB-C6A8-42F0-9E23-0026F8E82A90}" name="(J)_x000a_Exchange Rate" dataDxfId="100" totalsRowDxfId="99">
      <calculatedColumnFormula>Exchange_Rate</calculatedColumnFormula>
    </tableColumn>
    <tableColumn id="9" xr3:uid="{D36E6976-075D-481A-909D-FB09387E3351}" name="(K)_x000a_Monthly Maintenance according to Service  Level (A) - Y1_x000a_" dataDxfId="98" totalsRowDxfId="97"/>
    <tableColumn id="10" xr3:uid="{E84415C4-CAA4-4A44-AABC-2F8288111B4A}" name="(L)_x000a_Monthly Maintenance according to Service  Level (A) - Y2" dataDxfId="96" totalsRowDxfId="95"/>
    <tableColumn id="24" xr3:uid="{D00B9439-BCAA-4430-B422-1B621E506777}" name="(M)_x000a_Monthly Maintenance according to Service  Level (A) - Y3" dataDxfId="94" totalsRowDxfId="93"/>
    <tableColumn id="25" xr3:uid="{0F301978-B846-4BEE-9FAB-ED20EF7C9CE6}" name="(N)_x000a_Monthly Maintenance according to Service  Level (A) - Y4" dataDxfId="92" totalsRowDxfId="91"/>
    <tableColumn id="26" xr3:uid="{BE2C4E8C-2774-4CA6-B9FF-05AC94A2FDDC}" name="(O)_x000a_Monthly Maintenance according to Service  Level (A) - Y5" dataDxfId="90" totalsRowDxfId="89"/>
    <tableColumn id="14" xr3:uid="{84972E35-F076-477B-A163-AA8063FC0920}" name="(R)_x000a_TOTAL Excluding VAT - Y1_x000a_(C*J+K)" totalsRowFunction="sum" dataDxfId="88" totalsRowDxfId="87">
      <calculatedColumnFormula>T_HWMAINT[[#This Row],[(C)
USD PRICE
Annual OEM Service (1 Year)
- according to HW service level (B)
Y1]]*T_HWMAINT[[#This Row],[(J)
Exchange Rate]]+T_HWMAINT[[#This Row],[(K)
Monthly Maintenance according to Service  Level (A) - Y1
]]</calculatedColumnFormula>
    </tableColumn>
    <tableColumn id="37" xr3:uid="{D02F1DFC-AD44-4DD6-8307-638CA07CDEF2}" name="(S)_x000a_TOTAL Excluding VAT - Y2_x000a_(D*J+L)" dataDxfId="86" totalsRowDxfId="85">
      <calculatedColumnFormula>T_HWMAINT[[#This Row],[(D)
USD PRICE
Annual OEM Service (1 Year)
- according to HW service level (B)
Y2]]*T_HWMAINT[[#This Row],[(J)
Exchange Rate]]+T_HWMAINT[[#This Row],[(L)
Monthly Maintenance according to Service  Level (A) - Y2]]</calculatedColumnFormula>
    </tableColumn>
    <tableColumn id="36" xr3:uid="{01CFAC33-56E6-4303-87B0-B5D3E2A033B1}" name="(T)_x000a_TOTAL Excluding VAT - Y3_x000a_(E*J+M)" dataDxfId="84" totalsRowDxfId="83">
      <calculatedColumnFormula>T_HWMAINT[[#This Row],[(E)
USD PRICE
Annual OEM Service (1 Year)
- according to HW service level (B)
Y3]]*T_HWMAINT[[#This Row],[(J)
Exchange Rate]]+T_HWMAINT[[#This Row],[(M)
Monthly Maintenance according to Service  Level (A) - Y3]]</calculatedColumnFormula>
    </tableColumn>
    <tableColumn id="35" xr3:uid="{F2AF5AED-E867-49BF-A66B-BD84AD054EA7}" name="(U)_x000a_TOTAL Excluding VAT - Y4_x000a_(F*J+N" dataDxfId="82" totalsRowDxfId="81">
      <calculatedColumnFormula>T_HWMAINT[[#This Row],[(F)
USD PRICE
Annual OEM Service (1 Year)
- according to HW service level (B)
Y4]]*T_HWMAINT[[#This Row],[(J)
Exchange Rate]]+T_HWMAINT[[#This Row],[(N)
Monthly Maintenance according to Service  Level (A) - Y4]]</calculatedColumnFormula>
    </tableColumn>
    <tableColumn id="34" xr3:uid="{AF9D7133-2857-425A-82DC-9BE77BD66F37}" name="(V)_x000a_TOTAL Excluding VAT - Y5_x000a_(G*J+0)" dataDxfId="80" totalsRowDxfId="79">
      <calculatedColumnFormula>T_HWMAINT[[#This Row],[(G)
USD PRICE
Annual OEM Service (1 Year)
- according to HW service level (B)
Y5]]*T_HWMAINT[[#This Row],[(J)
Exchange Rate]]+T_HWMAINT[[#This Row],[(O)
Monthly Maintenance according to Service  Level (A) - Y5]]</calculatedColumnFormula>
    </tableColumn>
    <tableColumn id="15" xr3:uid="{115B6E1C-53FB-4795-8B4B-1505B8D9521A}" name="(Y)_x000a_TOTAL Excluding VAT_x000a_(R+S+T+U+V)" totalsRowFunction="sum" dataDxfId="78" totalsRowDxfId="77">
      <calculatedColumnFormula>SUM(T_HWMAINT[[#This Row],[(R)
TOTAL Excluding VAT - Y1
(C*J+K)]:[(V)
TOTAL Excluding VAT - Y5
(G*J+0)]])</calculatedColumnFormula>
    </tableColumn>
    <tableColumn id="11" xr3:uid="{7DD2908A-BB98-44A1-A435-3B2C57ED1B84}" name="Comments" totalsRowFunction="count" dataDxfId="76" totalsRowDxfId="75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B51134-BCD8-475F-BA19-CCE97A081B10}" name="T_SUP_SUM" displayName="T_SUP_SUM" ref="A11:C18" totalsRowCount="1" headerRowDxfId="74" dataDxfId="73" totalsRowDxfId="72">
  <tableColumns count="3">
    <tableColumn id="1" xr3:uid="{FB2D8DC9-2BA4-4EA0-866F-95683D16BCE1}" name="Description" totalsRowLabel="Total" dataDxfId="71" totalsRowDxfId="2"/>
    <tableColumn id="2" xr3:uid="{14CCBD82-3247-4DAD-9E87-66A19AB5C1F9}" name="Total Excluding VAT" totalsRowFunction="sum" dataDxfId="70" totalsRowDxfId="1">
      <calculatedColumnFormula>SUM(T_VSH[(B)
Total Cost Excluding VAT
(=A)
])</calculatedColumnFormula>
    </tableColumn>
    <tableColumn id="3" xr3:uid="{A91CA672-8C40-4A60-81A9-AD5CE4212175}" name="TOTAL Including VAT" totalsRowFunction="sum" dataDxfId="69" totalsRowDxfId="0">
      <calculatedColumnFormula>T_SUP_SUM[[#This Row],[Total Excluding VAT]]*1.15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8909DD-782D-4D1C-8314-CB3B17FE2457}" name="T_VSH" displayName="T_VSH" ref="A3:F24" totalsRowShown="0" headerRowDxfId="68" dataDxfId="66" headerRowBorderDxfId="67" tableBorderDxfId="65" totalsRowBorderDxfId="64">
  <autoFilter ref="A3:F24" xr:uid="{6A8909DD-782D-4D1C-8314-CB3B17FE2457}"/>
  <tableColumns count="6">
    <tableColumn id="1" xr3:uid="{4E54945C-8C50-40DF-9089-BF9D0740FAF9}" name="SITE" dataDxfId="63"/>
    <tableColumn id="2" xr3:uid="{5BE4CC7D-1AB4-41E6-907C-702F7B8D0714}" name="Description" dataDxfId="62"/>
    <tableColumn id="9" xr3:uid="{D45CD40F-7970-40E2-A244-4C8C506A0E5E}" name="(A)_x000a_Total  Cost in ZAR - FIXED for 120 days_x000a_" dataDxfId="61" dataCellStyle="Currency"/>
    <tableColumn id="11" xr3:uid="{9DA251F8-DE6B-44B9-B5CB-D44100C09394}" name="(B)_x000a_Total Cost Excluding VAT_x000a_(=A)_x000a_" dataDxfId="60">
      <calculatedColumnFormula>T_VSH[[#This Row],[(A)
Total  Cost in ZAR - FIXED for 120 days
]]</calculatedColumnFormula>
    </tableColumn>
    <tableColumn id="12" xr3:uid="{B324E2CD-E45F-477F-A887-E23306E16CAD}" name="(C)_x000a_Total Cost Including VAT_x000a_(=A*1,15)" dataDxfId="59">
      <calculatedColumnFormula>T_VSH[[#This Row],[(B)
Total Cost Excluding VAT
(=A)
]]*1.15</calculatedColumnFormula>
    </tableColumn>
    <tableColumn id="13" xr3:uid="{2E6019B3-D44A-4D18-8482-F173F0A3C80B}" name="Comment" dataDxfId="58" dataCellStyle="Percent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D27BD9D-5AC0-4718-9BD8-1596D406DD27}" name="T_PSH" displayName="T_PSH" ref="A3:F21" totalsRowShown="0" headerRowDxfId="57" dataDxfId="55" headerRowBorderDxfId="56" tableBorderDxfId="54" totalsRowBorderDxfId="53">
  <autoFilter ref="A3:F21" xr:uid="{6A8909DD-782D-4D1C-8314-CB3B17FE2457}"/>
  <tableColumns count="6">
    <tableColumn id="1" xr3:uid="{D7DB3195-31D6-4977-BB4F-8FF59ADB809E}" name="SITE" dataDxfId="52"/>
    <tableColumn id="2" xr3:uid="{09DB539B-7FB8-4856-8C2F-0101235A1209}" name="Description" dataDxfId="51"/>
    <tableColumn id="9" xr3:uid="{2D410AFC-49EB-466E-A01B-5D0DCB1D73D0}" name="(A)_x000a_Total  Cost in ZAR - FIXED for 120 days_x000a_" dataDxfId="50" dataCellStyle="Currency"/>
    <tableColumn id="11" xr3:uid="{260690E8-6B2D-4CC5-BCE0-71D36ABB3BE8}" name="(B)_x000a_Total Cost Excluding VAT_x000a_(=A)_x000a_" dataDxfId="49">
      <calculatedColumnFormula>T_PSH[[#This Row],[(A)
Total  Cost in ZAR - FIXED for 120 days
]]</calculatedColumnFormula>
    </tableColumn>
    <tableColumn id="12" xr3:uid="{6A41A802-4457-4E05-9A3B-E3B2AB7FA9C8}" name="(C)_x000a_Total Cost Including VAT_x000a_(=A*1,15)" dataDxfId="48">
      <calculatedColumnFormula>T_PSH[[#This Row],[(B)
Total Cost Excluding VAT
(=A)
]]*1.15</calculatedColumnFormula>
    </tableColumn>
    <tableColumn id="13" xr3:uid="{9323CE6E-FF20-45B1-9B77-077B474C21AC}" name="Comment" dataDxfId="47" dataCellStyle="Percen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2C85-99F5-4568-B795-093BC52EE18E}">
  <dimension ref="B2:S6"/>
  <sheetViews>
    <sheetView showGridLines="0" workbookViewId="0">
      <selection activeCell="B3" sqref="B3:S3"/>
    </sheetView>
  </sheetViews>
  <sheetFormatPr defaultRowHeight="14.6" x14ac:dyDescent="0.4"/>
  <sheetData>
    <row r="2" spans="2:19" ht="15" thickBot="1" x14ac:dyDescent="0.45"/>
    <row r="3" spans="2:19" ht="15.45" x14ac:dyDescent="0.4"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</row>
    <row r="4" spans="2:19" ht="15.45" x14ac:dyDescent="0.4">
      <c r="B4" s="60" t="s">
        <v>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2:19" ht="15.45" x14ac:dyDescent="0.4">
      <c r="B5" s="63" t="s">
        <v>2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2:19" ht="15.9" thickBot="1" x14ac:dyDescent="0.45">
      <c r="B6" s="54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6"/>
    </row>
  </sheetData>
  <mergeCells count="4">
    <mergeCell ref="B6:S6"/>
    <mergeCell ref="B3:S3"/>
    <mergeCell ref="B4:S4"/>
    <mergeCell ref="B5:S5"/>
  </mergeCells>
  <pageMargins left="0.7" right="0.7" top="0.75" bottom="0.75" header="0.3" footer="0.3"/>
  <headerFooter>
    <oddHeader>&amp;C&amp;"Calibri"&amp;10&amp;K000000 Confidential&amp;1#_x000D_</oddHeader>
    <oddFooter>&amp;R_x000D_&amp;1#&amp;"Calibri"&amp;10&amp;K000000 Confidential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7447-80DE-45FD-BCE1-F1BA08AB93C9}">
  <dimension ref="A1:F12"/>
  <sheetViews>
    <sheetView showGridLines="0" workbookViewId="0">
      <selection activeCell="C4" sqref="C4:C12"/>
    </sheetView>
  </sheetViews>
  <sheetFormatPr defaultRowHeight="14.6" x14ac:dyDescent="0.4"/>
  <cols>
    <col min="1" max="1" width="24.3828125" customWidth="1"/>
    <col min="2" max="2" width="29.53515625" customWidth="1"/>
    <col min="3" max="3" width="36.69140625" style="17" customWidth="1"/>
    <col min="4" max="5" width="13.84375" bestFit="1" customWidth="1"/>
    <col min="6" max="6" width="63.53515625" customWidth="1"/>
  </cols>
  <sheetData>
    <row r="1" spans="1:6" ht="86.15" customHeight="1" x14ac:dyDescent="0.4">
      <c r="A1" s="93" t="s">
        <v>98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27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15</v>
      </c>
      <c r="B4" s="11" t="s">
        <v>99</v>
      </c>
      <c r="C4" s="16"/>
      <c r="D4" s="9">
        <f>T_NET[[#This Row],[(A)
Total  Cost in ZAR - FIXED for 120 days
]]</f>
        <v>0</v>
      </c>
      <c r="E4" s="9">
        <f>T_NET[[#This Row],[(B)
Total Cost Excluding VAT
(=A)
]]*1.15</f>
        <v>0</v>
      </c>
      <c r="F4" s="10"/>
    </row>
    <row r="5" spans="1:6" x14ac:dyDescent="0.4">
      <c r="A5" s="8" t="s">
        <v>16</v>
      </c>
      <c r="B5" s="11" t="s">
        <v>99</v>
      </c>
      <c r="C5" s="16"/>
      <c r="D5" s="9">
        <f>T_NET[[#This Row],[(A)
Total  Cost in ZAR - FIXED for 120 days
]]</f>
        <v>0</v>
      </c>
      <c r="E5" s="9">
        <f>T_NET[[#This Row],[(B)
Total Cost Excluding VAT
(=A)
]]*1.15</f>
        <v>0</v>
      </c>
      <c r="F5" s="10"/>
    </row>
    <row r="6" spans="1:6" x14ac:dyDescent="0.4">
      <c r="A6" s="8" t="s">
        <v>17</v>
      </c>
      <c r="B6" s="11" t="s">
        <v>99</v>
      </c>
      <c r="C6" s="16"/>
      <c r="D6" s="9">
        <f>T_NET[[#This Row],[(A)
Total  Cost in ZAR - FIXED for 120 days
]]</f>
        <v>0</v>
      </c>
      <c r="E6" s="9">
        <f>T_NET[[#This Row],[(B)
Total Cost Excluding VAT
(=A)
]]*1.15</f>
        <v>0</v>
      </c>
      <c r="F6" s="10"/>
    </row>
    <row r="7" spans="1:6" x14ac:dyDescent="0.4">
      <c r="A7" s="8" t="s">
        <v>18</v>
      </c>
      <c r="B7" s="11" t="s">
        <v>99</v>
      </c>
      <c r="C7" s="16"/>
      <c r="D7" s="9">
        <f>T_NET[[#This Row],[(A)
Total  Cost in ZAR - FIXED for 120 days
]]</f>
        <v>0</v>
      </c>
      <c r="E7" s="9">
        <f>T_NET[[#This Row],[(B)
Total Cost Excluding VAT
(=A)
]]*1.15</f>
        <v>0</v>
      </c>
      <c r="F7" s="10"/>
    </row>
    <row r="8" spans="1:6" x14ac:dyDescent="0.4">
      <c r="A8" s="8" t="s">
        <v>19</v>
      </c>
      <c r="B8" s="11" t="s">
        <v>99</v>
      </c>
      <c r="C8" s="16"/>
      <c r="D8" s="9">
        <f>T_NET[[#This Row],[(A)
Total  Cost in ZAR - FIXED for 120 days
]]</f>
        <v>0</v>
      </c>
      <c r="E8" s="9">
        <f>T_NET[[#This Row],[(B)
Total Cost Excluding VAT
(=A)
]]*1.15</f>
        <v>0</v>
      </c>
      <c r="F8" s="10"/>
    </row>
    <row r="9" spans="1:6" x14ac:dyDescent="0.4">
      <c r="A9" s="8" t="s">
        <v>20</v>
      </c>
      <c r="B9" s="11" t="s">
        <v>99</v>
      </c>
      <c r="C9" s="16"/>
      <c r="D9" s="9">
        <f>T_NET[[#This Row],[(A)
Total  Cost in ZAR - FIXED for 120 days
]]</f>
        <v>0</v>
      </c>
      <c r="E9" s="9">
        <f>T_NET[[#This Row],[(B)
Total Cost Excluding VAT
(=A)
]]*1.15</f>
        <v>0</v>
      </c>
      <c r="F9" s="10"/>
    </row>
    <row r="10" spans="1:6" x14ac:dyDescent="0.4">
      <c r="A10" s="8" t="s">
        <v>21</v>
      </c>
      <c r="B10" s="11" t="s">
        <v>99</v>
      </c>
      <c r="C10" s="16"/>
      <c r="D10" s="9">
        <f>T_NET[[#This Row],[(A)
Total  Cost in ZAR - FIXED for 120 days
]]</f>
        <v>0</v>
      </c>
      <c r="E10" s="9">
        <f>T_NET[[#This Row],[(B)
Total Cost Excluding VAT
(=A)
]]*1.15</f>
        <v>0</v>
      </c>
      <c r="F10" s="10"/>
    </row>
    <row r="11" spans="1:6" x14ac:dyDescent="0.4">
      <c r="A11" s="8" t="s">
        <v>22</v>
      </c>
      <c r="B11" s="11" t="s">
        <v>99</v>
      </c>
      <c r="C11" s="16"/>
      <c r="D11" s="9">
        <f>T_NET[[#This Row],[(A)
Total  Cost in ZAR - FIXED for 120 days
]]</f>
        <v>0</v>
      </c>
      <c r="E11" s="9">
        <f>T_NET[[#This Row],[(B)
Total Cost Excluding VAT
(=A)
]]*1.15</f>
        <v>0</v>
      </c>
      <c r="F11" s="10"/>
    </row>
    <row r="12" spans="1:6" x14ac:dyDescent="0.4">
      <c r="A12" s="8" t="s">
        <v>23</v>
      </c>
      <c r="B12" s="11" t="s">
        <v>99</v>
      </c>
      <c r="C12" s="16"/>
      <c r="D12" s="9">
        <f>T_NET[[#This Row],[(A)
Total  Cost in ZAR - FIXED for 120 days
]]</f>
        <v>0</v>
      </c>
      <c r="E12" s="9">
        <f>T_NET[[#This Row],[(B)
Total Cost Excluding VAT
(=A)
]]*1.15</f>
        <v>0</v>
      </c>
      <c r="F12" s="10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5201-DA72-4984-A941-C9F236A30001}">
  <dimension ref="A1:F12"/>
  <sheetViews>
    <sheetView showGridLines="0" workbookViewId="0">
      <selection activeCell="B10" sqref="B10"/>
    </sheetView>
  </sheetViews>
  <sheetFormatPr defaultRowHeight="14.6" x14ac:dyDescent="0.4"/>
  <cols>
    <col min="1" max="1" width="24.3828125" customWidth="1"/>
    <col min="2" max="2" width="29.53515625" customWidth="1"/>
    <col min="3" max="3" width="36.69140625" style="17" customWidth="1"/>
    <col min="4" max="5" width="13.84375" bestFit="1" customWidth="1"/>
    <col min="6" max="6" width="63.53515625" customWidth="1"/>
  </cols>
  <sheetData>
    <row r="1" spans="1:6" ht="86.15" customHeight="1" x14ac:dyDescent="0.4">
      <c r="A1" s="93" t="s">
        <v>28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27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15</v>
      </c>
      <c r="B4" s="11" t="s">
        <v>36</v>
      </c>
      <c r="C4" s="16"/>
      <c r="D4" s="9">
        <f>T_CABLE[[#This Row],[(A)
Total  Cost in ZAR - FIXED for 120 days
]]</f>
        <v>0</v>
      </c>
      <c r="E4" s="9">
        <f>T_CABLE[[#This Row],[(B)
Total Cost Excluding VAT
(=A)
]]*1.15</f>
        <v>0</v>
      </c>
      <c r="F4" s="10"/>
    </row>
    <row r="5" spans="1:6" x14ac:dyDescent="0.4">
      <c r="A5" s="8" t="s">
        <v>16</v>
      </c>
      <c r="B5" s="11" t="s">
        <v>36</v>
      </c>
      <c r="C5" s="16"/>
      <c r="D5" s="9">
        <f>T_CABLE[[#This Row],[(A)
Total  Cost in ZAR - FIXED for 120 days
]]</f>
        <v>0</v>
      </c>
      <c r="E5" s="9">
        <f>T_CABLE[[#This Row],[(B)
Total Cost Excluding VAT
(=A)
]]*1.15</f>
        <v>0</v>
      </c>
      <c r="F5" s="10"/>
    </row>
    <row r="6" spans="1:6" x14ac:dyDescent="0.4">
      <c r="A6" s="8" t="s">
        <v>17</v>
      </c>
      <c r="B6" s="11" t="s">
        <v>36</v>
      </c>
      <c r="C6" s="16"/>
      <c r="D6" s="9">
        <f>T_CABLE[[#This Row],[(A)
Total  Cost in ZAR - FIXED for 120 days
]]</f>
        <v>0</v>
      </c>
      <c r="E6" s="9">
        <f>T_CABLE[[#This Row],[(B)
Total Cost Excluding VAT
(=A)
]]*1.15</f>
        <v>0</v>
      </c>
      <c r="F6" s="10"/>
    </row>
    <row r="7" spans="1:6" x14ac:dyDescent="0.4">
      <c r="A7" s="8" t="s">
        <v>18</v>
      </c>
      <c r="B7" s="11" t="s">
        <v>36</v>
      </c>
      <c r="C7" s="16"/>
      <c r="D7" s="9">
        <f>T_CABLE[[#This Row],[(A)
Total  Cost in ZAR - FIXED for 120 days
]]</f>
        <v>0</v>
      </c>
      <c r="E7" s="9">
        <f>T_CABLE[[#This Row],[(B)
Total Cost Excluding VAT
(=A)
]]*1.15</f>
        <v>0</v>
      </c>
      <c r="F7" s="10"/>
    </row>
    <row r="8" spans="1:6" x14ac:dyDescent="0.4">
      <c r="A8" s="8" t="s">
        <v>19</v>
      </c>
      <c r="B8" s="11" t="s">
        <v>36</v>
      </c>
      <c r="C8" s="16"/>
      <c r="D8" s="9">
        <f>T_CABLE[[#This Row],[(A)
Total  Cost in ZAR - FIXED for 120 days
]]</f>
        <v>0</v>
      </c>
      <c r="E8" s="9">
        <f>T_CABLE[[#This Row],[(B)
Total Cost Excluding VAT
(=A)
]]*1.15</f>
        <v>0</v>
      </c>
      <c r="F8" s="10"/>
    </row>
    <row r="9" spans="1:6" x14ac:dyDescent="0.4">
      <c r="A9" s="8" t="s">
        <v>20</v>
      </c>
      <c r="B9" s="11" t="s">
        <v>36</v>
      </c>
      <c r="C9" s="16"/>
      <c r="D9" s="9">
        <f>T_CABLE[[#This Row],[(A)
Total  Cost in ZAR - FIXED for 120 days
]]</f>
        <v>0</v>
      </c>
      <c r="E9" s="9">
        <f>T_CABLE[[#This Row],[(B)
Total Cost Excluding VAT
(=A)
]]*1.15</f>
        <v>0</v>
      </c>
      <c r="F9" s="10"/>
    </row>
    <row r="10" spans="1:6" x14ac:dyDescent="0.4">
      <c r="A10" s="8" t="s">
        <v>21</v>
      </c>
      <c r="B10" s="11" t="s">
        <v>36</v>
      </c>
      <c r="C10" s="16"/>
      <c r="D10" s="9">
        <f>T_CABLE[[#This Row],[(A)
Total  Cost in ZAR - FIXED for 120 days
]]</f>
        <v>0</v>
      </c>
      <c r="E10" s="9">
        <f>T_CABLE[[#This Row],[(B)
Total Cost Excluding VAT
(=A)
]]*1.15</f>
        <v>0</v>
      </c>
      <c r="F10" s="10"/>
    </row>
    <row r="11" spans="1:6" x14ac:dyDescent="0.4">
      <c r="A11" s="8" t="s">
        <v>22</v>
      </c>
      <c r="B11" s="11" t="s">
        <v>36</v>
      </c>
      <c r="C11" s="16"/>
      <c r="D11" s="9">
        <f>T_CABLE[[#This Row],[(A)
Total  Cost in ZAR - FIXED for 120 days
]]</f>
        <v>0</v>
      </c>
      <c r="E11" s="9">
        <f>T_CABLE[[#This Row],[(B)
Total Cost Excluding VAT
(=A)
]]*1.15</f>
        <v>0</v>
      </c>
      <c r="F11" s="10"/>
    </row>
    <row r="12" spans="1:6" x14ac:dyDescent="0.4">
      <c r="A12" s="8" t="s">
        <v>23</v>
      </c>
      <c r="B12" s="11" t="s">
        <v>36</v>
      </c>
      <c r="C12" s="16"/>
      <c r="D12" s="9">
        <f>T_CABLE[[#This Row],[(A)
Total  Cost in ZAR - FIXED for 120 days
]]</f>
        <v>0</v>
      </c>
      <c r="E12" s="9">
        <f>T_CABLE[[#This Row],[(B)
Total Cost Excluding VAT
(=A)
]]*1.15</f>
        <v>0</v>
      </c>
      <c r="F12" s="10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46BDC-1925-4AD4-928B-C8295573EE9C}">
  <dimension ref="A1:F4"/>
  <sheetViews>
    <sheetView showGridLines="0" workbookViewId="0">
      <selection activeCell="C7" sqref="C7"/>
    </sheetView>
  </sheetViews>
  <sheetFormatPr defaultRowHeight="14.6" x14ac:dyDescent="0.4"/>
  <cols>
    <col min="1" max="1" width="24.3828125" customWidth="1"/>
    <col min="2" max="2" width="29.53515625" customWidth="1"/>
    <col min="3" max="3" width="36.69140625" style="17" customWidth="1"/>
    <col min="4" max="5" width="13.84375" bestFit="1" customWidth="1"/>
    <col min="6" max="6" width="63.53515625" customWidth="1"/>
  </cols>
  <sheetData>
    <row r="1" spans="1:6" ht="86.15" customHeight="1" x14ac:dyDescent="0.4">
      <c r="A1" s="93" t="s">
        <v>32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101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29</v>
      </c>
      <c r="B4" s="11" t="s">
        <v>37</v>
      </c>
      <c r="C4" s="16"/>
      <c r="D4" s="9">
        <f>T_SOFT[[#This Row],[(A)
Total  Cost in ZAR - FIXED for 120 days (5 years)
]]</f>
        <v>0</v>
      </c>
      <c r="E4" s="9">
        <f>T_SOFT[[#This Row],[(B)
Total Cost Excluding VAT
(=A)
]]*1.15</f>
        <v>0</v>
      </c>
      <c r="F4" s="10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62DB-85B6-413B-9B65-7BE65662194E}">
  <dimension ref="B1:I34"/>
  <sheetViews>
    <sheetView showGridLines="0" workbookViewId="0">
      <selection activeCell="C12" sqref="C12"/>
    </sheetView>
  </sheetViews>
  <sheetFormatPr defaultRowHeight="14.6" x14ac:dyDescent="0.4"/>
  <cols>
    <col min="2" max="2" width="47.15234375" bestFit="1" customWidth="1"/>
    <col min="3" max="3" width="19.15234375" style="12" customWidth="1"/>
    <col min="4" max="4" width="45.3828125" style="12" customWidth="1"/>
  </cols>
  <sheetData>
    <row r="1" spans="2:9" ht="15" thickBot="1" x14ac:dyDescent="0.45">
      <c r="B1" t="s">
        <v>54</v>
      </c>
      <c r="C1" s="12">
        <v>18</v>
      </c>
    </row>
    <row r="2" spans="2:9" ht="14.7" customHeight="1" x14ac:dyDescent="0.5">
      <c r="B2" s="67" t="s">
        <v>3</v>
      </c>
      <c r="C2" s="68"/>
      <c r="D2" s="69"/>
      <c r="E2" s="18"/>
      <c r="F2" s="18"/>
      <c r="G2" s="18"/>
      <c r="H2" s="18"/>
      <c r="I2" s="18"/>
    </row>
    <row r="3" spans="2:9" ht="14.7" customHeight="1" x14ac:dyDescent="0.5">
      <c r="B3" s="70"/>
      <c r="C3" s="71"/>
      <c r="D3" s="72"/>
      <c r="E3" s="18"/>
      <c r="F3" s="18"/>
      <c r="G3" s="18"/>
      <c r="H3" s="18"/>
      <c r="I3" s="18"/>
    </row>
    <row r="4" spans="2:9" ht="48" customHeight="1" thickBot="1" x14ac:dyDescent="0.55000000000000004">
      <c r="B4" s="73"/>
      <c r="C4" s="74"/>
      <c r="D4" s="75"/>
      <c r="E4" s="18"/>
      <c r="F4" s="18"/>
      <c r="G4" s="18"/>
      <c r="H4" s="18"/>
      <c r="I4" s="18"/>
    </row>
    <row r="7" spans="2:9" ht="26.15" x14ac:dyDescent="0.7">
      <c r="B7" s="66" t="s">
        <v>103</v>
      </c>
      <c r="C7" s="66"/>
      <c r="D7" s="66"/>
    </row>
    <row r="8" spans="2:9" ht="15" thickBot="1" x14ac:dyDescent="0.45">
      <c r="B8" s="7" t="s">
        <v>31</v>
      </c>
      <c r="C8" s="13" t="s">
        <v>9</v>
      </c>
      <c r="D8" s="14" t="s">
        <v>10</v>
      </c>
    </row>
    <row r="9" spans="2:9" ht="15" thickTop="1" x14ac:dyDescent="0.4">
      <c r="B9" s="2" t="s">
        <v>39</v>
      </c>
      <c r="C9" s="3">
        <f>SUM(T_VSH[(B)
Total Cost Excluding VAT
(=A)
])</f>
        <v>0</v>
      </c>
      <c r="D9" s="3">
        <f>SUM(T_VSH[(C)
Total Cost Including VAT
(=A*1,15)])</f>
        <v>0</v>
      </c>
    </row>
    <row r="10" spans="2:9" x14ac:dyDescent="0.4">
      <c r="B10" s="2" t="s">
        <v>34</v>
      </c>
      <c r="C10" s="3">
        <f>SUM(T_PSH[(B)
Total Cost Excluding VAT
(=A)
])</f>
        <v>0</v>
      </c>
      <c r="D10" s="3">
        <f>SUM(T_PSH[(C)
Total Cost Including VAT
(=A*1,15)])</f>
        <v>0</v>
      </c>
    </row>
    <row r="11" spans="2:9" x14ac:dyDescent="0.4">
      <c r="B11" s="4" t="s">
        <v>40</v>
      </c>
      <c r="C11" s="3">
        <f>SUM(T_IBMPH[(B)
Total Cost Excluding VAT
(=A)
])</f>
        <v>0</v>
      </c>
      <c r="D11" s="3">
        <f>SUM(T_IBMPH[(C)
Total Cost Including VAT
(=A*1,15)])</f>
        <v>0</v>
      </c>
    </row>
    <row r="12" spans="2:9" x14ac:dyDescent="0.4">
      <c r="B12" s="4" t="s">
        <v>30</v>
      </c>
      <c r="C12" s="3">
        <f>SUM(T_CABLE[(B)
Total Cost Excluding VAT
(=A)
])</f>
        <v>0</v>
      </c>
      <c r="D12" s="3">
        <f>SUM(T_CABLE[(C)
Total Cost Including VAT
(=A*1,15)])</f>
        <v>0</v>
      </c>
    </row>
    <row r="13" spans="2:9" x14ac:dyDescent="0.4">
      <c r="B13" s="4" t="s">
        <v>38</v>
      </c>
      <c r="C13" s="3">
        <f>SUM(T_SOFT[(B)
Total Cost Excluding VAT
(=A)
])</f>
        <v>0</v>
      </c>
      <c r="D13" s="3">
        <f>SUM(T_SOFT[(C)
Total Cost Including VAT
(=A*1,15)])</f>
        <v>0</v>
      </c>
    </row>
    <row r="14" spans="2:9" x14ac:dyDescent="0.4">
      <c r="B14" t="s">
        <v>11</v>
      </c>
      <c r="C14" s="19">
        <f>SUBTOTAL(109,T_SUM_SUP[Total Excluding VAT])</f>
        <v>0</v>
      </c>
      <c r="D14" s="19">
        <f>SUBTOTAL(109,T_SUM_SUP[TOTAL Including VAT])</f>
        <v>0</v>
      </c>
    </row>
    <row r="19" spans="2:4" ht="26.15" x14ac:dyDescent="0.7">
      <c r="B19" s="66" t="s">
        <v>104</v>
      </c>
      <c r="C19" s="66"/>
      <c r="D19" s="66"/>
    </row>
    <row r="20" spans="2:4" ht="15" thickBot="1" x14ac:dyDescent="0.45">
      <c r="B20" s="7" t="s">
        <v>31</v>
      </c>
      <c r="C20" s="13" t="s">
        <v>9</v>
      </c>
      <c r="D20" s="14" t="s">
        <v>10</v>
      </c>
    </row>
    <row r="21" spans="2:4" ht="15" thickTop="1" x14ac:dyDescent="0.4">
      <c r="B21" s="2" t="s">
        <v>87</v>
      </c>
      <c r="C21" s="3">
        <f>SUM(T_SLA[(H)
Total Cost Excluding VAT])</f>
        <v>0</v>
      </c>
      <c r="D21" s="3">
        <f>SUM(T_VSH[(C)
Total Cost Including VAT
(=A*1,15)])</f>
        <v>0</v>
      </c>
    </row>
    <row r="22" spans="2:4" x14ac:dyDescent="0.4">
      <c r="B22" s="2" t="s">
        <v>88</v>
      </c>
      <c r="C22" s="3">
        <f>SUM(T_HWMAINT[(Y)
TOTAL Excluding VAT
(R+S+T+U+V)])</f>
        <v>0</v>
      </c>
      <c r="D22" s="3">
        <f>SUM(T_PSH[(C)
Total Cost Including VAT
(=A*1,15)])</f>
        <v>0</v>
      </c>
    </row>
    <row r="23" spans="2:4" x14ac:dyDescent="0.4">
      <c r="B23" s="4" t="s">
        <v>89</v>
      </c>
      <c r="C23" s="3">
        <f>SUM(T_SWMAIN[(Y)
TOTAL Excluding VAT
(R+S+T+U+V)])</f>
        <v>0</v>
      </c>
      <c r="D23" s="3">
        <f>SUM(T_IBMPH[(C)
Total Cost Including VAT
(=A*1,15)])</f>
        <v>0</v>
      </c>
    </row>
    <row r="24" spans="2:4" x14ac:dyDescent="0.4">
      <c r="B24" t="s">
        <v>11</v>
      </c>
      <c r="C24" s="19">
        <f>SUBTOTAL(109,T_SUM_MAINT[Total Excluding VAT])</f>
        <v>0</v>
      </c>
      <c r="D24" s="19">
        <f>SUBTOTAL(109,T_SUM_MAINT[TOTAL Including VAT])</f>
        <v>0</v>
      </c>
    </row>
    <row r="30" spans="2:4" ht="26.15" x14ac:dyDescent="0.7">
      <c r="B30" s="66" t="s">
        <v>90</v>
      </c>
      <c r="C30" s="66"/>
      <c r="D30" s="66"/>
    </row>
    <row r="31" spans="2:4" ht="15" thickBot="1" x14ac:dyDescent="0.45">
      <c r="B31" s="7" t="s">
        <v>31</v>
      </c>
      <c r="C31" s="13" t="s">
        <v>9</v>
      </c>
      <c r="D31" s="14" t="s">
        <v>10</v>
      </c>
    </row>
    <row r="32" spans="2:4" ht="15" thickTop="1" x14ac:dyDescent="0.4">
      <c r="B32" s="2" t="s">
        <v>41</v>
      </c>
      <c r="C32" s="3">
        <f>T_SUM_SUP[[#Totals],[Total Excluding VAT]]</f>
        <v>0</v>
      </c>
      <c r="D32" s="3">
        <f>T_SUM_SUP[[#Totals],[TOTAL Including VAT]]</f>
        <v>0</v>
      </c>
    </row>
    <row r="33" spans="2:4" x14ac:dyDescent="0.4">
      <c r="B33" s="2" t="s">
        <v>91</v>
      </c>
      <c r="C33" s="3">
        <f>T_SUM_MAINT[[#Totals],[Total Excluding VAT]]</f>
        <v>0</v>
      </c>
      <c r="D33" s="3">
        <f>T_SUM_MAINT[[#Totals],[TOTAL Including VAT]]</f>
        <v>0</v>
      </c>
    </row>
    <row r="34" spans="2:4" x14ac:dyDescent="0.4">
      <c r="B34" t="s">
        <v>11</v>
      </c>
      <c r="C34" s="19">
        <f>SUBTOTAL(109,T_TOT[Total Excluding VAT])</f>
        <v>0</v>
      </c>
      <c r="D34" s="19">
        <f>SUBTOTAL(109,T_TOT[TOTAL Including VAT])</f>
        <v>0</v>
      </c>
    </row>
  </sheetData>
  <mergeCells count="4">
    <mergeCell ref="B7:D7"/>
    <mergeCell ref="B2:D4"/>
    <mergeCell ref="B19:D19"/>
    <mergeCell ref="B30:D30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CA9C-10D0-4C8E-A533-3A3255F52812}">
  <dimension ref="A1:H16"/>
  <sheetViews>
    <sheetView showGridLines="0" topLeftCell="A4" workbookViewId="0">
      <selection activeCell="C7" sqref="C7:G15"/>
    </sheetView>
  </sheetViews>
  <sheetFormatPr defaultRowHeight="14.6" x14ac:dyDescent="0.4"/>
  <cols>
    <col min="1" max="2" width="67.3046875" customWidth="1"/>
    <col min="3" max="7" width="21.15234375" bestFit="1" customWidth="1"/>
    <col min="8" max="8" width="21" customWidth="1"/>
  </cols>
  <sheetData>
    <row r="1" spans="1:8" x14ac:dyDescent="0.4">
      <c r="A1" s="76" t="s">
        <v>42</v>
      </c>
      <c r="B1" s="77"/>
      <c r="C1" s="77"/>
      <c r="D1" s="77"/>
      <c r="E1" s="77"/>
      <c r="F1" s="77"/>
      <c r="G1" s="77"/>
      <c r="H1" s="78"/>
    </row>
    <row r="2" spans="1:8" x14ac:dyDescent="0.4">
      <c r="A2" s="79"/>
      <c r="B2" s="80"/>
      <c r="C2" s="80"/>
      <c r="D2" s="80"/>
      <c r="E2" s="80"/>
      <c r="F2" s="80"/>
      <c r="G2" s="80"/>
      <c r="H2" s="81"/>
    </row>
    <row r="3" spans="1:8" ht="46" customHeight="1" thickBot="1" x14ac:dyDescent="0.45">
      <c r="A3" s="82"/>
      <c r="B3" s="83"/>
      <c r="C3" s="83"/>
      <c r="D3" s="83"/>
      <c r="E3" s="83"/>
      <c r="F3" s="83"/>
      <c r="G3" s="83"/>
      <c r="H3" s="84"/>
    </row>
    <row r="4" spans="1:8" x14ac:dyDescent="0.4">
      <c r="A4" s="20"/>
      <c r="B4" s="21"/>
      <c r="C4" s="21"/>
      <c r="D4" s="21"/>
      <c r="E4" s="21"/>
      <c r="F4" s="21"/>
      <c r="G4" s="21"/>
      <c r="H4" s="21"/>
    </row>
    <row r="5" spans="1:8" x14ac:dyDescent="0.4">
      <c r="A5" s="85"/>
      <c r="B5" s="86"/>
      <c r="C5" s="86"/>
      <c r="D5" s="86"/>
      <c r="E5" s="86"/>
      <c r="F5" s="86"/>
      <c r="G5" s="86"/>
      <c r="H5" s="22"/>
    </row>
    <row r="6" spans="1:8" ht="49.75" x14ac:dyDescent="0.4">
      <c r="A6" s="23" t="s">
        <v>43</v>
      </c>
      <c r="B6" s="23" t="s">
        <v>53</v>
      </c>
      <c r="C6" s="23" t="s">
        <v>45</v>
      </c>
      <c r="D6" s="23" t="s">
        <v>46</v>
      </c>
      <c r="E6" s="23" t="s">
        <v>47</v>
      </c>
      <c r="F6" s="23" t="s">
        <v>48</v>
      </c>
      <c r="G6" s="23" t="s">
        <v>49</v>
      </c>
      <c r="H6" s="24" t="s">
        <v>92</v>
      </c>
    </row>
    <row r="7" spans="1:8" ht="24.9" x14ac:dyDescent="0.4">
      <c r="A7" s="25" t="s">
        <v>44</v>
      </c>
      <c r="B7" s="25" t="s">
        <v>15</v>
      </c>
      <c r="C7" s="48"/>
      <c r="D7" s="49"/>
      <c r="E7" s="49"/>
      <c r="F7" s="49"/>
      <c r="G7" s="49"/>
      <c r="H7" s="50">
        <f>SUM(T_SLA[[#This Row],[(A)
Monthly Cost excluding Vat - Y1
]:[(E)
Monthly Cost excluding Vat - Y5
]])</f>
        <v>0</v>
      </c>
    </row>
    <row r="8" spans="1:8" ht="24.9" x14ac:dyDescent="0.4">
      <c r="A8" s="25" t="s">
        <v>44</v>
      </c>
      <c r="B8" s="25" t="s">
        <v>16</v>
      </c>
      <c r="C8" s="48"/>
      <c r="D8" s="49"/>
      <c r="E8" s="49"/>
      <c r="F8" s="49"/>
      <c r="G8" s="49"/>
      <c r="H8" s="50">
        <f>SUM(T_SLA[[#This Row],[(A)
Monthly Cost excluding Vat - Y1
]:[(E)
Monthly Cost excluding Vat - Y5
]])</f>
        <v>0</v>
      </c>
    </row>
    <row r="9" spans="1:8" ht="24.9" x14ac:dyDescent="0.4">
      <c r="A9" s="25" t="s">
        <v>44</v>
      </c>
      <c r="B9" s="25" t="s">
        <v>17</v>
      </c>
      <c r="C9" s="48"/>
      <c r="D9" s="49"/>
      <c r="E9" s="49"/>
      <c r="F9" s="49"/>
      <c r="G9" s="49"/>
      <c r="H9" s="50">
        <f>SUM(T_SLA[[#This Row],[(A)
Monthly Cost excluding Vat - Y1
]:[(E)
Monthly Cost excluding Vat - Y5
]])</f>
        <v>0</v>
      </c>
    </row>
    <row r="10" spans="1:8" ht="24.9" x14ac:dyDescent="0.4">
      <c r="A10" s="25" t="s">
        <v>44</v>
      </c>
      <c r="B10" s="25" t="s">
        <v>20</v>
      </c>
      <c r="C10" s="48"/>
      <c r="D10" s="49"/>
      <c r="E10" s="49"/>
      <c r="F10" s="49"/>
      <c r="G10" s="49"/>
      <c r="H10" s="50">
        <f>SUM(T_SLA[[#This Row],[(A)
Monthly Cost excluding Vat - Y1
]:[(E)
Monthly Cost excluding Vat - Y5
]])</f>
        <v>0</v>
      </c>
    </row>
    <row r="11" spans="1:8" ht="24.9" x14ac:dyDescent="0.4">
      <c r="A11" s="25" t="s">
        <v>44</v>
      </c>
      <c r="B11" s="25" t="s">
        <v>21</v>
      </c>
      <c r="C11" s="48"/>
      <c r="D11" s="49"/>
      <c r="E11" s="49"/>
      <c r="F11" s="49"/>
      <c r="G11" s="49"/>
      <c r="H11" s="50">
        <f>SUM(T_SLA[[#This Row],[(A)
Monthly Cost excluding Vat - Y1
]:[(E)
Monthly Cost excluding Vat - Y5
]])</f>
        <v>0</v>
      </c>
    </row>
    <row r="12" spans="1:8" ht="24.9" x14ac:dyDescent="0.4">
      <c r="A12" s="25" t="s">
        <v>44</v>
      </c>
      <c r="B12" s="25" t="s">
        <v>22</v>
      </c>
      <c r="C12" s="48"/>
      <c r="D12" s="49"/>
      <c r="E12" s="49"/>
      <c r="F12" s="49"/>
      <c r="G12" s="49"/>
      <c r="H12" s="50">
        <f>SUM(T_SLA[[#This Row],[(A)
Monthly Cost excluding Vat - Y1
]:[(E)
Monthly Cost excluding Vat - Y5
]])</f>
        <v>0</v>
      </c>
    </row>
    <row r="13" spans="1:8" ht="24.9" x14ac:dyDescent="0.4">
      <c r="A13" s="25" t="s">
        <v>44</v>
      </c>
      <c r="B13" s="25" t="s">
        <v>23</v>
      </c>
      <c r="C13" s="48"/>
      <c r="D13" s="49"/>
      <c r="E13" s="49"/>
      <c r="F13" s="49"/>
      <c r="G13" s="49"/>
      <c r="H13" s="50">
        <f>SUM(T_SLA[[#This Row],[(A)
Monthly Cost excluding Vat - Y1
]:[(E)
Monthly Cost excluding Vat - Y5
]])</f>
        <v>0</v>
      </c>
    </row>
    <row r="14" spans="1:8" ht="24.9" x14ac:dyDescent="0.4">
      <c r="A14" s="25" t="s">
        <v>44</v>
      </c>
      <c r="B14" s="25" t="s">
        <v>19</v>
      </c>
      <c r="C14" s="48"/>
      <c r="D14" s="49"/>
      <c r="E14" s="49"/>
      <c r="F14" s="49"/>
      <c r="G14" s="49"/>
      <c r="H14" s="50">
        <f>SUM(T_SLA[[#This Row],[(A)
Monthly Cost excluding Vat - Y1
]:[(E)
Monthly Cost excluding Vat - Y5
]])</f>
        <v>0</v>
      </c>
    </row>
    <row r="15" spans="1:8" ht="24.9" x14ac:dyDescent="0.4">
      <c r="A15" s="25" t="s">
        <v>44</v>
      </c>
      <c r="B15" s="25" t="s">
        <v>18</v>
      </c>
      <c r="C15" s="48"/>
      <c r="D15" s="49"/>
      <c r="E15" s="49"/>
      <c r="F15" s="49"/>
      <c r="G15" s="49"/>
      <c r="H15" s="50">
        <f>SUM(T_SLA[[#This Row],[(A)
Monthly Cost excluding Vat - Y1
]:[(E)
Monthly Cost excluding Vat - Y5
]])</f>
        <v>0</v>
      </c>
    </row>
    <row r="16" spans="1:8" x14ac:dyDescent="0.4">
      <c r="A16" s="26" t="s">
        <v>11</v>
      </c>
      <c r="B16" s="26"/>
      <c r="C16" s="26"/>
      <c r="D16" s="26"/>
      <c r="E16" s="26"/>
      <c r="F16" s="26"/>
      <c r="G16" s="26"/>
      <c r="H16" s="27">
        <f>SUBTOTAL(109,T_SLA[(H)
Total Cost Excluding VAT])</f>
        <v>0</v>
      </c>
    </row>
  </sheetData>
  <mergeCells count="2">
    <mergeCell ref="A1:H3"/>
    <mergeCell ref="A5:G5"/>
  </mergeCells>
  <phoneticPr fontId="16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BC6AC-CF32-47BD-B942-22C775CCAA3B}">
  <sheetPr>
    <pageSetUpPr fitToPage="1"/>
  </sheetPr>
  <dimension ref="A1:R10"/>
  <sheetViews>
    <sheetView showGridLines="0" zoomScaleNormal="100" zoomScaleSheetLayoutView="25" workbookViewId="0">
      <selection activeCell="A10" sqref="A10:O10"/>
    </sheetView>
  </sheetViews>
  <sheetFormatPr defaultColWidth="9.15234375" defaultRowHeight="14.6" x14ac:dyDescent="0.4"/>
  <cols>
    <col min="1" max="1" width="18.15234375" bestFit="1" customWidth="1"/>
    <col min="2" max="2" width="50" bestFit="1" customWidth="1"/>
    <col min="3" max="7" width="35" style="47" bestFit="1" customWidth="1"/>
    <col min="8" max="8" width="25.3828125" bestFit="1" customWidth="1"/>
    <col min="9" max="9" width="38.3828125" style="45" bestFit="1" customWidth="1"/>
    <col min="10" max="13" width="35" style="45" bestFit="1" customWidth="1"/>
    <col min="14" max="14" width="33.3046875" style="45" bestFit="1" customWidth="1"/>
    <col min="15" max="15" width="76.84375" customWidth="1"/>
  </cols>
  <sheetData>
    <row r="1" spans="1:18" s="28" customFormat="1" ht="15" customHeight="1" x14ac:dyDescent="0.4">
      <c r="A1" s="76" t="s">
        <v>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1:18" s="28" customFormat="1" ht="25" customHeight="1" x14ac:dyDescent="0.4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1"/>
    </row>
    <row r="3" spans="1:18" s="28" customFormat="1" ht="33" customHeight="1" thickBot="1" x14ac:dyDescent="0.4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4"/>
    </row>
    <row r="4" spans="1:18" s="28" customFormat="1" x14ac:dyDescent="0.4">
      <c r="A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8" s="28" customFormat="1" ht="15.45" x14ac:dyDescent="0.4">
      <c r="A5" s="87" t="s">
        <v>5</v>
      </c>
      <c r="B5" s="87"/>
      <c r="C5" s="32"/>
      <c r="D5" s="32"/>
      <c r="E5" s="32"/>
      <c r="F5" s="32"/>
      <c r="G5" s="32"/>
      <c r="H5" s="32"/>
      <c r="I5" s="30"/>
      <c r="J5" s="30"/>
      <c r="K5" s="30"/>
      <c r="L5" s="30"/>
      <c r="M5" s="30"/>
    </row>
    <row r="6" spans="1:18" s="28" customFormat="1" ht="15.45" x14ac:dyDescent="0.4">
      <c r="A6" s="88" t="s">
        <v>94</v>
      </c>
      <c r="B6" s="88"/>
      <c r="C6" s="88"/>
      <c r="D6" s="88"/>
      <c r="E6" s="88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8" ht="15.45" x14ac:dyDescent="0.4">
      <c r="A7" s="33"/>
      <c r="B7" s="33"/>
      <c r="C7" s="35"/>
      <c r="D7" s="35"/>
      <c r="E7" s="35"/>
      <c r="F7" s="35"/>
      <c r="G7" s="35"/>
      <c r="H7" s="33"/>
      <c r="I7" s="37"/>
      <c r="J7" s="37"/>
      <c r="K7" s="37"/>
      <c r="L7" s="37"/>
      <c r="M7" s="37"/>
      <c r="N7" s="37"/>
      <c r="O7" s="30"/>
      <c r="P7" s="30"/>
      <c r="Q7" s="28"/>
      <c r="R7" s="28"/>
    </row>
    <row r="8" spans="1:18" ht="145.5" customHeight="1" x14ac:dyDescent="0.4">
      <c r="A8" s="38" t="s">
        <v>53</v>
      </c>
      <c r="B8" s="38" t="s">
        <v>86</v>
      </c>
      <c r="C8" s="39" t="s">
        <v>74</v>
      </c>
      <c r="D8" s="39" t="s">
        <v>77</v>
      </c>
      <c r="E8" s="39" t="s">
        <v>78</v>
      </c>
      <c r="F8" s="39" t="s">
        <v>79</v>
      </c>
      <c r="G8" s="39" t="s">
        <v>80</v>
      </c>
      <c r="H8" s="1" t="s">
        <v>62</v>
      </c>
      <c r="I8" s="40" t="s">
        <v>81</v>
      </c>
      <c r="J8" s="40" t="s">
        <v>82</v>
      </c>
      <c r="K8" s="40" t="s">
        <v>83</v>
      </c>
      <c r="L8" s="40" t="s">
        <v>84</v>
      </c>
      <c r="M8" s="40" t="s">
        <v>85</v>
      </c>
      <c r="N8" s="40" t="s">
        <v>96</v>
      </c>
      <c r="O8" s="1" t="s">
        <v>52</v>
      </c>
    </row>
    <row r="9" spans="1:18" x14ac:dyDescent="0.4">
      <c r="A9" t="s">
        <v>29</v>
      </c>
      <c r="B9" t="s">
        <v>75</v>
      </c>
      <c r="C9" s="42">
        <v>0</v>
      </c>
      <c r="D9" s="42">
        <v>0</v>
      </c>
      <c r="E9" s="42">
        <v>0</v>
      </c>
      <c r="F9" s="42">
        <v>0</v>
      </c>
      <c r="G9" s="42">
        <v>0</v>
      </c>
      <c r="H9" s="43">
        <f t="shared" ref="H9" si="0">Exchange_Rate</f>
        <v>18</v>
      </c>
      <c r="I9" s="45">
        <f>SUM(T_SWMAIN[[#This Row],[(C)
USD PRICE
Annual OEM Software Licensing Service (1 Year)
- according to HW service level (B)
Y1]]*T_SWMAIN[[#This Row],[(J)
Exchange Rate]])</f>
        <v>0</v>
      </c>
      <c r="J9" s="45">
        <f>T_SWMAIN[[#This Row],[(D)
USD PRICE
Annual OEM Software Licensing Service (1 Year)
- according to HW service level (B)
Y2]]*T_SWMAIN[[#This Row],[(J)
Exchange Rate]]</f>
        <v>0</v>
      </c>
      <c r="K9" s="45">
        <f>T_SWMAIN[[#This Row],[(E)
USD PRICE
Annual OEM Software Licensing Service (1 Year)
- according to HW service level (B)
Y3]]*T_SWMAIN[[#This Row],[(J)
Exchange Rate]]</f>
        <v>0</v>
      </c>
      <c r="L9" s="45">
        <f>T_SWMAIN[[#This Row],[(F)
USD PRICE
Annual OEM Software Licensing Service (1 Year)
- according to HW service level (B)
Y4]]*T_SWMAIN[[#This Row],[(J)
Exchange Rate]]</f>
        <v>0</v>
      </c>
      <c r="M9" s="45">
        <f>T_SWMAIN[[#This Row],[(G)
USD PRICE
Annual OEM Software Licensing Service (1 Year)
- according to HW service level (B)
Y5]]*T_SWMAIN[[#This Row],[(J)
Exchange Rate]]</f>
        <v>0</v>
      </c>
      <c r="N9" s="45">
        <f>SUM(T_SWMAIN[[#This Row],[(R)
TOTAL Excluding VAT - Y1
(C*J)]:[(V)
TOTAL Excluding VAT - Y5
(G*J)]])</f>
        <v>0</v>
      </c>
      <c r="O9" s="46"/>
    </row>
    <row r="10" spans="1:18" x14ac:dyDescent="0.4">
      <c r="A10" s="52" t="s">
        <v>15</v>
      </c>
      <c r="B10" s="11" t="s">
        <v>76</v>
      </c>
      <c r="C10" s="42">
        <v>0</v>
      </c>
      <c r="D10" s="42">
        <v>0</v>
      </c>
      <c r="E10" s="42">
        <v>0</v>
      </c>
      <c r="F10" s="42">
        <v>0</v>
      </c>
      <c r="G10" s="42">
        <v>0</v>
      </c>
      <c r="H10" s="43">
        <f>Exchange_Rate</f>
        <v>18</v>
      </c>
      <c r="I10" s="45">
        <f>SUM(T_SWMAIN[[#This Row],[(C)
USD PRICE
Annual OEM Software Licensing Service (1 Year)
- according to HW service level (B)
Y1]]*T_SWMAIN[[#This Row],[(J)
Exchange Rate]])</f>
        <v>0</v>
      </c>
      <c r="J10" s="45">
        <f>T_SWMAIN[[#This Row],[(D)
USD PRICE
Annual OEM Software Licensing Service (1 Year)
- according to HW service level (B)
Y2]]*T_SWMAIN[[#This Row],[(J)
Exchange Rate]]</f>
        <v>0</v>
      </c>
      <c r="K10" s="45">
        <f>T_SWMAIN[[#This Row],[(E)
USD PRICE
Annual OEM Software Licensing Service (1 Year)
- according to HW service level (B)
Y3]]*T_SWMAIN[[#This Row],[(J)
Exchange Rate]]</f>
        <v>0</v>
      </c>
      <c r="L10" s="45">
        <f>T_SWMAIN[[#This Row],[(F)
USD PRICE
Annual OEM Software Licensing Service (1 Year)
- according to HW service level (B)
Y4]]*T_SWMAIN[[#This Row],[(J)
Exchange Rate]]</f>
        <v>0</v>
      </c>
      <c r="M10" s="45">
        <f>T_SWMAIN[[#This Row],[(G)
USD PRICE
Annual OEM Software Licensing Service (1 Year)
- according to HW service level (B)
Y5]]*T_SWMAIN[[#This Row],[(J)
Exchange Rate]]</f>
        <v>0</v>
      </c>
      <c r="N10" s="45">
        <f>SUM(T_SWMAIN[[#This Row],[(R)
TOTAL Excluding VAT - Y1
(C*J)]:[(V)
TOTAL Excluding VAT - Y5
(G*J)]])</f>
        <v>0</v>
      </c>
      <c r="O10" s="51"/>
    </row>
  </sheetData>
  <mergeCells count="3">
    <mergeCell ref="A1:O3"/>
    <mergeCell ref="A5:B5"/>
    <mergeCell ref="A6:E6"/>
  </mergeCells>
  <pageMargins left="0.39370078740157483" right="0.39370078740157483" top="0.39370078740157483" bottom="0.39370078740157483" header="0.31496062992125984" footer="0.31496062992125984"/>
  <pageSetup paperSize="8" scale="53" fitToHeight="0" orientation="landscape" horizontalDpi="4294967292" verticalDpi="4294967293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F7B1-1542-4789-A119-06EE706C9DFB}">
  <sheetPr>
    <pageSetUpPr fitToPage="1"/>
  </sheetPr>
  <dimension ref="A1:Y32"/>
  <sheetViews>
    <sheetView showGridLines="0" topLeftCell="A3" zoomScaleNormal="100" zoomScaleSheetLayoutView="25" workbookViewId="0">
      <selection activeCell="E10" sqref="E10:G10"/>
    </sheetView>
  </sheetViews>
  <sheetFormatPr defaultColWidth="9.15234375" defaultRowHeight="14.6" x14ac:dyDescent="0.4"/>
  <cols>
    <col min="1" max="1" width="18.15234375" bestFit="1" customWidth="1"/>
    <col min="2" max="2" width="50" bestFit="1" customWidth="1"/>
    <col min="3" max="3" width="27.84375" bestFit="1" customWidth="1"/>
    <col min="4" max="4" width="27.84375" customWidth="1"/>
    <col min="5" max="9" width="35" style="47" bestFit="1" customWidth="1"/>
    <col min="10" max="10" width="25.3828125" bestFit="1" customWidth="1"/>
    <col min="11" max="15" width="35.15234375" style="45" bestFit="1" customWidth="1"/>
    <col min="16" max="16" width="38.3828125" style="45" bestFit="1" customWidth="1"/>
    <col min="17" max="20" width="35" style="45" bestFit="1" customWidth="1"/>
    <col min="21" max="21" width="33.3046875" style="45" bestFit="1" customWidth="1"/>
    <col min="22" max="22" width="76.84375" customWidth="1"/>
  </cols>
  <sheetData>
    <row r="1" spans="1:25" s="28" customFormat="1" ht="15" customHeight="1" x14ac:dyDescent="0.4">
      <c r="A1" s="76" t="s">
        <v>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8"/>
    </row>
    <row r="2" spans="1:25" s="28" customFormat="1" ht="25" customHeight="1" x14ac:dyDescent="0.4">
      <c r="A2" s="79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1"/>
    </row>
    <row r="3" spans="1:25" s="28" customFormat="1" ht="33" customHeight="1" thickBot="1" x14ac:dyDescent="0.45">
      <c r="A3" s="82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4"/>
    </row>
    <row r="4" spans="1:25" s="28" customFormat="1" x14ac:dyDescent="0.4">
      <c r="A4" s="29"/>
      <c r="C4" s="30"/>
      <c r="D4" s="30"/>
      <c r="E4" s="30"/>
      <c r="F4" s="30"/>
      <c r="G4" s="30"/>
      <c r="H4" s="30"/>
      <c r="I4" s="30"/>
      <c r="J4" s="30"/>
      <c r="K4" s="31"/>
      <c r="L4" s="30"/>
      <c r="M4" s="30"/>
      <c r="N4" s="30"/>
      <c r="O4" s="30"/>
      <c r="P4" s="30"/>
      <c r="Q4" s="30"/>
      <c r="R4" s="30"/>
      <c r="S4" s="30"/>
      <c r="T4" s="30"/>
    </row>
    <row r="5" spans="1:25" s="28" customFormat="1" ht="15.45" x14ac:dyDescent="0.4">
      <c r="A5" s="87" t="s">
        <v>5</v>
      </c>
      <c r="B5" s="87"/>
      <c r="C5" s="32"/>
      <c r="D5" s="32"/>
      <c r="E5" s="32"/>
      <c r="F5" s="32"/>
      <c r="G5" s="32"/>
      <c r="H5" s="32"/>
      <c r="I5" s="32"/>
      <c r="J5" s="32"/>
      <c r="K5" s="31"/>
      <c r="L5" s="30"/>
      <c r="M5" s="30"/>
      <c r="N5" s="30"/>
      <c r="O5" s="30"/>
      <c r="P5" s="30"/>
      <c r="Q5" s="30"/>
      <c r="R5" s="30"/>
      <c r="S5" s="30"/>
      <c r="T5" s="30"/>
    </row>
    <row r="6" spans="1:25" s="28" customFormat="1" ht="15.45" x14ac:dyDescent="0.4">
      <c r="A6" s="89" t="s">
        <v>51</v>
      </c>
      <c r="B6" s="89"/>
      <c r="C6" s="89"/>
      <c r="D6" s="89"/>
      <c r="E6" s="89"/>
      <c r="F6" s="33"/>
      <c r="G6" s="33"/>
      <c r="H6" s="33"/>
      <c r="I6" s="33"/>
      <c r="J6" s="33"/>
      <c r="K6" s="31"/>
      <c r="L6" s="30"/>
      <c r="M6" s="30"/>
      <c r="N6" s="30"/>
      <c r="O6" s="30"/>
      <c r="P6" s="30"/>
      <c r="Q6" s="30"/>
      <c r="R6" s="30"/>
      <c r="S6" s="30"/>
      <c r="T6" s="30"/>
    </row>
    <row r="7" spans="1:25" s="28" customFormat="1" ht="15.45" x14ac:dyDescent="0.4">
      <c r="A7" s="89" t="s">
        <v>73</v>
      </c>
      <c r="B7" s="89"/>
      <c r="C7" s="89"/>
      <c r="D7" s="89"/>
      <c r="E7" s="89"/>
      <c r="F7" s="33"/>
      <c r="G7" s="33"/>
      <c r="H7" s="33"/>
      <c r="I7" s="33"/>
      <c r="J7" s="33"/>
      <c r="K7" s="31"/>
      <c r="L7" s="30"/>
      <c r="M7" s="30"/>
      <c r="N7" s="30"/>
      <c r="O7" s="30"/>
      <c r="P7" s="30"/>
      <c r="Q7" s="30"/>
      <c r="R7" s="30"/>
      <c r="S7" s="30"/>
      <c r="T7" s="30"/>
    </row>
    <row r="8" spans="1:25" s="28" customFormat="1" ht="15.45" x14ac:dyDescent="0.4">
      <c r="A8" s="88" t="s">
        <v>93</v>
      </c>
      <c r="B8" s="88"/>
      <c r="C8" s="88"/>
      <c r="D8" s="88"/>
      <c r="E8" s="88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5" ht="15.45" x14ac:dyDescent="0.4">
      <c r="A9" s="33"/>
      <c r="B9" s="33"/>
      <c r="C9" s="33"/>
      <c r="D9" s="33"/>
      <c r="E9" s="35"/>
      <c r="F9" s="35"/>
      <c r="G9" s="35"/>
      <c r="H9" s="35"/>
      <c r="I9" s="35"/>
      <c r="J9" s="33"/>
      <c r="K9" s="36"/>
      <c r="L9" s="37"/>
      <c r="M9" s="37"/>
      <c r="N9" s="37"/>
      <c r="O9" s="37"/>
      <c r="P9" s="37"/>
      <c r="Q9" s="37"/>
      <c r="R9" s="37"/>
      <c r="S9" s="37"/>
      <c r="T9" s="37"/>
      <c r="U9" s="37"/>
      <c r="V9" s="30"/>
      <c r="W9" s="30"/>
      <c r="X9" s="28"/>
      <c r="Y9" s="28"/>
    </row>
    <row r="10" spans="1:25" ht="145.5" customHeight="1" x14ac:dyDescent="0.4">
      <c r="A10" s="38" t="s">
        <v>53</v>
      </c>
      <c r="B10" s="38" t="s">
        <v>24</v>
      </c>
      <c r="C10" s="1" t="s">
        <v>55</v>
      </c>
      <c r="D10" s="1" t="s">
        <v>56</v>
      </c>
      <c r="E10" s="39" t="s">
        <v>57</v>
      </c>
      <c r="F10" s="39" t="s">
        <v>58</v>
      </c>
      <c r="G10" s="39" t="s">
        <v>59</v>
      </c>
      <c r="H10" s="39" t="s">
        <v>60</v>
      </c>
      <c r="I10" s="39" t="s">
        <v>61</v>
      </c>
      <c r="J10" s="1" t="s">
        <v>62</v>
      </c>
      <c r="K10" s="40" t="s">
        <v>63</v>
      </c>
      <c r="L10" s="40" t="s">
        <v>64</v>
      </c>
      <c r="M10" s="40" t="s">
        <v>65</v>
      </c>
      <c r="N10" s="40" t="s">
        <v>66</v>
      </c>
      <c r="O10" s="40" t="s">
        <v>67</v>
      </c>
      <c r="P10" s="40" t="s">
        <v>68</v>
      </c>
      <c r="Q10" s="40" t="s">
        <v>69</v>
      </c>
      <c r="R10" s="40" t="s">
        <v>70</v>
      </c>
      <c r="S10" s="40" t="s">
        <v>71</v>
      </c>
      <c r="T10" s="40" t="s">
        <v>72</v>
      </c>
      <c r="U10" s="40" t="s">
        <v>96</v>
      </c>
      <c r="V10" s="1" t="s">
        <v>52</v>
      </c>
    </row>
    <row r="11" spans="1:25" x14ac:dyDescent="0.4">
      <c r="A11" t="s">
        <v>15</v>
      </c>
      <c r="B11" t="s">
        <v>34</v>
      </c>
      <c r="C11" s="41" t="s">
        <v>102</v>
      </c>
      <c r="D11" s="41" t="s">
        <v>102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3">
        <f t="shared" ref="J11" si="0">Exchange_Rate</f>
        <v>18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1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1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1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1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1" s="45">
        <f>SUM(T_HWMAINT[[#This Row],[(R)
TOTAL Excluding VAT - Y1
(C*J+K)]:[(V)
TOTAL Excluding VAT - Y5
(G*J+0)]])</f>
        <v>0</v>
      </c>
      <c r="V11" s="46"/>
    </row>
    <row r="12" spans="1:25" x14ac:dyDescent="0.4">
      <c r="A12" t="s">
        <v>16</v>
      </c>
      <c r="B12" t="s">
        <v>34</v>
      </c>
      <c r="C12" s="41" t="s">
        <v>102</v>
      </c>
      <c r="D12" s="41" t="s">
        <v>102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3">
        <f t="shared" ref="J12:J32" si="1">Exchange_Rate</f>
        <v>18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2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2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2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2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2" s="45">
        <f>SUM(T_HWMAINT[[#This Row],[(R)
TOTAL Excluding VAT - Y1
(C*J+K)]:[(V)
TOTAL Excluding VAT - Y5
(G*J+0)]])</f>
        <v>0</v>
      </c>
      <c r="V12" s="51"/>
    </row>
    <row r="13" spans="1:25" x14ac:dyDescent="0.4">
      <c r="A13" t="s">
        <v>17</v>
      </c>
      <c r="B13" t="s">
        <v>34</v>
      </c>
      <c r="C13" s="41" t="s">
        <v>102</v>
      </c>
      <c r="D13" s="41" t="s">
        <v>102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3">
        <f t="shared" si="1"/>
        <v>18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3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3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3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3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3" s="45">
        <f>SUM(T_HWMAINT[[#This Row],[(R)
TOTAL Excluding VAT - Y1
(C*J+K)]:[(V)
TOTAL Excluding VAT - Y5
(G*J+0)]])</f>
        <v>0</v>
      </c>
      <c r="V13" s="51"/>
    </row>
    <row r="14" spans="1:25" x14ac:dyDescent="0.4">
      <c r="A14" t="s">
        <v>18</v>
      </c>
      <c r="B14" t="s">
        <v>34</v>
      </c>
      <c r="C14" s="41" t="s">
        <v>102</v>
      </c>
      <c r="D14" s="41" t="s">
        <v>102</v>
      </c>
      <c r="E14" s="42">
        <v>0</v>
      </c>
      <c r="F14" s="42">
        <v>0</v>
      </c>
      <c r="G14" s="42">
        <v>0</v>
      </c>
      <c r="H14" s="42">
        <v>0</v>
      </c>
      <c r="I14" s="42">
        <v>0</v>
      </c>
      <c r="J14" s="43">
        <f t="shared" si="1"/>
        <v>18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4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4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4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4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4" s="45">
        <f>SUM(T_HWMAINT[[#This Row],[(R)
TOTAL Excluding VAT - Y1
(C*J+K)]:[(V)
TOTAL Excluding VAT - Y5
(G*J+0)]])</f>
        <v>0</v>
      </c>
      <c r="V14" s="51"/>
    </row>
    <row r="15" spans="1:25" x14ac:dyDescent="0.4">
      <c r="A15" t="s">
        <v>19</v>
      </c>
      <c r="B15" t="s">
        <v>34</v>
      </c>
      <c r="C15" s="41" t="s">
        <v>102</v>
      </c>
      <c r="D15" s="41" t="s">
        <v>102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3">
        <f t="shared" si="1"/>
        <v>18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5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5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5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5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5" s="45">
        <f>SUM(T_HWMAINT[[#This Row],[(R)
TOTAL Excluding VAT - Y1
(C*J+K)]:[(V)
TOTAL Excluding VAT - Y5
(G*J+0)]])</f>
        <v>0</v>
      </c>
      <c r="V15" s="51"/>
    </row>
    <row r="16" spans="1:25" x14ac:dyDescent="0.4">
      <c r="A16" t="s">
        <v>20</v>
      </c>
      <c r="B16" t="s">
        <v>34</v>
      </c>
      <c r="C16" s="41" t="s">
        <v>102</v>
      </c>
      <c r="D16" s="41" t="s">
        <v>102</v>
      </c>
      <c r="E16" s="42">
        <v>0</v>
      </c>
      <c r="F16" s="42">
        <v>0</v>
      </c>
      <c r="G16" s="42">
        <v>0</v>
      </c>
      <c r="H16" s="42">
        <v>0</v>
      </c>
      <c r="I16" s="42">
        <v>0</v>
      </c>
      <c r="J16" s="43">
        <f t="shared" si="1"/>
        <v>18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6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6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6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6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6" s="45">
        <f>SUM(T_HWMAINT[[#This Row],[(R)
TOTAL Excluding VAT - Y1
(C*J+K)]:[(V)
TOTAL Excluding VAT - Y5
(G*J+0)]])</f>
        <v>0</v>
      </c>
      <c r="V16" s="51"/>
    </row>
    <row r="17" spans="1:22" x14ac:dyDescent="0.4">
      <c r="A17" t="s">
        <v>21</v>
      </c>
      <c r="B17" t="s">
        <v>34</v>
      </c>
      <c r="C17" s="41" t="s">
        <v>102</v>
      </c>
      <c r="D17" s="41" t="s">
        <v>102</v>
      </c>
      <c r="E17" s="42">
        <v>0</v>
      </c>
      <c r="F17" s="42">
        <v>0</v>
      </c>
      <c r="G17" s="42">
        <v>0</v>
      </c>
      <c r="H17" s="42">
        <v>0</v>
      </c>
      <c r="I17" s="42">
        <v>0</v>
      </c>
      <c r="J17" s="43">
        <f t="shared" si="1"/>
        <v>18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7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7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7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7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7" s="45">
        <f>SUM(T_HWMAINT[[#This Row],[(R)
TOTAL Excluding VAT - Y1
(C*J+K)]:[(V)
TOTAL Excluding VAT - Y5
(G*J+0)]])</f>
        <v>0</v>
      </c>
      <c r="V17" s="51"/>
    </row>
    <row r="18" spans="1:22" x14ac:dyDescent="0.4">
      <c r="A18" t="s">
        <v>22</v>
      </c>
      <c r="B18" t="s">
        <v>34</v>
      </c>
      <c r="C18" s="41" t="s">
        <v>102</v>
      </c>
      <c r="D18" s="41" t="s">
        <v>102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3">
        <f t="shared" si="1"/>
        <v>18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8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8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8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8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8" s="45">
        <f>SUM(T_HWMAINT[[#This Row],[(R)
TOTAL Excluding VAT - Y1
(C*J+K)]:[(V)
TOTAL Excluding VAT - Y5
(G*J+0)]])</f>
        <v>0</v>
      </c>
      <c r="V18" s="51"/>
    </row>
    <row r="19" spans="1:22" x14ac:dyDescent="0.4">
      <c r="A19" t="s">
        <v>23</v>
      </c>
      <c r="B19" t="s">
        <v>34</v>
      </c>
      <c r="C19" s="41" t="s">
        <v>102</v>
      </c>
      <c r="D19" s="41" t="s">
        <v>102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3">
        <f t="shared" si="1"/>
        <v>18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19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19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19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19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19" s="45">
        <f>SUM(T_HWMAINT[[#This Row],[(R)
TOTAL Excluding VAT - Y1
(C*J+K)]:[(V)
TOTAL Excluding VAT - Y5
(G*J+0)]])</f>
        <v>0</v>
      </c>
      <c r="V19" s="51"/>
    </row>
    <row r="20" spans="1:22" x14ac:dyDescent="0.4">
      <c r="A20" t="s">
        <v>15</v>
      </c>
      <c r="B20" t="s">
        <v>95</v>
      </c>
      <c r="C20" s="41" t="s">
        <v>102</v>
      </c>
      <c r="D20" s="41" t="s">
        <v>102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3">
        <f t="shared" si="1"/>
        <v>18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0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0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0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0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0" s="45">
        <f>SUM(T_HWMAINT[[#This Row],[(R)
TOTAL Excluding VAT - Y1
(C*J+K)]:[(V)
TOTAL Excluding VAT - Y5
(G*J+0)]])</f>
        <v>0</v>
      </c>
      <c r="V20" s="51"/>
    </row>
    <row r="21" spans="1:22" x14ac:dyDescent="0.4">
      <c r="A21" t="s">
        <v>15</v>
      </c>
      <c r="B21" t="s">
        <v>33</v>
      </c>
      <c r="C21" s="41" t="s">
        <v>102</v>
      </c>
      <c r="D21" s="41" t="s">
        <v>102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3">
        <f t="shared" si="1"/>
        <v>18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1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1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1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1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1" s="45">
        <f>SUM(T_HWMAINT[[#This Row],[(R)
TOTAL Excluding VAT - Y1
(C*J+K)]:[(V)
TOTAL Excluding VAT - Y5
(G*J+0)]])</f>
        <v>0</v>
      </c>
      <c r="V21" s="51"/>
    </row>
    <row r="22" spans="1:22" x14ac:dyDescent="0.4">
      <c r="A22" t="s">
        <v>16</v>
      </c>
      <c r="B22" t="s">
        <v>95</v>
      </c>
      <c r="C22" s="41" t="s">
        <v>102</v>
      </c>
      <c r="D22" s="41" t="s">
        <v>102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3">
        <f t="shared" si="1"/>
        <v>18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2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2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2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2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2" s="45">
        <f>SUM(T_HWMAINT[[#This Row],[(R)
TOTAL Excluding VAT - Y1
(C*J+K)]:[(V)
TOTAL Excluding VAT - Y5
(G*J+0)]])</f>
        <v>0</v>
      </c>
      <c r="V22" s="51"/>
    </row>
    <row r="23" spans="1:22" x14ac:dyDescent="0.4">
      <c r="A23" t="s">
        <v>16</v>
      </c>
      <c r="B23" t="s">
        <v>33</v>
      </c>
      <c r="C23" s="41" t="s">
        <v>102</v>
      </c>
      <c r="D23" s="41" t="s">
        <v>102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3">
        <f t="shared" si="1"/>
        <v>18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3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3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3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3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3" s="45">
        <f>SUM(T_HWMAINT[[#This Row],[(R)
TOTAL Excluding VAT - Y1
(C*J+K)]:[(V)
TOTAL Excluding VAT - Y5
(G*J+0)]])</f>
        <v>0</v>
      </c>
      <c r="V23" s="51"/>
    </row>
    <row r="24" spans="1:22" x14ac:dyDescent="0.4">
      <c r="A24" t="s">
        <v>17</v>
      </c>
      <c r="B24" t="s">
        <v>95</v>
      </c>
      <c r="C24" s="41" t="s">
        <v>102</v>
      </c>
      <c r="D24" s="41" t="s">
        <v>102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3">
        <f t="shared" si="1"/>
        <v>18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4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4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4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4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4" s="45">
        <f>SUM(T_HWMAINT[[#This Row],[(R)
TOTAL Excluding VAT - Y1
(C*J+K)]:[(V)
TOTAL Excluding VAT - Y5
(G*J+0)]])</f>
        <v>0</v>
      </c>
      <c r="V24" s="51"/>
    </row>
    <row r="25" spans="1:22" x14ac:dyDescent="0.4">
      <c r="A25" t="s">
        <v>17</v>
      </c>
      <c r="B25" t="s">
        <v>33</v>
      </c>
      <c r="C25" s="41" t="s">
        <v>102</v>
      </c>
      <c r="D25" s="41" t="s">
        <v>102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3">
        <f t="shared" si="1"/>
        <v>18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5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5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5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5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5" s="45">
        <f>SUM(T_HWMAINT[[#This Row],[(R)
TOTAL Excluding VAT - Y1
(C*J+K)]:[(V)
TOTAL Excluding VAT - Y5
(G*J+0)]])</f>
        <v>0</v>
      </c>
      <c r="V25" s="51"/>
    </row>
    <row r="26" spans="1:22" x14ac:dyDescent="0.4">
      <c r="A26" t="s">
        <v>18</v>
      </c>
      <c r="B26" t="s">
        <v>33</v>
      </c>
      <c r="C26" s="41" t="s">
        <v>102</v>
      </c>
      <c r="D26" s="41" t="s">
        <v>102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3">
        <f t="shared" si="1"/>
        <v>18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6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6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6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6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6" s="45">
        <f>SUM(T_HWMAINT[[#This Row],[(R)
TOTAL Excluding VAT - Y1
(C*J+K)]:[(V)
TOTAL Excluding VAT - Y5
(G*J+0)]])</f>
        <v>0</v>
      </c>
      <c r="V26" s="51"/>
    </row>
    <row r="27" spans="1:22" x14ac:dyDescent="0.4">
      <c r="A27" t="s">
        <v>19</v>
      </c>
      <c r="B27" t="s">
        <v>33</v>
      </c>
      <c r="C27" s="41" t="s">
        <v>102</v>
      </c>
      <c r="D27" s="41" t="s">
        <v>102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3">
        <f t="shared" si="1"/>
        <v>18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7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7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7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7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7" s="45">
        <f>SUM(T_HWMAINT[[#This Row],[(R)
TOTAL Excluding VAT - Y1
(C*J+K)]:[(V)
TOTAL Excluding VAT - Y5
(G*J+0)]])</f>
        <v>0</v>
      </c>
      <c r="V27" s="51"/>
    </row>
    <row r="28" spans="1:22" x14ac:dyDescent="0.4">
      <c r="A28" t="s">
        <v>20</v>
      </c>
      <c r="B28" t="s">
        <v>33</v>
      </c>
      <c r="C28" s="41" t="s">
        <v>102</v>
      </c>
      <c r="D28" s="41" t="s">
        <v>102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3">
        <f t="shared" si="1"/>
        <v>18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8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8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8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8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8" s="45">
        <f>SUM(T_HWMAINT[[#This Row],[(R)
TOTAL Excluding VAT - Y1
(C*J+K)]:[(V)
TOTAL Excluding VAT - Y5
(G*J+0)]])</f>
        <v>0</v>
      </c>
      <c r="V28" s="51"/>
    </row>
    <row r="29" spans="1:22" x14ac:dyDescent="0.4">
      <c r="A29" t="s">
        <v>21</v>
      </c>
      <c r="B29" t="s">
        <v>33</v>
      </c>
      <c r="C29" s="41" t="s">
        <v>102</v>
      </c>
      <c r="D29" s="41" t="s">
        <v>102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3">
        <f t="shared" si="1"/>
        <v>18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29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29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29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29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29" s="45">
        <f>SUM(T_HWMAINT[[#This Row],[(R)
TOTAL Excluding VAT - Y1
(C*J+K)]:[(V)
TOTAL Excluding VAT - Y5
(G*J+0)]])</f>
        <v>0</v>
      </c>
      <c r="V29" s="51"/>
    </row>
    <row r="30" spans="1:22" x14ac:dyDescent="0.4">
      <c r="A30" t="s">
        <v>22</v>
      </c>
      <c r="B30" t="s">
        <v>33</v>
      </c>
      <c r="C30" s="41" t="s">
        <v>102</v>
      </c>
      <c r="D30" s="41" t="s">
        <v>102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3">
        <f t="shared" si="1"/>
        <v>18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30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30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30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30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30" s="45">
        <f>SUM(T_HWMAINT[[#This Row],[(R)
TOTAL Excluding VAT - Y1
(C*J+K)]:[(V)
TOTAL Excluding VAT - Y5
(G*J+0)]])</f>
        <v>0</v>
      </c>
      <c r="V30" s="51"/>
    </row>
    <row r="31" spans="1:22" x14ac:dyDescent="0.4">
      <c r="A31" t="s">
        <v>23</v>
      </c>
      <c r="B31" t="s">
        <v>33</v>
      </c>
      <c r="C31" s="41" t="s">
        <v>102</v>
      </c>
      <c r="D31" s="41" t="s">
        <v>102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3">
        <f t="shared" si="1"/>
        <v>18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31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31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31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31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31" s="45">
        <f>SUM(T_HWMAINT[[#This Row],[(R)
TOTAL Excluding VAT - Y1
(C*J+K)]:[(V)
TOTAL Excluding VAT - Y5
(G*J+0)]])</f>
        <v>0</v>
      </c>
      <c r="V31" s="51"/>
    </row>
    <row r="32" spans="1:22" x14ac:dyDescent="0.4">
      <c r="A32" s="8" t="s">
        <v>15</v>
      </c>
      <c r="B32" s="11" t="s">
        <v>35</v>
      </c>
      <c r="C32" s="41" t="s">
        <v>102</v>
      </c>
      <c r="D32" s="41" t="s">
        <v>102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3">
        <f t="shared" si="1"/>
        <v>18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5">
        <f>T_HWMAINT[[#This Row],[(C)
USD PRICE
Annual OEM Service (1 Year)
- according to HW service level (B)
Y1]]*T_HWMAINT[[#This Row],[(J)
Exchange Rate]]+T_HWMAINT[[#This Row],[(K)
Monthly Maintenance according to Service  Level (A) - Y1
]]</f>
        <v>0</v>
      </c>
      <c r="Q32" s="45">
        <f>T_HWMAINT[[#This Row],[(D)
USD PRICE
Annual OEM Service (1 Year)
- according to HW service level (B)
Y2]]*T_HWMAINT[[#This Row],[(J)
Exchange Rate]]+T_HWMAINT[[#This Row],[(L)
Monthly Maintenance according to Service  Level (A) - Y2]]</f>
        <v>0</v>
      </c>
      <c r="R32" s="45">
        <f>T_HWMAINT[[#This Row],[(E)
USD PRICE
Annual OEM Service (1 Year)
- according to HW service level (B)
Y3]]*T_HWMAINT[[#This Row],[(J)
Exchange Rate]]+T_HWMAINT[[#This Row],[(M)
Monthly Maintenance according to Service  Level (A) - Y3]]</f>
        <v>0</v>
      </c>
      <c r="S32" s="45">
        <f>T_HWMAINT[[#This Row],[(F)
USD PRICE
Annual OEM Service (1 Year)
- according to HW service level (B)
Y4]]*T_HWMAINT[[#This Row],[(J)
Exchange Rate]]+T_HWMAINT[[#This Row],[(N)
Monthly Maintenance according to Service  Level (A) - Y4]]</f>
        <v>0</v>
      </c>
      <c r="T32" s="45">
        <f>T_HWMAINT[[#This Row],[(G)
USD PRICE
Annual OEM Service (1 Year)
- according to HW service level (B)
Y5]]*T_HWMAINT[[#This Row],[(J)
Exchange Rate]]+T_HWMAINT[[#This Row],[(O)
Monthly Maintenance according to Service  Level (A) - Y5]]</f>
        <v>0</v>
      </c>
      <c r="U32" s="45">
        <f>SUM(T_HWMAINT[[#This Row],[(R)
TOTAL Excluding VAT - Y1
(C*J+K)]:[(V)
TOTAL Excluding VAT - Y5
(G*J+0)]])</f>
        <v>0</v>
      </c>
      <c r="V32" s="51"/>
    </row>
  </sheetData>
  <mergeCells count="5">
    <mergeCell ref="A1:V3"/>
    <mergeCell ref="A5:B5"/>
    <mergeCell ref="A7:E7"/>
    <mergeCell ref="A6:E6"/>
    <mergeCell ref="A8:E8"/>
  </mergeCells>
  <phoneticPr fontId="16" type="noConversion"/>
  <pageMargins left="0.39370078740157483" right="0.39370078740157483" top="0.39370078740157483" bottom="0.39370078740157483" header="0.31496062992125984" footer="0.31496062992125984"/>
  <pageSetup paperSize="8" scale="53" fitToHeight="0" orientation="landscape" horizontalDpi="4294967292" verticalDpi="4294967293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A890-991E-4F94-9AE3-12D3BC5EB3CD}">
  <dimension ref="A1:H18"/>
  <sheetViews>
    <sheetView showGridLines="0" tabSelected="1" workbookViewId="0">
      <selection activeCell="B13" sqref="B13"/>
    </sheetView>
  </sheetViews>
  <sheetFormatPr defaultColWidth="59" defaultRowHeight="14.6" x14ac:dyDescent="0.4"/>
  <cols>
    <col min="1" max="1" width="49.69140625" bestFit="1" customWidth="1"/>
    <col min="2" max="2" width="17.3828125" bestFit="1" customWidth="1"/>
    <col min="3" max="3" width="18.15234375" bestFit="1" customWidth="1"/>
    <col min="4" max="4" width="13.3828125" customWidth="1"/>
    <col min="5" max="5" width="11.84375" customWidth="1"/>
    <col min="6" max="6" width="9.69140625" customWidth="1"/>
    <col min="7" max="7" width="1.53515625" customWidth="1"/>
    <col min="8" max="8" width="59" hidden="1" customWidth="1"/>
  </cols>
  <sheetData>
    <row r="1" spans="1:8" x14ac:dyDescent="0.4">
      <c r="A1" s="90" t="s">
        <v>4</v>
      </c>
      <c r="B1" s="80"/>
      <c r="C1" s="80"/>
      <c r="D1" s="80"/>
      <c r="E1" s="80"/>
      <c r="F1" s="80"/>
      <c r="G1" s="80"/>
      <c r="H1" s="80"/>
    </row>
    <row r="2" spans="1:8" x14ac:dyDescent="0.4">
      <c r="A2" s="90"/>
      <c r="B2" s="80"/>
      <c r="C2" s="80"/>
      <c r="D2" s="80"/>
      <c r="E2" s="80"/>
      <c r="F2" s="80"/>
      <c r="G2" s="80"/>
      <c r="H2" s="80"/>
    </row>
    <row r="3" spans="1:8" ht="55.95" customHeight="1" x14ac:dyDescent="0.4">
      <c r="A3" s="90"/>
      <c r="B3" s="80"/>
      <c r="C3" s="80"/>
      <c r="D3" s="80"/>
      <c r="E3" s="80"/>
      <c r="F3" s="80"/>
      <c r="G3" s="80"/>
      <c r="H3" s="80"/>
    </row>
    <row r="5" spans="1:8" ht="15.45" x14ac:dyDescent="0.4">
      <c r="A5" s="91" t="s">
        <v>5</v>
      </c>
      <c r="B5" s="92"/>
      <c r="C5" s="92"/>
    </row>
    <row r="6" spans="1:8" ht="15.45" x14ac:dyDescent="0.4">
      <c r="A6" s="91" t="s">
        <v>6</v>
      </c>
      <c r="B6" s="92"/>
      <c r="C6" s="92"/>
    </row>
    <row r="7" spans="1:8" ht="15.45" x14ac:dyDescent="0.4">
      <c r="A7" s="91" t="s">
        <v>7</v>
      </c>
      <c r="B7" s="92"/>
      <c r="C7" s="92"/>
    </row>
    <row r="8" spans="1:8" ht="15.45" x14ac:dyDescent="0.4">
      <c r="A8" s="91" t="s">
        <v>8</v>
      </c>
      <c r="B8" s="92"/>
      <c r="C8" s="92"/>
    </row>
    <row r="11" spans="1:8" x14ac:dyDescent="0.4">
      <c r="A11" s="1" t="s">
        <v>24</v>
      </c>
      <c r="B11" s="1" t="s">
        <v>9</v>
      </c>
      <c r="C11" s="1" t="s">
        <v>10</v>
      </c>
    </row>
    <row r="12" spans="1:8" x14ac:dyDescent="0.4">
      <c r="A12" s="2" t="s">
        <v>39</v>
      </c>
      <c r="B12" s="3">
        <f>SUM(T_VSH[(B)
Total Cost Excluding VAT
(=A)
])</f>
        <v>0</v>
      </c>
      <c r="C12" s="3">
        <f>T_SUP_SUM[[#This Row],[Total Excluding VAT]]*1.15</f>
        <v>0</v>
      </c>
    </row>
    <row r="13" spans="1:8" x14ac:dyDescent="0.4">
      <c r="A13" s="2" t="s">
        <v>34</v>
      </c>
      <c r="B13" s="3">
        <f>SUM(T_PSH[(B)
Total Cost Excluding VAT
(=A)
])</f>
        <v>0</v>
      </c>
      <c r="C13" s="3">
        <f>T_SUP_SUM[[#This Row],[Total Excluding VAT]]*1.15</f>
        <v>0</v>
      </c>
    </row>
    <row r="14" spans="1:8" x14ac:dyDescent="0.4">
      <c r="A14" s="4" t="s">
        <v>40</v>
      </c>
      <c r="B14" s="3">
        <f>SUM(T_IBMPH[(B)
Total Cost Excluding VAT
(=A)
])</f>
        <v>0</v>
      </c>
      <c r="C14" s="3">
        <f>T_SUP_SUM[[#This Row],[Total Excluding VAT]]*1.15</f>
        <v>0</v>
      </c>
    </row>
    <row r="15" spans="1:8" x14ac:dyDescent="0.4">
      <c r="A15" s="4" t="s">
        <v>30</v>
      </c>
      <c r="B15" s="3">
        <f>SUM(T_CABLE[(B)
Total Cost Excluding VAT
(=A)
])</f>
        <v>0</v>
      </c>
      <c r="C15" s="3">
        <f>T_SUP_SUM[[#This Row],[Total Excluding VAT]]*1.15</f>
        <v>0</v>
      </c>
    </row>
    <row r="16" spans="1:8" x14ac:dyDescent="0.4">
      <c r="A16" s="4" t="s">
        <v>100</v>
      </c>
      <c r="B16" s="53">
        <f>SUM(T_NET[(B)
Total Cost Excluding VAT
(=A)
])</f>
        <v>0</v>
      </c>
      <c r="C16" s="3">
        <f>T_SUP_SUM[[#This Row],[Total Excluding VAT]]*1.15</f>
        <v>0</v>
      </c>
    </row>
    <row r="17" spans="1:3" x14ac:dyDescent="0.4">
      <c r="A17" s="4" t="s">
        <v>38</v>
      </c>
      <c r="B17" s="3">
        <f>SUM(T_SOFT[(B)
Total Cost Excluding VAT
(=A)
])</f>
        <v>0</v>
      </c>
      <c r="C17" s="3">
        <f>T_SUP_SUM[[#This Row],[Total Excluding VAT]]*1.15</f>
        <v>0</v>
      </c>
    </row>
    <row r="18" spans="1:3" x14ac:dyDescent="0.4">
      <c r="A18" s="5" t="s">
        <v>11</v>
      </c>
      <c r="B18" s="3">
        <f>SUBTOTAL(109,T_SUP_SUM[Total Excluding VAT])</f>
        <v>0</v>
      </c>
      <c r="C18" s="3">
        <f>SUBTOTAL(109,T_SUP_SUM[TOTAL Including VAT])</f>
        <v>0</v>
      </c>
    </row>
  </sheetData>
  <mergeCells count="5">
    <mergeCell ref="A1:H3"/>
    <mergeCell ref="A5:C5"/>
    <mergeCell ref="A6:C6"/>
    <mergeCell ref="A7:C7"/>
    <mergeCell ref="A8:C8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82556-45FE-4B34-9D4A-B9E3BADA614C}">
  <dimension ref="A1:F24"/>
  <sheetViews>
    <sheetView showGridLines="0" topLeftCell="A3" workbookViewId="0">
      <selection activeCell="B27" sqref="B27"/>
    </sheetView>
  </sheetViews>
  <sheetFormatPr defaultRowHeight="14.6" x14ac:dyDescent="0.4"/>
  <cols>
    <col min="1" max="1" width="24.3828125" customWidth="1"/>
    <col min="2" max="2" width="51.53515625" customWidth="1"/>
    <col min="3" max="3" width="48.53515625" style="17" customWidth="1"/>
    <col min="4" max="5" width="13.84375" bestFit="1" customWidth="1"/>
    <col min="6" max="6" width="68.53515625" customWidth="1"/>
  </cols>
  <sheetData>
    <row r="1" spans="1:6" ht="25.3" x14ac:dyDescent="0.4">
      <c r="A1" s="93" t="s">
        <v>12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27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15</v>
      </c>
      <c r="B4" s="11" t="s">
        <v>97</v>
      </c>
      <c r="C4" s="16"/>
      <c r="D4" s="9">
        <f>T_VSH[[#This Row],[(A)
Total  Cost in ZAR - FIXED for 120 days
]]</f>
        <v>0</v>
      </c>
      <c r="E4" s="9">
        <f>T_VSH[[#This Row],[(B)
Total Cost Excluding VAT
(=A)
]]*1.15</f>
        <v>0</v>
      </c>
      <c r="F4" s="10"/>
    </row>
    <row r="5" spans="1:6" x14ac:dyDescent="0.4">
      <c r="A5" s="8" t="s">
        <v>15</v>
      </c>
      <c r="B5" s="11" t="s">
        <v>33</v>
      </c>
      <c r="C5" s="16"/>
      <c r="D5" s="9">
        <f>T_VSH[[#This Row],[(A)
Total  Cost in ZAR - FIXED for 120 days
]]</f>
        <v>0</v>
      </c>
      <c r="E5" s="9">
        <f>T_VSH[[#This Row],[(B)
Total Cost Excluding VAT
(=A)
]]*1.15</f>
        <v>0</v>
      </c>
      <c r="F5" s="10"/>
    </row>
    <row r="6" spans="1:6" x14ac:dyDescent="0.4">
      <c r="A6" s="8" t="s">
        <v>16</v>
      </c>
      <c r="B6" s="11" t="s">
        <v>97</v>
      </c>
      <c r="C6" s="16"/>
      <c r="D6" s="9">
        <f>T_VSH[[#This Row],[(A)
Total  Cost in ZAR - FIXED for 120 days
]]</f>
        <v>0</v>
      </c>
      <c r="E6" s="9">
        <f>T_VSH[[#This Row],[(B)
Total Cost Excluding VAT
(=A)
]]*1.15</f>
        <v>0</v>
      </c>
      <c r="F6" s="10"/>
    </row>
    <row r="7" spans="1:6" x14ac:dyDescent="0.4">
      <c r="A7" s="8" t="s">
        <v>16</v>
      </c>
      <c r="B7" s="11" t="s">
        <v>33</v>
      </c>
      <c r="C7" s="16"/>
      <c r="D7" s="9">
        <f>T_VSH[[#This Row],[(A)
Total  Cost in ZAR - FIXED for 120 days
]]</f>
        <v>0</v>
      </c>
      <c r="E7" s="9">
        <f>T_VSH[[#This Row],[(B)
Total Cost Excluding VAT
(=A)
]]*1.15</f>
        <v>0</v>
      </c>
      <c r="F7" s="10"/>
    </row>
    <row r="8" spans="1:6" x14ac:dyDescent="0.4">
      <c r="A8" s="8" t="s">
        <v>17</v>
      </c>
      <c r="B8" s="11" t="s">
        <v>97</v>
      </c>
      <c r="C8" s="16"/>
      <c r="D8" s="9">
        <f>T_VSH[[#This Row],[(A)
Total  Cost in ZAR - FIXED for 120 days
]]</f>
        <v>0</v>
      </c>
      <c r="E8" s="9">
        <f>T_VSH[[#This Row],[(B)
Total Cost Excluding VAT
(=A)
]]*1.15</f>
        <v>0</v>
      </c>
      <c r="F8" s="10"/>
    </row>
    <row r="9" spans="1:6" x14ac:dyDescent="0.4">
      <c r="A9" s="8" t="s">
        <v>17</v>
      </c>
      <c r="B9" s="11" t="s">
        <v>33</v>
      </c>
      <c r="C9" s="16"/>
      <c r="D9" s="9">
        <f>T_VSH[[#This Row],[(A)
Total  Cost in ZAR - FIXED for 120 days
]]</f>
        <v>0</v>
      </c>
      <c r="E9" s="9">
        <f>T_VSH[[#This Row],[(B)
Total Cost Excluding VAT
(=A)
]]*1.15</f>
        <v>0</v>
      </c>
      <c r="F9" s="10"/>
    </row>
    <row r="10" spans="1:6" x14ac:dyDescent="0.4">
      <c r="A10" s="8" t="s">
        <v>18</v>
      </c>
      <c r="B10" s="11" t="s">
        <v>33</v>
      </c>
      <c r="C10" s="16"/>
      <c r="D10" s="9">
        <f>T_VSH[[#This Row],[(A)
Total  Cost in ZAR - FIXED for 120 days
]]</f>
        <v>0</v>
      </c>
      <c r="E10" s="9">
        <f>T_VSH[[#This Row],[(B)
Total Cost Excluding VAT
(=A)
]]*1.15</f>
        <v>0</v>
      </c>
      <c r="F10" s="10"/>
    </row>
    <row r="11" spans="1:6" x14ac:dyDescent="0.4">
      <c r="A11" s="8" t="s">
        <v>19</v>
      </c>
      <c r="B11" s="11" t="s">
        <v>33</v>
      </c>
      <c r="C11" s="16"/>
      <c r="D11" s="9">
        <f>T_VSH[[#This Row],[(A)
Total  Cost in ZAR - FIXED for 120 days
]]</f>
        <v>0</v>
      </c>
      <c r="E11" s="9">
        <f>T_VSH[[#This Row],[(B)
Total Cost Excluding VAT
(=A)
]]*1.15</f>
        <v>0</v>
      </c>
      <c r="F11" s="10"/>
    </row>
    <row r="12" spans="1:6" x14ac:dyDescent="0.4">
      <c r="A12" s="8" t="s">
        <v>20</v>
      </c>
      <c r="B12" s="11" t="s">
        <v>33</v>
      </c>
      <c r="C12" s="16"/>
      <c r="D12" s="9">
        <f>T_VSH[[#This Row],[(A)
Total  Cost in ZAR - FIXED for 120 days
]]</f>
        <v>0</v>
      </c>
      <c r="E12" s="9">
        <f>T_VSH[[#This Row],[(B)
Total Cost Excluding VAT
(=A)
]]*1.15</f>
        <v>0</v>
      </c>
      <c r="F12" s="10"/>
    </row>
    <row r="13" spans="1:6" x14ac:dyDescent="0.4">
      <c r="A13" s="8" t="s">
        <v>21</v>
      </c>
      <c r="B13" s="11" t="s">
        <v>33</v>
      </c>
      <c r="C13" s="16"/>
      <c r="D13" s="9">
        <f>T_VSH[[#This Row],[(A)
Total  Cost in ZAR - FIXED for 120 days
]]</f>
        <v>0</v>
      </c>
      <c r="E13" s="9">
        <f>T_VSH[[#This Row],[(B)
Total Cost Excluding VAT
(=A)
]]*1.15</f>
        <v>0</v>
      </c>
      <c r="F13" s="10"/>
    </row>
    <row r="14" spans="1:6" x14ac:dyDescent="0.4">
      <c r="A14" s="8" t="s">
        <v>22</v>
      </c>
      <c r="B14" s="11" t="s">
        <v>33</v>
      </c>
      <c r="C14" s="16"/>
      <c r="D14" s="9">
        <f>T_VSH[[#This Row],[(A)
Total  Cost in ZAR - FIXED for 120 days
]]</f>
        <v>0</v>
      </c>
      <c r="E14" s="9">
        <f>T_VSH[[#This Row],[(B)
Total Cost Excluding VAT
(=A)
]]*1.15</f>
        <v>0</v>
      </c>
      <c r="F14" s="10"/>
    </row>
    <row r="15" spans="1:6" x14ac:dyDescent="0.4">
      <c r="A15" s="8" t="s">
        <v>23</v>
      </c>
      <c r="B15" s="11" t="s">
        <v>33</v>
      </c>
      <c r="C15" s="16"/>
      <c r="D15" s="9">
        <f>T_VSH[[#This Row],[(A)
Total  Cost in ZAR - FIXED for 120 days
]]</f>
        <v>0</v>
      </c>
      <c r="E15" s="9">
        <f>T_VSH[[#This Row],[(B)
Total Cost Excluding VAT
(=A)
]]*1.15</f>
        <v>0</v>
      </c>
      <c r="F15" s="10"/>
    </row>
    <row r="16" spans="1:6" x14ac:dyDescent="0.4">
      <c r="A16" s="94" t="s">
        <v>15</v>
      </c>
      <c r="B16" s="96" t="s">
        <v>106</v>
      </c>
      <c r="C16" s="16"/>
      <c r="D16" s="95">
        <f>T_VSH[[#This Row],[(A)
Total  Cost in ZAR - FIXED for 120 days
]]</f>
        <v>0</v>
      </c>
      <c r="E16" s="95">
        <f>T_VSH[[#This Row],[(B)
Total Cost Excluding VAT
(=A)
]]*1.15</f>
        <v>0</v>
      </c>
      <c r="F16" s="10"/>
    </row>
    <row r="17" spans="1:6" x14ac:dyDescent="0.4">
      <c r="A17" s="94" t="s">
        <v>16</v>
      </c>
      <c r="B17" s="96" t="s">
        <v>106</v>
      </c>
      <c r="C17" s="97"/>
      <c r="D17" s="98">
        <f>T_VSH[[#This Row],[(A)
Total  Cost in ZAR - FIXED for 120 days
]]</f>
        <v>0</v>
      </c>
      <c r="E17" s="98">
        <f>T_VSH[[#This Row],[(B)
Total Cost Excluding VAT
(=A)
]]*1.15</f>
        <v>0</v>
      </c>
      <c r="F17" s="99"/>
    </row>
    <row r="18" spans="1:6" x14ac:dyDescent="0.4">
      <c r="A18" s="94" t="s">
        <v>17</v>
      </c>
      <c r="B18" s="96" t="s">
        <v>106</v>
      </c>
      <c r="C18" s="97"/>
      <c r="D18" s="98">
        <f>T_VSH[[#This Row],[(A)
Total  Cost in ZAR - FIXED for 120 days
]]</f>
        <v>0</v>
      </c>
      <c r="E18" s="98">
        <f>T_VSH[[#This Row],[(B)
Total Cost Excluding VAT
(=A)
]]*1.15</f>
        <v>0</v>
      </c>
      <c r="F18" s="99"/>
    </row>
    <row r="19" spans="1:6" x14ac:dyDescent="0.4">
      <c r="A19" s="94" t="s">
        <v>18</v>
      </c>
      <c r="B19" s="96" t="s">
        <v>106</v>
      </c>
      <c r="C19" s="97"/>
      <c r="D19" s="98">
        <f>T_VSH[[#This Row],[(A)
Total  Cost in ZAR - FIXED for 120 days
]]</f>
        <v>0</v>
      </c>
      <c r="E19" s="98">
        <f>T_VSH[[#This Row],[(B)
Total Cost Excluding VAT
(=A)
]]*1.15</f>
        <v>0</v>
      </c>
      <c r="F19" s="99"/>
    </row>
    <row r="20" spans="1:6" x14ac:dyDescent="0.4">
      <c r="A20" s="94" t="s">
        <v>19</v>
      </c>
      <c r="B20" s="96" t="s">
        <v>106</v>
      </c>
      <c r="C20" s="97"/>
      <c r="D20" s="98">
        <f>T_VSH[[#This Row],[(A)
Total  Cost in ZAR - FIXED for 120 days
]]</f>
        <v>0</v>
      </c>
      <c r="E20" s="98">
        <f>T_VSH[[#This Row],[(B)
Total Cost Excluding VAT
(=A)
]]*1.15</f>
        <v>0</v>
      </c>
      <c r="F20" s="99"/>
    </row>
    <row r="21" spans="1:6" x14ac:dyDescent="0.4">
      <c r="A21" s="94" t="s">
        <v>20</v>
      </c>
      <c r="B21" s="96" t="s">
        <v>106</v>
      </c>
      <c r="C21" s="97"/>
      <c r="D21" s="98">
        <f>T_VSH[[#This Row],[(A)
Total  Cost in ZAR - FIXED for 120 days
]]</f>
        <v>0</v>
      </c>
      <c r="E21" s="98">
        <f>T_VSH[[#This Row],[(B)
Total Cost Excluding VAT
(=A)
]]*1.15</f>
        <v>0</v>
      </c>
      <c r="F21" s="99"/>
    </row>
    <row r="22" spans="1:6" x14ac:dyDescent="0.4">
      <c r="A22" s="94" t="s">
        <v>21</v>
      </c>
      <c r="B22" s="96" t="s">
        <v>106</v>
      </c>
      <c r="C22" s="97"/>
      <c r="D22" s="98">
        <f>T_VSH[[#This Row],[(A)
Total  Cost in ZAR - FIXED for 120 days
]]</f>
        <v>0</v>
      </c>
      <c r="E22" s="98">
        <f>T_VSH[[#This Row],[(B)
Total Cost Excluding VAT
(=A)
]]*1.15</f>
        <v>0</v>
      </c>
      <c r="F22" s="99"/>
    </row>
    <row r="23" spans="1:6" x14ac:dyDescent="0.4">
      <c r="A23" s="94" t="s">
        <v>22</v>
      </c>
      <c r="B23" s="96" t="s">
        <v>106</v>
      </c>
      <c r="C23" s="97"/>
      <c r="D23" s="98">
        <f>T_VSH[[#This Row],[(A)
Total  Cost in ZAR - FIXED for 120 days
]]</f>
        <v>0</v>
      </c>
      <c r="E23" s="98">
        <f>T_VSH[[#This Row],[(B)
Total Cost Excluding VAT
(=A)
]]*1.15</f>
        <v>0</v>
      </c>
      <c r="F23" s="99"/>
    </row>
    <row r="24" spans="1:6" x14ac:dyDescent="0.4">
      <c r="A24" s="94" t="s">
        <v>23</v>
      </c>
      <c r="B24" s="96" t="s">
        <v>106</v>
      </c>
      <c r="C24" s="97"/>
      <c r="D24" s="98">
        <f>T_VSH[[#This Row],[(A)
Total  Cost in ZAR - FIXED for 120 days
]]</f>
        <v>0</v>
      </c>
      <c r="E24" s="98">
        <f>T_VSH[[#This Row],[(B)
Total Cost Excluding VAT
(=A)
]]*1.15</f>
        <v>0</v>
      </c>
      <c r="F24" s="99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BA0D-1733-4D3F-8C8D-81FF867E0F8E}">
  <dimension ref="A1:F21"/>
  <sheetViews>
    <sheetView showGridLines="0" workbookViewId="0">
      <selection activeCell="B13" sqref="B13:B21"/>
    </sheetView>
  </sheetViews>
  <sheetFormatPr defaultRowHeight="14.6" x14ac:dyDescent="0.4"/>
  <cols>
    <col min="1" max="1" width="24.3828125" customWidth="1"/>
    <col min="2" max="2" width="51.53515625" customWidth="1"/>
    <col min="3" max="3" width="37.3046875" style="17" customWidth="1"/>
    <col min="4" max="5" width="13.84375" bestFit="1" customWidth="1"/>
    <col min="6" max="6" width="68.53515625" customWidth="1"/>
  </cols>
  <sheetData>
    <row r="1" spans="1:6" ht="25.3" x14ac:dyDescent="0.4">
      <c r="A1" s="93" t="s">
        <v>12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27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15</v>
      </c>
      <c r="B4" s="11" t="s">
        <v>34</v>
      </c>
      <c r="C4" s="16"/>
      <c r="D4" s="9">
        <f>T_PSH[[#This Row],[(A)
Total  Cost in ZAR - FIXED for 120 days
]]</f>
        <v>0</v>
      </c>
      <c r="E4" s="9">
        <f>T_PSH[[#This Row],[(B)
Total Cost Excluding VAT
(=A)
]]*1.15</f>
        <v>0</v>
      </c>
      <c r="F4" s="10"/>
    </row>
    <row r="5" spans="1:6" x14ac:dyDescent="0.4">
      <c r="A5" s="8" t="s">
        <v>16</v>
      </c>
      <c r="B5" s="11" t="s">
        <v>34</v>
      </c>
      <c r="C5" s="16"/>
      <c r="D5" s="9">
        <f>T_PSH[[#This Row],[(A)
Total  Cost in ZAR - FIXED for 120 days
]]</f>
        <v>0</v>
      </c>
      <c r="E5" s="9">
        <f>T_PSH[[#This Row],[(B)
Total Cost Excluding VAT
(=A)
]]*1.15</f>
        <v>0</v>
      </c>
      <c r="F5" s="10"/>
    </row>
    <row r="6" spans="1:6" x14ac:dyDescent="0.4">
      <c r="A6" s="8" t="s">
        <v>17</v>
      </c>
      <c r="B6" s="11" t="s">
        <v>34</v>
      </c>
      <c r="C6" s="16"/>
      <c r="D6" s="9">
        <f>T_PSH[[#This Row],[(A)
Total  Cost in ZAR - FIXED for 120 days
]]</f>
        <v>0</v>
      </c>
      <c r="E6" s="9">
        <f>T_PSH[[#This Row],[(B)
Total Cost Excluding VAT
(=A)
]]*1.15</f>
        <v>0</v>
      </c>
      <c r="F6" s="10"/>
    </row>
    <row r="7" spans="1:6" x14ac:dyDescent="0.4">
      <c r="A7" s="8" t="s">
        <v>18</v>
      </c>
      <c r="B7" s="11" t="s">
        <v>34</v>
      </c>
      <c r="C7" s="16"/>
      <c r="D7" s="9">
        <f>T_PSH[[#This Row],[(A)
Total  Cost in ZAR - FIXED for 120 days
]]</f>
        <v>0</v>
      </c>
      <c r="E7" s="9">
        <f>T_PSH[[#This Row],[(B)
Total Cost Excluding VAT
(=A)
]]*1.15</f>
        <v>0</v>
      </c>
      <c r="F7" s="10"/>
    </row>
    <row r="8" spans="1:6" x14ac:dyDescent="0.4">
      <c r="A8" s="8" t="s">
        <v>19</v>
      </c>
      <c r="B8" s="11" t="s">
        <v>34</v>
      </c>
      <c r="C8" s="16"/>
      <c r="D8" s="9">
        <f>T_PSH[[#This Row],[(A)
Total  Cost in ZAR - FIXED for 120 days
]]</f>
        <v>0</v>
      </c>
      <c r="E8" s="9">
        <f>T_PSH[[#This Row],[(B)
Total Cost Excluding VAT
(=A)
]]*1.15</f>
        <v>0</v>
      </c>
      <c r="F8" s="10"/>
    </row>
    <row r="9" spans="1:6" x14ac:dyDescent="0.4">
      <c r="A9" s="8" t="s">
        <v>20</v>
      </c>
      <c r="B9" s="11" t="s">
        <v>34</v>
      </c>
      <c r="C9" s="16"/>
      <c r="D9" s="9">
        <f>T_PSH[[#This Row],[(A)
Total  Cost in ZAR - FIXED for 120 days
]]</f>
        <v>0</v>
      </c>
      <c r="E9" s="9">
        <f>T_PSH[[#This Row],[(B)
Total Cost Excluding VAT
(=A)
]]*1.15</f>
        <v>0</v>
      </c>
      <c r="F9" s="10"/>
    </row>
    <row r="10" spans="1:6" x14ac:dyDescent="0.4">
      <c r="A10" s="8" t="s">
        <v>21</v>
      </c>
      <c r="B10" s="11" t="s">
        <v>34</v>
      </c>
      <c r="C10" s="16"/>
      <c r="D10" s="9">
        <f>T_PSH[[#This Row],[(A)
Total  Cost in ZAR - FIXED for 120 days
]]</f>
        <v>0</v>
      </c>
      <c r="E10" s="9">
        <f>T_PSH[[#This Row],[(B)
Total Cost Excluding VAT
(=A)
]]*1.15</f>
        <v>0</v>
      </c>
      <c r="F10" s="10"/>
    </row>
    <row r="11" spans="1:6" x14ac:dyDescent="0.4">
      <c r="A11" s="8" t="s">
        <v>22</v>
      </c>
      <c r="B11" s="11" t="s">
        <v>34</v>
      </c>
      <c r="C11" s="16"/>
      <c r="D11" s="9">
        <f>T_PSH[[#This Row],[(A)
Total  Cost in ZAR - FIXED for 120 days
]]</f>
        <v>0</v>
      </c>
      <c r="E11" s="9">
        <f>T_PSH[[#This Row],[(B)
Total Cost Excluding VAT
(=A)
]]*1.15</f>
        <v>0</v>
      </c>
      <c r="F11" s="10"/>
    </row>
    <row r="12" spans="1:6" x14ac:dyDescent="0.4">
      <c r="A12" s="8" t="s">
        <v>23</v>
      </c>
      <c r="B12" s="11" t="s">
        <v>34</v>
      </c>
      <c r="C12" s="16"/>
      <c r="D12" s="9">
        <f>T_PSH[[#This Row],[(A)
Total  Cost in ZAR - FIXED for 120 days
]]</f>
        <v>0</v>
      </c>
      <c r="E12" s="9">
        <f>T_PSH[[#This Row],[(B)
Total Cost Excluding VAT
(=A)
]]*1.15</f>
        <v>0</v>
      </c>
      <c r="F12" s="10"/>
    </row>
    <row r="13" spans="1:6" x14ac:dyDescent="0.4">
      <c r="A13" s="94" t="s">
        <v>15</v>
      </c>
      <c r="B13" s="96" t="s">
        <v>105</v>
      </c>
      <c r="C13" s="16"/>
      <c r="D13" s="95">
        <f>T_PSH[[#This Row],[(A)
Total  Cost in ZAR - FIXED for 120 days
]]</f>
        <v>0</v>
      </c>
      <c r="E13" s="95">
        <f>T_PSH[[#This Row],[(B)
Total Cost Excluding VAT
(=A)
]]*1.15</f>
        <v>0</v>
      </c>
      <c r="F13" s="10"/>
    </row>
    <row r="14" spans="1:6" x14ac:dyDescent="0.4">
      <c r="A14" s="94" t="s">
        <v>16</v>
      </c>
      <c r="B14" s="96" t="s">
        <v>105</v>
      </c>
      <c r="C14" s="97"/>
      <c r="D14" s="98">
        <f>T_PSH[[#This Row],[(A)
Total  Cost in ZAR - FIXED for 120 days
]]</f>
        <v>0</v>
      </c>
      <c r="E14" s="98">
        <f>T_PSH[[#This Row],[(B)
Total Cost Excluding VAT
(=A)
]]*1.15</f>
        <v>0</v>
      </c>
      <c r="F14" s="99"/>
    </row>
    <row r="15" spans="1:6" x14ac:dyDescent="0.4">
      <c r="A15" s="94" t="s">
        <v>17</v>
      </c>
      <c r="B15" s="96" t="s">
        <v>105</v>
      </c>
      <c r="C15" s="97"/>
      <c r="D15" s="98">
        <f>T_PSH[[#This Row],[(A)
Total  Cost in ZAR - FIXED for 120 days
]]</f>
        <v>0</v>
      </c>
      <c r="E15" s="98">
        <f>T_PSH[[#This Row],[(B)
Total Cost Excluding VAT
(=A)
]]*1.15</f>
        <v>0</v>
      </c>
      <c r="F15" s="99"/>
    </row>
    <row r="16" spans="1:6" x14ac:dyDescent="0.4">
      <c r="A16" s="94" t="s">
        <v>18</v>
      </c>
      <c r="B16" s="96" t="s">
        <v>105</v>
      </c>
      <c r="C16" s="97"/>
      <c r="D16" s="98">
        <f>T_PSH[[#This Row],[(A)
Total  Cost in ZAR - FIXED for 120 days
]]</f>
        <v>0</v>
      </c>
      <c r="E16" s="98">
        <f>T_PSH[[#This Row],[(B)
Total Cost Excluding VAT
(=A)
]]*1.15</f>
        <v>0</v>
      </c>
      <c r="F16" s="99"/>
    </row>
    <row r="17" spans="1:6" x14ac:dyDescent="0.4">
      <c r="A17" s="94" t="s">
        <v>19</v>
      </c>
      <c r="B17" s="96" t="s">
        <v>105</v>
      </c>
      <c r="C17" s="97"/>
      <c r="D17" s="98">
        <f>T_PSH[[#This Row],[(A)
Total  Cost in ZAR - FIXED for 120 days
]]</f>
        <v>0</v>
      </c>
      <c r="E17" s="98">
        <f>T_PSH[[#This Row],[(B)
Total Cost Excluding VAT
(=A)
]]*1.15</f>
        <v>0</v>
      </c>
      <c r="F17" s="99"/>
    </row>
    <row r="18" spans="1:6" x14ac:dyDescent="0.4">
      <c r="A18" s="94" t="s">
        <v>20</v>
      </c>
      <c r="B18" s="96" t="s">
        <v>105</v>
      </c>
      <c r="C18" s="97"/>
      <c r="D18" s="98">
        <f>T_PSH[[#This Row],[(A)
Total  Cost in ZAR - FIXED for 120 days
]]</f>
        <v>0</v>
      </c>
      <c r="E18" s="98">
        <f>T_PSH[[#This Row],[(B)
Total Cost Excluding VAT
(=A)
]]*1.15</f>
        <v>0</v>
      </c>
      <c r="F18" s="99"/>
    </row>
    <row r="19" spans="1:6" x14ac:dyDescent="0.4">
      <c r="A19" s="94" t="s">
        <v>21</v>
      </c>
      <c r="B19" s="96" t="s">
        <v>105</v>
      </c>
      <c r="C19" s="97"/>
      <c r="D19" s="98">
        <f>T_PSH[[#This Row],[(A)
Total  Cost in ZAR - FIXED for 120 days
]]</f>
        <v>0</v>
      </c>
      <c r="E19" s="98">
        <f>T_PSH[[#This Row],[(B)
Total Cost Excluding VAT
(=A)
]]*1.15</f>
        <v>0</v>
      </c>
      <c r="F19" s="99"/>
    </row>
    <row r="20" spans="1:6" x14ac:dyDescent="0.4">
      <c r="A20" s="94" t="s">
        <v>22</v>
      </c>
      <c r="B20" s="96" t="s">
        <v>105</v>
      </c>
      <c r="C20" s="97"/>
      <c r="D20" s="98">
        <f>T_PSH[[#This Row],[(A)
Total  Cost in ZAR - FIXED for 120 days
]]</f>
        <v>0</v>
      </c>
      <c r="E20" s="98">
        <f>T_PSH[[#This Row],[(B)
Total Cost Excluding VAT
(=A)
]]*1.15</f>
        <v>0</v>
      </c>
      <c r="F20" s="99"/>
    </row>
    <row r="21" spans="1:6" x14ac:dyDescent="0.4">
      <c r="A21" s="94" t="s">
        <v>23</v>
      </c>
      <c r="B21" s="96" t="s">
        <v>105</v>
      </c>
      <c r="C21" s="97"/>
      <c r="D21" s="98">
        <f>T_PSH[[#This Row],[(A)
Total  Cost in ZAR - FIXED for 120 days
]]</f>
        <v>0</v>
      </c>
      <c r="E21" s="98">
        <f>T_PSH[[#This Row],[(B)
Total Cost Excluding VAT
(=A)
]]*1.15</f>
        <v>0</v>
      </c>
      <c r="F21" s="99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AE9DB-6603-4228-8E32-44C0B0DB340D}">
  <dimension ref="A1:F4"/>
  <sheetViews>
    <sheetView showGridLines="0" zoomScaleNormal="100" workbookViewId="0">
      <selection activeCell="C4" sqref="C4"/>
    </sheetView>
  </sheetViews>
  <sheetFormatPr defaultRowHeight="14.6" x14ac:dyDescent="0.4"/>
  <cols>
    <col min="1" max="1" width="24.3828125" customWidth="1"/>
    <col min="2" max="2" width="51.53515625" customWidth="1"/>
    <col min="3" max="3" width="37.3046875" style="17" customWidth="1"/>
    <col min="4" max="5" width="13.84375" bestFit="1" customWidth="1"/>
    <col min="6" max="6" width="68.53515625" customWidth="1"/>
  </cols>
  <sheetData>
    <row r="1" spans="1:6" ht="25.3" x14ac:dyDescent="0.4">
      <c r="A1" s="93" t="s">
        <v>12</v>
      </c>
      <c r="B1" s="93"/>
      <c r="C1" s="93"/>
      <c r="D1" s="93"/>
      <c r="E1" s="93"/>
      <c r="F1" s="93"/>
    </row>
    <row r="3" spans="1:6" ht="73.3" thickBot="1" x14ac:dyDescent="0.45">
      <c r="A3" s="6" t="s">
        <v>14</v>
      </c>
      <c r="B3" s="7" t="s">
        <v>24</v>
      </c>
      <c r="C3" s="15" t="s">
        <v>27</v>
      </c>
      <c r="D3" s="7" t="s">
        <v>25</v>
      </c>
      <c r="E3" s="7" t="s">
        <v>26</v>
      </c>
      <c r="F3" s="7" t="s">
        <v>13</v>
      </c>
    </row>
    <row r="4" spans="1:6" ht="15" thickTop="1" x14ac:dyDescent="0.4">
      <c r="A4" s="8" t="s">
        <v>15</v>
      </c>
      <c r="B4" s="11" t="s">
        <v>35</v>
      </c>
      <c r="C4" s="16"/>
      <c r="D4" s="9">
        <f>T_IBMPH[[#This Row],[(A)
Total  Cost in ZAR - FIXED for 120 days
]]</f>
        <v>0</v>
      </c>
      <c r="E4" s="9">
        <f>T_IBMPH[[#This Row],[(B)
Total Cost Excluding VAT
(=A)
]]*1.15</f>
        <v>0</v>
      </c>
      <c r="F4" s="10"/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6A79A53E7D142BE0A5628DDE9BC92" ma:contentTypeVersion="3" ma:contentTypeDescription="Create a new document." ma:contentTypeScope="" ma:versionID="a2bf5657e801950363d64bb591b374c0">
  <xsd:schema xmlns:xsd="http://www.w3.org/2001/XMLSchema" xmlns:xs="http://www.w3.org/2001/XMLSchema" xmlns:p="http://schemas.microsoft.com/office/2006/metadata/properties" xmlns:ns2="fae2d8f6-6481-451e-828c-bb269d87ff9f" targetNamespace="http://schemas.microsoft.com/office/2006/metadata/properties" ma:root="true" ma:fieldsID="bb99a8c2512c4fcf0868b4dbce6e8bae" ns2:_="">
    <xsd:import namespace="fae2d8f6-6481-451e-828c-bb269d87ff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2d8f6-6481-451e-828c-bb269d87ff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67A0DB-CD67-40BA-ACBA-5E4B0FC3CE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373F0B-EF98-4EBC-93F6-258553E6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e2d8f6-6481-451e-828c-bb269d87ff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F84CD5-23EA-4B2A-BEBA-F224DA07C04B}">
  <ds:schemaRefs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ae2d8f6-6481-451e-828c-bb269d87ff9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Introduction</vt:lpstr>
      <vt:lpstr>Pricing Summary</vt:lpstr>
      <vt:lpstr>SLA Maintance</vt:lpstr>
      <vt:lpstr>Software Maintenance</vt:lpstr>
      <vt:lpstr>Hardware Maintanance</vt:lpstr>
      <vt:lpstr>Supply Summary</vt:lpstr>
      <vt:lpstr>Pricing- Virtualisation HW</vt:lpstr>
      <vt:lpstr>Pricing- Physical Hardware</vt:lpstr>
      <vt:lpstr>Pricing- IBM Power hardware</vt:lpstr>
      <vt:lpstr>Pricing-Networking</vt:lpstr>
      <vt:lpstr>Pricing-Cabling</vt:lpstr>
      <vt:lpstr>Pricing-Software Licencing</vt:lpstr>
      <vt:lpstr>'Hardware Maintanance'!Exchange_Rate</vt:lpstr>
      <vt:lpstr>'Software Maintenance'!Exchange_Rate</vt:lpstr>
      <vt:lpstr>Exchange_Rate</vt:lpstr>
      <vt:lpstr>'Hardware Maintanance'!Print_Titles</vt:lpstr>
      <vt:lpstr>'Software Maintenance'!Print_Titles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Werick Venter</dc:creator>
  <cp:lastModifiedBy>Werick Venter</cp:lastModifiedBy>
  <dcterms:created xsi:type="dcterms:W3CDTF">2024-03-05T20:39:22Z</dcterms:created>
  <dcterms:modified xsi:type="dcterms:W3CDTF">2025-12-11T06:18:32Z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1864d1-c16a-45ad-949f-bdea3b8c9e66_Enabled">
    <vt:lpwstr>true</vt:lpwstr>
  </property>
  <property fmtid="{D5CDD505-2E9C-101B-9397-08002B2CF9AE}" pid="3" name="MSIP_Label_a11864d1-c16a-45ad-949f-bdea3b8c9e66_SetDate">
    <vt:lpwstr>2024-03-05T20:41:02Z</vt:lpwstr>
  </property>
  <property fmtid="{D5CDD505-2E9C-101B-9397-08002B2CF9AE}" pid="4" name="MSIP_Label_a11864d1-c16a-45ad-949f-bdea3b8c9e66_Method">
    <vt:lpwstr>Standard</vt:lpwstr>
  </property>
  <property fmtid="{D5CDD505-2E9C-101B-9397-08002B2CF9AE}" pid="5" name="MSIP_Label_a11864d1-c16a-45ad-949f-bdea3b8c9e66_Name">
    <vt:lpwstr>Confidential</vt:lpwstr>
  </property>
  <property fmtid="{D5CDD505-2E9C-101B-9397-08002B2CF9AE}" pid="6" name="MSIP_Label_a11864d1-c16a-45ad-949f-bdea3b8c9e66_SiteId">
    <vt:lpwstr>fb62d46e-e86e-4673-ba82-b27b61d8202b</vt:lpwstr>
  </property>
  <property fmtid="{D5CDD505-2E9C-101B-9397-08002B2CF9AE}" pid="7" name="MSIP_Label_a11864d1-c16a-45ad-949f-bdea3b8c9e66_ActionId">
    <vt:lpwstr>62e31ae9-253a-4e60-96a7-8c2579bf0e5c</vt:lpwstr>
  </property>
  <property fmtid="{D5CDD505-2E9C-101B-9397-08002B2CF9AE}" pid="8" name="MSIP_Label_a11864d1-c16a-45ad-949f-bdea3b8c9e66_ContentBits">
    <vt:lpwstr>3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0x01010075B6A79A53E7D142BE0A5628DDE9BC92</vt:lpwstr>
  </property>
</Properties>
</file>