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gaugeloT\Documents\2021 - 2022 FINANCIAL YEAR DOCUMENTS\2021 - 2022 TENDERS ADVERTISED BY KGAUGELO\COGTA (T) 04 OF 2021 CLEANING SERVICES\"/>
    </mc:Choice>
  </mc:AlternateContent>
  <bookViews>
    <workbookView xWindow="0" yWindow="0" windowWidth="18855" windowHeight="8190" activeTab="1"/>
  </bookViews>
  <sheets>
    <sheet name=" Costing Sheet Part 1" sheetId="1" r:id="rId1"/>
    <sheet name="Costing Sheet" sheetId="2" r:id="rId2"/>
  </sheets>
  <definedNames>
    <definedName name="_xlnm.Print_Area" localSheetId="0">' Costing Sheet Part 1'!$A$4:$D$48</definedName>
    <definedName name="_xlnm.Print_Area" localSheetId="1">'Costing Sheet'!$A$4:$E$74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E10" i="2" l="1"/>
  <c r="E9" i="2"/>
  <c r="B12" i="1" l="1"/>
  <c r="B14" i="1" l="1"/>
  <c r="B15" i="1" s="1"/>
  <c r="C49" i="1" s="1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2" i="2"/>
  <c r="E33" i="2" s="1"/>
  <c r="E80" i="2" s="1"/>
  <c r="E89" i="2" s="1"/>
  <c r="E97" i="2" s="1"/>
  <c r="E27" i="2"/>
  <c r="E26" i="2"/>
  <c r="E25" i="2"/>
  <c r="E24" i="2"/>
  <c r="E23" i="2"/>
  <c r="E18" i="2"/>
  <c r="E19" i="2" s="1"/>
  <c r="E78" i="2" s="1"/>
  <c r="E87" i="2" s="1"/>
  <c r="E95" i="2" s="1"/>
  <c r="E12" i="2"/>
  <c r="E11" i="2"/>
  <c r="E8" i="2"/>
  <c r="E7" i="2"/>
  <c r="F43" i="1"/>
  <c r="H43" i="1" s="1"/>
  <c r="F42" i="1"/>
  <c r="H42" i="1" s="1"/>
  <c r="F35" i="1"/>
  <c r="H35" i="1" s="1"/>
  <c r="H34" i="1"/>
  <c r="F33" i="1"/>
  <c r="H33" i="1" s="1"/>
  <c r="F32" i="1"/>
  <c r="H32" i="1" s="1"/>
  <c r="C31" i="1"/>
  <c r="F31" i="1" s="1"/>
  <c r="H31" i="1" s="1"/>
  <c r="H30" i="1"/>
  <c r="F29" i="1"/>
  <c r="H29" i="1" s="1"/>
  <c r="C28" i="1"/>
  <c r="F28" i="1" s="1"/>
  <c r="H28" i="1" s="1"/>
  <c r="F27" i="1"/>
  <c r="H27" i="1" s="1"/>
  <c r="C26" i="1"/>
  <c r="F26" i="1" s="1"/>
  <c r="H26" i="1" s="1"/>
  <c r="C25" i="1"/>
  <c r="F25" i="1" s="1"/>
  <c r="H25" i="1" s="1"/>
  <c r="C24" i="1"/>
  <c r="F24" i="1" s="1"/>
  <c r="H24" i="1" s="1"/>
  <c r="C23" i="1"/>
  <c r="F23" i="1" s="1"/>
  <c r="H23" i="1" s="1"/>
  <c r="C22" i="1"/>
  <c r="F22" i="1" s="1"/>
  <c r="H22" i="1" s="1"/>
  <c r="F21" i="1"/>
  <c r="H21" i="1" s="1"/>
  <c r="F20" i="1"/>
  <c r="H20" i="1" s="1"/>
  <c r="E28" i="2" l="1"/>
  <c r="E79" i="2" s="1"/>
  <c r="E88" i="2" s="1"/>
  <c r="E96" i="2" s="1"/>
  <c r="E73" i="2"/>
  <c r="E82" i="2" s="1"/>
  <c r="E13" i="2"/>
  <c r="E14" i="2" s="1"/>
  <c r="E77" i="2" s="1"/>
  <c r="E86" i="2" s="1"/>
  <c r="E54" i="2"/>
  <c r="E55" i="2" s="1"/>
  <c r="E81" i="2" s="1"/>
  <c r="E90" i="2" s="1"/>
  <c r="E98" i="2" s="1"/>
  <c r="H44" i="1"/>
  <c r="C50" i="1"/>
  <c r="C51" i="1" s="1"/>
  <c r="H36" i="1"/>
  <c r="H37" i="1" s="1"/>
  <c r="C55" i="1" s="1"/>
  <c r="E83" i="2" l="1"/>
  <c r="E91" i="2"/>
  <c r="E94" i="2"/>
  <c r="E99" i="2" s="1"/>
  <c r="C57" i="1"/>
  <c r="C58" i="1" s="1"/>
  <c r="C52" i="1"/>
  <c r="C56" i="1"/>
  <c r="H45" i="1"/>
  <c r="C59" i="1" l="1"/>
  <c r="C62" i="1" s="1"/>
  <c r="E101" i="2"/>
</calcChain>
</file>

<file path=xl/sharedStrings.xml><?xml version="1.0" encoding="utf-8"?>
<sst xmlns="http://schemas.openxmlformats.org/spreadsheetml/2006/main" count="242" uniqueCount="136">
  <si>
    <t>Part 1 - Cleaners &amp; Supervisors</t>
  </si>
  <si>
    <t>Quantity</t>
  </si>
  <si>
    <t>Week Day Shift</t>
  </si>
  <si>
    <t>Number of Cleaners</t>
  </si>
  <si>
    <t>Number of Supervisors</t>
  </si>
  <si>
    <t>Cost</t>
  </si>
  <si>
    <t>Cleaner monthly cost</t>
  </si>
  <si>
    <t>Supervisor Monthly cost</t>
  </si>
  <si>
    <t>Monthly cost</t>
  </si>
  <si>
    <t>Part 1 Total Monthly cost</t>
  </si>
  <si>
    <t>Part 1 Total Annual cost</t>
  </si>
  <si>
    <t>Part 2 Cleaning Consumables &amp; Equipment</t>
  </si>
  <si>
    <t>Equipment</t>
  </si>
  <si>
    <t>Wheat Board</t>
  </si>
  <si>
    <t>Pencardia</t>
  </si>
  <si>
    <t>NOSA</t>
  </si>
  <si>
    <t>Letaba House</t>
  </si>
  <si>
    <t>Unit cost per month</t>
  </si>
  <si>
    <t>Monthly rental</t>
  </si>
  <si>
    <t>Soap Dispenser</t>
  </si>
  <si>
    <t xml:space="preserve">3 Toilet Roll Holders </t>
  </si>
  <si>
    <t xml:space="preserve">Paper Towel Dispensers (Folded) </t>
  </si>
  <si>
    <t>Sanitary Wipes</t>
  </si>
  <si>
    <t>Paper Towel Bins</t>
  </si>
  <si>
    <t>Air Fresheners</t>
  </si>
  <si>
    <t>Sanitizers</t>
  </si>
  <si>
    <t>70% Alcohol Hand Sanitizers 5 Litres</t>
  </si>
  <si>
    <t>She-bins</t>
  </si>
  <si>
    <t>Cleaning Chemicals</t>
  </si>
  <si>
    <t>Cleaning Equipment - Mops, Brooms, Industrial Vacuum Cleaners, etc.</t>
  </si>
  <si>
    <t>Deep Cleaning - Kitchens</t>
  </si>
  <si>
    <t>Deep Cleaning - Bathrooms</t>
  </si>
  <si>
    <t>Deep Cleaning - Toilets</t>
  </si>
  <si>
    <t>Deep Cleaning - Equipment</t>
  </si>
  <si>
    <t>Pest Control Services</t>
  </si>
  <si>
    <t>Part 2 Total Monthly cost</t>
  </si>
  <si>
    <t>Part 2 Total Annual cost</t>
  </si>
  <si>
    <t>Part 3 Equipment</t>
  </si>
  <si>
    <t>Toilet Seats- White</t>
  </si>
  <si>
    <t>Part 2 Total Once-Off cost</t>
  </si>
  <si>
    <t>Annual
Escalation %</t>
  </si>
  <si>
    <t>Annual Cost</t>
  </si>
  <si>
    <t>Part 1 - Cost Year 1</t>
  </si>
  <si>
    <t>Part 1 - Cost Year 2</t>
  </si>
  <si>
    <t>Part 1 - Cost Year 3</t>
  </si>
  <si>
    <t>TOTAL BID PRICE PART 1</t>
  </si>
  <si>
    <t>Part 3 - Once-Off Cost Year 1</t>
  </si>
  <si>
    <t>TOTAL BID PRICE PART 2</t>
  </si>
  <si>
    <t>TOTAL BID PRICE (SBD 3)</t>
  </si>
  <si>
    <t>15% VAT Inclusive</t>
  </si>
  <si>
    <t>Description</t>
  </si>
  <si>
    <t>Monthly Quantity</t>
  </si>
  <si>
    <t>Unit type</t>
  </si>
  <si>
    <t>Monthly cost (incl.)</t>
  </si>
  <si>
    <t>Person</t>
  </si>
  <si>
    <t>SQM</t>
  </si>
  <si>
    <t>TOTAL YEAR 1</t>
  </si>
  <si>
    <t>ANNUAL COST YEAR 1</t>
  </si>
  <si>
    <t>Area per year</t>
  </si>
  <si>
    <t>Unit cost per SQM</t>
  </si>
  <si>
    <t>Annual cost</t>
  </si>
  <si>
    <t xml:space="preserve">Full / Comprehensive deep cleaning and sanitisation </t>
  </si>
  <si>
    <t>Units per year</t>
  </si>
  <si>
    <t>Unit cost</t>
  </si>
  <si>
    <t>Carpets</t>
  </si>
  <si>
    <t>Upholstered chairs</t>
  </si>
  <si>
    <t>Unit</t>
  </si>
  <si>
    <t>Upholstered 1 seater couches</t>
  </si>
  <si>
    <t>Upholstered 2-seater couches</t>
  </si>
  <si>
    <t>Upholstered 3-seater couches</t>
  </si>
  <si>
    <t>Full pest control service as indicated in ToR</t>
  </si>
  <si>
    <t>5L bottle</t>
  </si>
  <si>
    <t>Each</t>
  </si>
  <si>
    <t>Liquid bleach</t>
  </si>
  <si>
    <t>Once of quantity</t>
  </si>
  <si>
    <t>Once-off cost (incl.)</t>
  </si>
  <si>
    <t>She-bins (Grey, Plastic)</t>
  </si>
  <si>
    <t>Hand sanitiser dispensers (electronic/wall mounted)</t>
  </si>
  <si>
    <t>Hand sanitiser dispensers (foot operated)</t>
  </si>
  <si>
    <t>Liquid soap dispenser bottle 1 litre capacity</t>
  </si>
  <si>
    <t>Toilet roll holder (3 Roll holder, Stainless steel, wall mounted)</t>
  </si>
  <si>
    <t>YEAR 1 COST</t>
  </si>
  <si>
    <t>Cost (Incl.)</t>
  </si>
  <si>
    <t>TOTAL</t>
  </si>
  <si>
    <t>YEAR 2 COST</t>
  </si>
  <si>
    <t>Escalation %</t>
  </si>
  <si>
    <t>TOTAL BID PRICE (SBD 7) INCLUSIVE OF 15% VAT</t>
  </si>
  <si>
    <t>Cleaners (Par 2.4)</t>
  </si>
  <si>
    <t>Supervisors (Par 2.4)</t>
  </si>
  <si>
    <t>Cleaning equipment (vacuum cleaners, brooms, mops, buckets, cloths etc)(Par 2.5)</t>
  </si>
  <si>
    <t>Unit cost per SQM / month</t>
  </si>
  <si>
    <t>Area</t>
  </si>
  <si>
    <t>Dustbin liner small (Offices, Colour coded, (Replace twice weekly)</t>
  </si>
  <si>
    <t>Dustbin liner medium (Toilets, Colour coded), Replace once weekly)</t>
  </si>
  <si>
    <t>Dustbin liner large (Kitchens, Colour coded, Replace twice weekly)</t>
  </si>
  <si>
    <t>She-bin liner (Colour coded, Replace twice weekly)</t>
  </si>
  <si>
    <t>Air freshener canisters (Securely locked brackets)</t>
  </si>
  <si>
    <t>750ml</t>
  </si>
  <si>
    <t>Bio-degradable hand-wash foam</t>
  </si>
  <si>
    <t>70% Alcohol Hand Sanitizer</t>
  </si>
  <si>
    <t xml:space="preserve">Liquid all-purpose cleaner </t>
  </si>
  <si>
    <t>Furniture polish or spray</t>
  </si>
  <si>
    <t xml:space="preserve">Liquid dishwashing soap monthly </t>
  </si>
  <si>
    <t xml:space="preserve">Liquid tile cleaner </t>
  </si>
  <si>
    <t>Disinfectant cleaner (0.1% chlorine</t>
  </si>
  <si>
    <t>Toilet seat sanitiser refill</t>
  </si>
  <si>
    <t>Urinal sanitiser refill</t>
  </si>
  <si>
    <t>Toilet bowl sanitiser refill</t>
  </si>
  <si>
    <t>Liquid Soap Dispenser (Grey, Plastic)</t>
  </si>
  <si>
    <t>Paper Towel Dispensers (Folded) (Grey, Plastic)</t>
  </si>
  <si>
    <t>Hand sanitiser dispenser bottle 1 litre capacity</t>
  </si>
  <si>
    <t>Electronic air fresheners dispensers (Grey, Plastic)</t>
  </si>
  <si>
    <t>Dustbins (Wall mounted) (Grey, Plastic)</t>
  </si>
  <si>
    <t>Toilets bowl sanitiser Dispenser (Wall mounted) (Grey, Plastic)</t>
  </si>
  <si>
    <t>Urinal sanitiser dispenser (Wall mounted) (Grey, Plastic)</t>
  </si>
  <si>
    <t>Toilet Seat Sanitiser Dispenser (Wall mounted) (Grey, Plastic)</t>
  </si>
  <si>
    <t>All prices must include 15% VAT
Bidder must only complete yellow cells
Any manipulation of formulas or amendments to cells other than yellow cells will invalidate the bid</t>
  </si>
  <si>
    <t>Signature</t>
  </si>
  <si>
    <t>Name:</t>
  </si>
  <si>
    <t>Bidder name:</t>
  </si>
  <si>
    <t>Date</t>
  </si>
  <si>
    <t>Annexure C-DCOG Cleaning Tender Costing Sheet</t>
  </si>
  <si>
    <t>YEAR 3 COST</t>
  </si>
  <si>
    <t>Weekend Day Shift</t>
  </si>
  <si>
    <t>Part 1 Bid Price</t>
  </si>
  <si>
    <t>Part 2 Bid Price</t>
  </si>
  <si>
    <t>Additional surcharge for PPE, cleaning equipment etc. for cleaners during Covid-19 alert levels 1 to 5 (Par 2.5)</t>
  </si>
  <si>
    <t>750ml sachets</t>
  </si>
  <si>
    <t>500ml Sachets</t>
  </si>
  <si>
    <t xml:space="preserve">Date: </t>
  </si>
  <si>
    <t>COVID-19 DEEP CLEANING / DISINFECTION (Part B, Par 2.6 of ToR)</t>
  </si>
  <si>
    <t>NORMAL CLEANING SERVICES (Part B, Par 2.4/2.5 of ToR)</t>
  </si>
  <si>
    <t>PEST CONTROL SERVICES (Part B, Par 2.8 of ToR)</t>
  </si>
  <si>
    <t>ANNUAL CARPET AND UPHOLSTERY DEEP CLEANING (Part B, Par 2.7 of ToR)</t>
  </si>
  <si>
    <t>CLEANING / HYGIENE CONSUMABLES (Part B, Par 2.9 of ToR)</t>
  </si>
  <si>
    <t>CLEANING / HYGIENE EQUIPMENT (Part B, Par 2.10 of 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</si>
</sst>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&quot;R&quot;#,##0.00"/>
    <numFmt numFmtId="165" formatCode="_-* #,##0_-;\-* #,##0_-;_-* &quot;-&quot;??_-;_-@_-"/>
  </numFmts>
  <fonts count="12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11">
    <xf numFmtId="0" fontId="0" fillId="0" borderId="0" xfId="0"/>
    <xf numFmtId="0" fontId="4" fillId="0" borderId="0" xfId="0" applyFont="1" applyProtection="1"/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2" borderId="12" xfId="0" applyFont="1" applyFill="1" applyBorder="1" applyAlignment="1" applyProtection="1">
      <alignment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2" fillId="5" borderId="6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4" fillId="0" borderId="4" xfId="0" applyFont="1" applyBorder="1" applyProtection="1"/>
    <xf numFmtId="165" fontId="4" fillId="0" borderId="1" xfId="1" applyNumberFormat="1" applyFont="1" applyBorder="1" applyProtection="1"/>
    <xf numFmtId="165" fontId="4" fillId="5" borderId="1" xfId="1" applyNumberFormat="1" applyFont="1" applyFill="1" applyBorder="1" applyProtection="1"/>
    <xf numFmtId="165" fontId="4" fillId="0" borderId="0" xfId="1" applyNumberFormat="1" applyFont="1" applyFill="1" applyBorder="1" applyProtection="1"/>
    <xf numFmtId="0" fontId="5" fillId="2" borderId="4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left"/>
    </xf>
    <xf numFmtId="0" fontId="4" fillId="4" borderId="5" xfId="0" applyFont="1" applyFill="1" applyBorder="1" applyProtection="1"/>
    <xf numFmtId="0" fontId="4" fillId="4" borderId="3" xfId="0" applyFont="1" applyFill="1" applyBorder="1" applyProtection="1"/>
    <xf numFmtId="0" fontId="5" fillId="2" borderId="1" xfId="0" applyFont="1" applyFill="1" applyBorder="1" applyAlignment="1" applyProtection="1">
      <alignment vertical="center"/>
    </xf>
    <xf numFmtId="0" fontId="1" fillId="0" borderId="1" xfId="0" applyFont="1" applyBorder="1" applyProtection="1"/>
    <xf numFmtId="0" fontId="4" fillId="0" borderId="1" xfId="0" applyFont="1" applyBorder="1" applyProtection="1"/>
    <xf numFmtId="0" fontId="2" fillId="2" borderId="1" xfId="0" applyFont="1" applyFill="1" applyBorder="1" applyProtection="1"/>
    <xf numFmtId="0" fontId="5" fillId="2" borderId="1" xfId="0" applyFont="1" applyFill="1" applyBorder="1" applyProtection="1"/>
    <xf numFmtId="0" fontId="4" fillId="2" borderId="1" xfId="0" applyFont="1" applyFill="1" applyBorder="1" applyProtection="1"/>
    <xf numFmtId="0" fontId="2" fillId="2" borderId="1" xfId="0" applyFont="1" applyFill="1" applyBorder="1" applyAlignment="1" applyProtection="1">
      <alignment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9" fontId="4" fillId="0" borderId="1" xfId="2" applyFont="1" applyBorder="1" applyProtection="1"/>
    <xf numFmtId="164" fontId="4" fillId="0" borderId="1" xfId="0" applyNumberFormat="1" applyFont="1" applyBorder="1" applyProtection="1"/>
    <xf numFmtId="164" fontId="4" fillId="0" borderId="0" xfId="0" applyNumberFormat="1" applyFont="1" applyFill="1" applyBorder="1" applyProtection="1"/>
    <xf numFmtId="164" fontId="4" fillId="5" borderId="1" xfId="0" applyNumberFormat="1" applyFont="1" applyFill="1" applyBorder="1" applyProtection="1"/>
    <xf numFmtId="0" fontId="4" fillId="0" borderId="13" xfId="0" applyFont="1" applyBorder="1" applyProtection="1"/>
    <xf numFmtId="164" fontId="4" fillId="0" borderId="0" xfId="0" applyNumberFormat="1" applyFont="1" applyBorder="1" applyProtection="1"/>
    <xf numFmtId="0" fontId="5" fillId="2" borderId="4" xfId="0" applyFont="1" applyFill="1" applyBorder="1" applyProtection="1"/>
    <xf numFmtId="164" fontId="5" fillId="2" borderId="1" xfId="0" applyNumberFormat="1" applyFont="1" applyFill="1" applyBorder="1" applyProtection="1"/>
    <xf numFmtId="164" fontId="5" fillId="0" borderId="14" xfId="0" applyNumberFormat="1" applyFont="1" applyFill="1" applyBorder="1" applyProtection="1"/>
    <xf numFmtId="0" fontId="5" fillId="0" borderId="0" xfId="0" applyFont="1" applyFill="1" applyBorder="1" applyProtection="1"/>
    <xf numFmtId="164" fontId="5" fillId="0" borderId="0" xfId="0" applyNumberFormat="1" applyFont="1" applyFill="1" applyBorder="1" applyProtection="1"/>
    <xf numFmtId="0" fontId="4" fillId="0" borderId="0" xfId="0" applyFont="1" applyAlignment="1" applyProtection="1">
      <alignment vertical="center" wrapText="1"/>
    </xf>
    <xf numFmtId="0" fontId="4" fillId="0" borderId="1" xfId="0" applyFont="1" applyBorder="1" applyAlignment="1" applyProtection="1">
      <alignment wrapText="1"/>
    </xf>
    <xf numFmtId="0" fontId="5" fillId="2" borderId="0" xfId="0" applyFont="1" applyFill="1" applyBorder="1" applyProtection="1"/>
    <xf numFmtId="0" fontId="4" fillId="2" borderId="0" xfId="0" applyFont="1" applyFill="1" applyBorder="1" applyProtection="1"/>
    <xf numFmtId="164" fontId="5" fillId="2" borderId="0" xfId="0" applyNumberFormat="1" applyFont="1" applyFill="1" applyBorder="1" applyProtection="1"/>
    <xf numFmtId="0" fontId="0" fillId="0" borderId="0" xfId="0" applyProtection="1"/>
    <xf numFmtId="164" fontId="4" fillId="6" borderId="1" xfId="0" applyNumberFormat="1" applyFont="1" applyFill="1" applyBorder="1" applyProtection="1">
      <protection locked="0"/>
    </xf>
    <xf numFmtId="9" fontId="4" fillId="6" borderId="1" xfId="2" applyFont="1" applyFill="1" applyBorder="1" applyProtection="1">
      <protection locked="0"/>
    </xf>
    <xf numFmtId="9" fontId="4" fillId="6" borderId="1" xfId="2" applyNumberFormat="1" applyFont="1" applyFill="1" applyBorder="1" applyProtection="1">
      <protection locked="0"/>
    </xf>
    <xf numFmtId="0" fontId="0" fillId="6" borderId="0" xfId="0" applyFill="1" applyProtection="1">
      <protection locked="0"/>
    </xf>
    <xf numFmtId="0" fontId="9" fillId="6" borderId="8" xfId="0" applyFont="1" applyFill="1" applyBorder="1" applyProtection="1">
      <protection locked="0"/>
    </xf>
    <xf numFmtId="0" fontId="9" fillId="6" borderId="0" xfId="0" applyFont="1" applyFill="1" applyProtection="1">
      <protection locked="0"/>
    </xf>
    <xf numFmtId="0" fontId="2" fillId="6" borderId="0" xfId="0" applyFont="1" applyFill="1" applyProtection="1">
      <protection locked="0"/>
    </xf>
    <xf numFmtId="0" fontId="1" fillId="0" borderId="0" xfId="0" applyFont="1" applyAlignment="1" applyProtection="1">
      <alignment vertical="top"/>
    </xf>
    <xf numFmtId="0" fontId="11" fillId="0" borderId="0" xfId="0" applyFont="1" applyBorder="1" applyAlignment="1" applyProtection="1"/>
    <xf numFmtId="0" fontId="2" fillId="2" borderId="1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vertical="top" wrapText="1"/>
    </xf>
    <xf numFmtId="165" fontId="1" fillId="0" borderId="1" xfId="1" applyNumberFormat="1" applyFont="1" applyBorder="1" applyAlignment="1" applyProtection="1">
      <alignment vertical="top"/>
    </xf>
    <xf numFmtId="0" fontId="1" fillId="0" borderId="1" xfId="0" applyFont="1" applyBorder="1" applyAlignment="1" applyProtection="1">
      <alignment vertical="top"/>
    </xf>
    <xf numFmtId="43" fontId="1" fillId="0" borderId="1" xfId="1" applyFont="1" applyBorder="1" applyAlignment="1" applyProtection="1">
      <alignment vertical="top"/>
    </xf>
    <xf numFmtId="165" fontId="1" fillId="5" borderId="1" xfId="1" applyNumberFormat="1" applyFont="1" applyFill="1" applyBorder="1" applyAlignment="1" applyProtection="1">
      <alignment vertical="top"/>
    </xf>
    <xf numFmtId="0" fontId="1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vertical="top"/>
    </xf>
    <xf numFmtId="0" fontId="2" fillId="2" borderId="1" xfId="0" applyFont="1" applyFill="1" applyBorder="1" applyAlignment="1" applyProtection="1">
      <alignment vertical="top" wrapText="1"/>
    </xf>
    <xf numFmtId="165" fontId="2" fillId="2" borderId="1" xfId="1" applyNumberFormat="1" applyFont="1" applyFill="1" applyBorder="1" applyAlignment="1" applyProtection="1">
      <alignment vertical="top"/>
    </xf>
    <xf numFmtId="0" fontId="2" fillId="2" borderId="1" xfId="0" applyFont="1" applyFill="1" applyBorder="1" applyAlignment="1" applyProtection="1">
      <alignment vertical="top"/>
    </xf>
    <xf numFmtId="43" fontId="2" fillId="2" borderId="1" xfId="1" applyFont="1" applyFill="1" applyBorder="1" applyAlignment="1" applyProtection="1">
      <alignment vertical="top"/>
    </xf>
    <xf numFmtId="0" fontId="2" fillId="2" borderId="2" xfId="0" applyFont="1" applyFill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vertical="top" wrapText="1"/>
    </xf>
    <xf numFmtId="165" fontId="1" fillId="0" borderId="3" xfId="1" applyNumberFormat="1" applyFont="1" applyBorder="1" applyAlignment="1" applyProtection="1">
      <alignment vertical="top"/>
    </xf>
    <xf numFmtId="0" fontId="9" fillId="2" borderId="1" xfId="0" applyFont="1" applyFill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horizontal="center" vertical="top" wrapText="1"/>
    </xf>
    <xf numFmtId="0" fontId="10" fillId="0" borderId="1" xfId="0" applyFont="1" applyBorder="1" applyAlignment="1" applyProtection="1">
      <alignment vertical="top" wrapText="1"/>
    </xf>
    <xf numFmtId="0" fontId="10" fillId="0" borderId="1" xfId="0" applyFont="1" applyBorder="1" applyAlignment="1" applyProtection="1">
      <alignment horizontal="right" vertical="top"/>
    </xf>
    <xf numFmtId="0" fontId="1" fillId="0" borderId="3" xfId="0" applyFont="1" applyBorder="1" applyAlignment="1" applyProtection="1">
      <alignment vertical="top"/>
    </xf>
    <xf numFmtId="0" fontId="8" fillId="0" borderId="3" xfId="0" applyFont="1" applyBorder="1" applyAlignment="1" applyProtection="1">
      <alignment vertical="top"/>
    </xf>
    <xf numFmtId="3" fontId="10" fillId="0" borderId="1" xfId="0" applyNumberFormat="1" applyFont="1" applyBorder="1" applyAlignment="1" applyProtection="1">
      <alignment horizontal="right" vertical="top"/>
    </xf>
    <xf numFmtId="0" fontId="7" fillId="0" borderId="6" xfId="0" applyFont="1" applyBorder="1" applyAlignment="1" applyProtection="1">
      <alignment horizontal="justify" vertical="top" wrapText="1"/>
    </xf>
    <xf numFmtId="165" fontId="1" fillId="0" borderId="7" xfId="1" applyNumberFormat="1" applyFont="1" applyBorder="1" applyAlignment="1" applyProtection="1">
      <alignment vertical="top"/>
    </xf>
    <xf numFmtId="43" fontId="1" fillId="3" borderId="1" xfId="1" applyFont="1" applyFill="1" applyBorder="1" applyAlignment="1" applyProtection="1">
      <alignment vertical="top"/>
    </xf>
    <xf numFmtId="0" fontId="2" fillId="2" borderId="6" xfId="0" applyFont="1" applyFill="1" applyBorder="1" applyAlignment="1" applyProtection="1">
      <alignment vertical="top" wrapText="1"/>
    </xf>
    <xf numFmtId="0" fontId="10" fillId="0" borderId="4" xfId="0" applyFont="1" applyBorder="1" applyAlignment="1" applyProtection="1">
      <alignment vertical="center" wrapText="1"/>
    </xf>
    <xf numFmtId="0" fontId="10" fillId="0" borderId="1" xfId="0" applyFont="1" applyBorder="1" applyAlignment="1" applyProtection="1">
      <alignment horizontal="right" vertical="top" wrapText="1"/>
    </xf>
    <xf numFmtId="0" fontId="1" fillId="0" borderId="6" xfId="0" applyFont="1" applyBorder="1" applyAlignment="1" applyProtection="1">
      <alignment vertical="top" wrapText="1"/>
    </xf>
    <xf numFmtId="0" fontId="2" fillId="2" borderId="1" xfId="0" applyFont="1" applyFill="1" applyBorder="1" applyAlignment="1" applyProtection="1">
      <alignment horizontal="center" vertical="top"/>
    </xf>
    <xf numFmtId="43" fontId="1" fillId="0" borderId="1" xfId="0" applyNumberFormat="1" applyFont="1" applyBorder="1" applyAlignment="1" applyProtection="1">
      <alignment vertical="top"/>
    </xf>
    <xf numFmtId="43" fontId="2" fillId="2" borderId="1" xfId="0" applyNumberFormat="1" applyFont="1" applyFill="1" applyBorder="1" applyAlignment="1" applyProtection="1">
      <alignment vertical="top"/>
    </xf>
    <xf numFmtId="43" fontId="1" fillId="6" borderId="1" xfId="1" applyFont="1" applyFill="1" applyBorder="1" applyAlignment="1" applyProtection="1">
      <alignment vertical="top"/>
      <protection locked="0"/>
    </xf>
    <xf numFmtId="9" fontId="1" fillId="6" borderId="1" xfId="2" applyNumberFormat="1" applyFont="1" applyFill="1" applyBorder="1" applyAlignment="1" applyProtection="1">
      <alignment vertical="top"/>
      <protection locked="0"/>
    </xf>
    <xf numFmtId="0" fontId="11" fillId="0" borderId="9" xfId="0" applyFont="1" applyBorder="1" applyAlignment="1" applyProtection="1">
      <alignment horizontal="center"/>
    </xf>
    <xf numFmtId="0" fontId="11" fillId="0" borderId="10" xfId="0" applyFont="1" applyBorder="1" applyAlignment="1" applyProtection="1">
      <alignment horizontal="center"/>
    </xf>
    <xf numFmtId="0" fontId="11" fillId="0" borderId="11" xfId="0" applyFont="1" applyBorder="1" applyAlignment="1" applyProtection="1">
      <alignment horizontal="center"/>
    </xf>
    <xf numFmtId="0" fontId="5" fillId="4" borderId="4" xfId="0" applyFont="1" applyFill="1" applyBorder="1" applyAlignment="1" applyProtection="1">
      <alignment horizontal="left"/>
    </xf>
    <xf numFmtId="0" fontId="5" fillId="4" borderId="5" xfId="0" applyFont="1" applyFill="1" applyBorder="1" applyAlignment="1" applyProtection="1">
      <alignment horizontal="left"/>
    </xf>
    <xf numFmtId="0" fontId="2" fillId="4" borderId="4" xfId="0" applyFont="1" applyFill="1" applyBorder="1" applyAlignment="1" applyProtection="1">
      <alignment horizontal="left"/>
    </xf>
    <xf numFmtId="0" fontId="9" fillId="0" borderId="0" xfId="0" applyFont="1" applyAlignment="1" applyProtection="1">
      <alignment horizontal="left" vertical="top" wrapText="1"/>
    </xf>
    <xf numFmtId="0" fontId="9" fillId="0" borderId="0" xfId="0" applyFont="1" applyAlignment="1" applyProtection="1">
      <alignment horizontal="left" vertical="top"/>
    </xf>
    <xf numFmtId="0" fontId="5" fillId="2" borderId="4" xfId="0" applyFont="1" applyFill="1" applyBorder="1" applyAlignment="1" applyProtection="1">
      <alignment horizontal="left" vertical="center" wrapText="1"/>
    </xf>
    <xf numFmtId="0" fontId="5" fillId="2" borderId="5" xfId="0" applyFont="1" applyFill="1" applyBorder="1" applyAlignment="1" applyProtection="1">
      <alignment horizontal="left" vertical="center" wrapText="1"/>
    </xf>
    <xf numFmtId="0" fontId="5" fillId="2" borderId="3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left" vertical="top"/>
    </xf>
    <xf numFmtId="9" fontId="1" fillId="0" borderId="4" xfId="2" applyFont="1" applyBorder="1" applyAlignment="1" applyProtection="1">
      <alignment horizontal="left" vertical="top"/>
    </xf>
    <xf numFmtId="9" fontId="1" fillId="0" borderId="5" xfId="2" applyFont="1" applyBorder="1" applyAlignment="1" applyProtection="1">
      <alignment horizontal="left" vertical="top"/>
    </xf>
    <xf numFmtId="9" fontId="1" fillId="0" borderId="3" xfId="2" applyFont="1" applyBorder="1" applyAlignment="1" applyProtection="1">
      <alignment horizontal="left" vertical="top"/>
    </xf>
    <xf numFmtId="9" fontId="8" fillId="0" borderId="5" xfId="2" applyFont="1" applyBorder="1" applyAlignment="1" applyProtection="1">
      <alignment horizontal="left" vertical="top"/>
    </xf>
    <xf numFmtId="9" fontId="8" fillId="0" borderId="3" xfId="2" applyFont="1" applyBorder="1" applyAlignment="1" applyProtection="1">
      <alignment horizontal="left" vertical="top"/>
    </xf>
    <xf numFmtId="9" fontId="2" fillId="2" borderId="4" xfId="2" applyFont="1" applyFill="1" applyBorder="1" applyAlignment="1" applyProtection="1">
      <alignment horizontal="left" vertical="top"/>
    </xf>
    <xf numFmtId="9" fontId="2" fillId="2" borderId="5" xfId="2" applyFont="1" applyFill="1" applyBorder="1" applyAlignment="1" applyProtection="1">
      <alignment horizontal="left" vertical="top"/>
    </xf>
    <xf numFmtId="9" fontId="2" fillId="2" borderId="3" xfId="2" applyFont="1" applyFill="1" applyBorder="1" applyAlignment="1" applyProtection="1">
      <alignment horizontal="left" vertical="top"/>
    </xf>
    <xf numFmtId="0" fontId="1" fillId="0" borderId="1" xfId="0" applyFont="1" applyBorder="1" applyAlignment="1" applyProtection="1">
      <alignment horizontal="left" vertical="top"/>
    </xf>
    <xf numFmtId="0" fontId="2" fillId="2" borderId="4" xfId="0" applyFont="1" applyFill="1" applyBorder="1" applyAlignment="1" applyProtection="1">
      <alignment horizontal="left" vertical="top"/>
    </xf>
    <xf numFmtId="0" fontId="2" fillId="2" borderId="5" xfId="0" applyFont="1" applyFill="1" applyBorder="1" applyAlignment="1" applyProtection="1">
      <alignment horizontal="left" vertical="top"/>
    </xf>
    <xf numFmtId="0" fontId="2" fillId="2" borderId="3" xfId="0" applyFont="1" applyFill="1" applyBorder="1" applyAlignment="1" applyProtection="1">
      <alignment horizontal="left" vertical="top"/>
    </xf>
  </cellXfs>
  <cellStyles count="4">
    <cellStyle name="Comma" xfId="1" builtinId="3"/>
    <cellStyle name="Comma 2" xf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workbookViewId="0">
      <selection activeCell="B9" sqref="B9"/>
    </sheetView>
  </sheetViews>
  <sheetFormatPr defaultColWidth="9.140625" defaultRowHeight="12.75"/>
  <cols>
    <col min="1" max="1" width="28.140625" style="1" customWidth="1"/>
    <col min="2" max="4" width="14.28515625" style="1" customWidth="1"/>
    <col min="5" max="5" width="11.5703125" style="1" customWidth="1"/>
    <col min="6" max="6" width="9.140625" style="1"/>
    <col min="7" max="7" width="9.85546875" style="1" customWidth="1"/>
    <col min="8" max="8" width="15.85546875" style="1" customWidth="1"/>
    <col min="9" max="16384" width="9.140625" style="1"/>
  </cols>
  <sheetData>
    <row r="1" spans="1:8" ht="13.5" thickBot="1"/>
    <row r="2" spans="1:8" ht="15.75" thickBot="1">
      <c r="A2" s="87" t="s">
        <v>121</v>
      </c>
      <c r="B2" s="88"/>
      <c r="C2" s="88"/>
      <c r="D2" s="88"/>
      <c r="E2" s="88"/>
      <c r="F2" s="88"/>
      <c r="G2" s="88"/>
      <c r="H2" s="89"/>
    </row>
    <row r="4" spans="1:8">
      <c r="A4" s="95" t="s">
        <v>0</v>
      </c>
      <c r="B4" s="96"/>
      <c r="C4" s="97"/>
      <c r="D4" s="2"/>
      <c r="E4" s="3"/>
    </row>
    <row r="5" spans="1:8" ht="25.5">
      <c r="A5" s="4" t="s">
        <v>1</v>
      </c>
      <c r="B5" s="5" t="s">
        <v>2</v>
      </c>
      <c r="C5" s="6" t="s">
        <v>123</v>
      </c>
      <c r="D5" s="7"/>
      <c r="E5" s="7"/>
    </row>
    <row r="6" spans="1:8">
      <c r="A6" s="8" t="s">
        <v>3</v>
      </c>
      <c r="B6" s="9">
        <v>47</v>
      </c>
      <c r="C6" s="10">
        <v>3</v>
      </c>
      <c r="D6" s="11"/>
      <c r="E6" s="11"/>
    </row>
    <row r="7" spans="1:8">
      <c r="A7" s="8" t="s">
        <v>4</v>
      </c>
      <c r="B7" s="9">
        <v>3</v>
      </c>
      <c r="C7" s="10">
        <v>1</v>
      </c>
      <c r="D7" s="11"/>
      <c r="E7" s="11"/>
    </row>
    <row r="8" spans="1:8" ht="25.5">
      <c r="A8" s="12" t="s">
        <v>5</v>
      </c>
      <c r="B8" s="13" t="s">
        <v>2</v>
      </c>
      <c r="C8" s="14" t="s">
        <v>123</v>
      </c>
      <c r="D8" s="7"/>
      <c r="E8" s="7"/>
    </row>
    <row r="9" spans="1:8">
      <c r="A9" s="8" t="s">
        <v>6</v>
      </c>
      <c r="B9" s="43">
        <v>1</v>
      </c>
      <c r="C9" s="43">
        <v>1</v>
      </c>
      <c r="D9" s="28"/>
      <c r="E9" s="28"/>
    </row>
    <row r="10" spans="1:8">
      <c r="A10" s="8" t="s">
        <v>7</v>
      </c>
      <c r="B10" s="43">
        <v>1</v>
      </c>
      <c r="C10" s="43">
        <v>1</v>
      </c>
      <c r="D10" s="28"/>
      <c r="E10" s="28"/>
    </row>
    <row r="11" spans="1:8" ht="25.5">
      <c r="A11" s="12" t="s">
        <v>8</v>
      </c>
      <c r="B11" s="13" t="s">
        <v>2</v>
      </c>
      <c r="C11" s="14" t="s">
        <v>123</v>
      </c>
      <c r="D11" s="7"/>
      <c r="E11" s="7"/>
    </row>
    <row r="12" spans="1:8">
      <c r="A12" s="8" t="s">
        <v>8</v>
      </c>
      <c r="B12" s="27">
        <f>B6*B9+B7*B10</f>
        <v>50</v>
      </c>
      <c r="C12" s="29">
        <f>C6*C9+C7*C10</f>
        <v>4</v>
      </c>
      <c r="D12" s="28"/>
      <c r="E12" s="28"/>
    </row>
    <row r="13" spans="1:8">
      <c r="B13" s="20"/>
      <c r="C13" s="30"/>
      <c r="D13" s="31"/>
      <c r="E13" s="31"/>
    </row>
    <row r="14" spans="1:8">
      <c r="A14" s="32" t="s">
        <v>9</v>
      </c>
      <c r="B14" s="33">
        <f>SUM(B12:C12)</f>
        <v>54</v>
      </c>
      <c r="C14" s="34"/>
    </row>
    <row r="15" spans="1:8">
      <c r="A15" s="32" t="s">
        <v>10</v>
      </c>
      <c r="B15" s="33">
        <f>B14*12</f>
        <v>648</v>
      </c>
      <c r="C15" s="34"/>
    </row>
    <row r="16" spans="1:8">
      <c r="A16" s="35"/>
      <c r="B16" s="36"/>
    </row>
    <row r="18" spans="1:9">
      <c r="A18" s="90" t="s">
        <v>11</v>
      </c>
      <c r="B18" s="91"/>
      <c r="C18" s="91"/>
      <c r="D18" s="91"/>
      <c r="E18" s="15"/>
      <c r="F18" s="16"/>
      <c r="G18" s="16"/>
      <c r="H18" s="17"/>
    </row>
    <row r="19" spans="1:9" ht="25.5">
      <c r="A19" s="18" t="s">
        <v>12</v>
      </c>
      <c r="B19" s="18" t="s">
        <v>13</v>
      </c>
      <c r="C19" s="18" t="s">
        <v>14</v>
      </c>
      <c r="D19" s="18" t="s">
        <v>15</v>
      </c>
      <c r="E19" s="18" t="s">
        <v>16</v>
      </c>
      <c r="F19" s="13" t="s">
        <v>1</v>
      </c>
      <c r="G19" s="13" t="s">
        <v>17</v>
      </c>
      <c r="H19" s="13" t="s">
        <v>18</v>
      </c>
      <c r="I19" s="37"/>
    </row>
    <row r="20" spans="1:9">
      <c r="A20" s="20" t="s">
        <v>19</v>
      </c>
      <c r="B20" s="20">
        <v>36</v>
      </c>
      <c r="C20" s="20">
        <v>17</v>
      </c>
      <c r="D20" s="20">
        <v>16</v>
      </c>
      <c r="E20" s="20">
        <v>0</v>
      </c>
      <c r="F20" s="20">
        <f>SUM(B20:E20)</f>
        <v>69</v>
      </c>
      <c r="G20" s="43">
        <v>1</v>
      </c>
      <c r="H20" s="27">
        <f>F20*G20</f>
        <v>69</v>
      </c>
    </row>
    <row r="21" spans="1:9">
      <c r="A21" s="20" t="s">
        <v>20</v>
      </c>
      <c r="B21" s="20">
        <v>64</v>
      </c>
      <c r="C21" s="20">
        <v>45</v>
      </c>
      <c r="D21" s="20">
        <v>26</v>
      </c>
      <c r="E21" s="20">
        <v>0</v>
      </c>
      <c r="F21" s="20">
        <f t="shared" ref="F21:F35" si="0">SUM(B21:E21)</f>
        <v>135</v>
      </c>
      <c r="G21" s="43">
        <v>1</v>
      </c>
      <c r="H21" s="27">
        <f>F21*G21</f>
        <v>135</v>
      </c>
    </row>
    <row r="22" spans="1:9">
      <c r="A22" s="20" t="s">
        <v>21</v>
      </c>
      <c r="B22" s="20">
        <v>36</v>
      </c>
      <c r="C22" s="20">
        <f>4+13</f>
        <v>17</v>
      </c>
      <c r="D22" s="20">
        <v>17</v>
      </c>
      <c r="E22" s="20">
        <v>0</v>
      </c>
      <c r="F22" s="20">
        <f t="shared" si="0"/>
        <v>70</v>
      </c>
      <c r="G22" s="43">
        <v>1</v>
      </c>
      <c r="H22" s="27">
        <f t="shared" ref="H22:H35" si="1">F22*G22</f>
        <v>70</v>
      </c>
    </row>
    <row r="23" spans="1:9">
      <c r="A23" s="20" t="s">
        <v>22</v>
      </c>
      <c r="B23" s="20">
        <v>64</v>
      </c>
      <c r="C23" s="20">
        <f>20+23</f>
        <v>43</v>
      </c>
      <c r="D23" s="20">
        <v>26</v>
      </c>
      <c r="E23" s="20">
        <v>0</v>
      </c>
      <c r="F23" s="20">
        <f t="shared" si="0"/>
        <v>133</v>
      </c>
      <c r="G23" s="43">
        <v>1</v>
      </c>
      <c r="H23" s="27">
        <f t="shared" si="1"/>
        <v>133</v>
      </c>
    </row>
    <row r="24" spans="1:9">
      <c r="A24" s="20" t="s">
        <v>23</v>
      </c>
      <c r="B24" s="20">
        <v>35</v>
      </c>
      <c r="C24" s="20">
        <f>4+11</f>
        <v>15</v>
      </c>
      <c r="D24" s="20">
        <v>18</v>
      </c>
      <c r="E24" s="20">
        <v>0</v>
      </c>
      <c r="F24" s="20">
        <f t="shared" si="0"/>
        <v>68</v>
      </c>
      <c r="G24" s="43">
        <v>1</v>
      </c>
      <c r="H24" s="27">
        <f t="shared" si="1"/>
        <v>68</v>
      </c>
    </row>
    <row r="25" spans="1:9">
      <c r="A25" s="20" t="s">
        <v>24</v>
      </c>
      <c r="B25" s="20">
        <v>45</v>
      </c>
      <c r="C25" s="20">
        <f>6+19</f>
        <v>25</v>
      </c>
      <c r="D25" s="20">
        <v>21</v>
      </c>
      <c r="E25" s="20">
        <v>0</v>
      </c>
      <c r="F25" s="20">
        <f t="shared" si="0"/>
        <v>91</v>
      </c>
      <c r="G25" s="43">
        <v>1</v>
      </c>
      <c r="H25" s="27">
        <f t="shared" si="1"/>
        <v>91</v>
      </c>
    </row>
    <row r="26" spans="1:9">
      <c r="A26" s="20" t="s">
        <v>25</v>
      </c>
      <c r="B26" s="20">
        <v>79</v>
      </c>
      <c r="C26" s="20">
        <f>20+33</f>
        <v>53</v>
      </c>
      <c r="D26" s="20">
        <v>42</v>
      </c>
      <c r="E26" s="20">
        <v>0</v>
      </c>
      <c r="F26" s="20">
        <f t="shared" si="0"/>
        <v>174</v>
      </c>
      <c r="G26" s="43">
        <v>1</v>
      </c>
      <c r="H26" s="27">
        <f t="shared" si="1"/>
        <v>174</v>
      </c>
    </row>
    <row r="27" spans="1:9">
      <c r="A27" s="19" t="s">
        <v>26</v>
      </c>
      <c r="B27" s="20">
        <v>15</v>
      </c>
      <c r="C27" s="20">
        <v>15</v>
      </c>
      <c r="D27" s="20">
        <v>10</v>
      </c>
      <c r="E27" s="20">
        <v>5</v>
      </c>
      <c r="F27" s="20">
        <f t="shared" ref="F27" si="2">SUM(B27:E27)</f>
        <v>45</v>
      </c>
      <c r="G27" s="43">
        <v>1</v>
      </c>
      <c r="H27" s="27">
        <f t="shared" ref="H27" si="3">F27*G27</f>
        <v>45</v>
      </c>
    </row>
    <row r="28" spans="1:9">
      <c r="A28" s="20" t="s">
        <v>27</v>
      </c>
      <c r="B28" s="20">
        <v>34</v>
      </c>
      <c r="C28" s="20">
        <f>8+15</f>
        <v>23</v>
      </c>
      <c r="D28" s="20">
        <v>14</v>
      </c>
      <c r="E28" s="20">
        <v>0</v>
      </c>
      <c r="F28" s="20">
        <f t="shared" si="0"/>
        <v>71</v>
      </c>
      <c r="G28" s="43">
        <v>1</v>
      </c>
      <c r="H28" s="27">
        <f t="shared" si="1"/>
        <v>71</v>
      </c>
    </row>
    <row r="29" spans="1:9">
      <c r="A29" s="20" t="s">
        <v>28</v>
      </c>
      <c r="B29" s="20">
        <v>8933</v>
      </c>
      <c r="C29" s="20">
        <v>9000</v>
      </c>
      <c r="D29" s="20">
        <v>3700</v>
      </c>
      <c r="E29" s="20">
        <v>1754</v>
      </c>
      <c r="F29" s="20">
        <f t="shared" si="0"/>
        <v>23387</v>
      </c>
      <c r="G29" s="43">
        <v>1</v>
      </c>
      <c r="H29" s="27">
        <f t="shared" si="1"/>
        <v>23387</v>
      </c>
    </row>
    <row r="30" spans="1:9" ht="38.25">
      <c r="A30" s="38" t="s">
        <v>29</v>
      </c>
      <c r="B30" s="38"/>
      <c r="C30" s="38"/>
      <c r="D30" s="38"/>
      <c r="E30" s="38">
        <v>0</v>
      </c>
      <c r="F30" s="20">
        <v>1</v>
      </c>
      <c r="G30" s="43">
        <v>1</v>
      </c>
      <c r="H30" s="27">
        <f t="shared" si="1"/>
        <v>1</v>
      </c>
    </row>
    <row r="31" spans="1:9">
      <c r="A31" s="38" t="s">
        <v>30</v>
      </c>
      <c r="B31" s="38">
        <v>15</v>
      </c>
      <c r="C31" s="38">
        <f>13</f>
        <v>13</v>
      </c>
      <c r="D31" s="38">
        <v>4</v>
      </c>
      <c r="E31" s="38">
        <v>3</v>
      </c>
      <c r="F31" s="20">
        <f t="shared" si="0"/>
        <v>35</v>
      </c>
      <c r="G31" s="43">
        <v>1</v>
      </c>
      <c r="H31" s="27">
        <f t="shared" si="1"/>
        <v>35</v>
      </c>
    </row>
    <row r="32" spans="1:9" ht="25.5" customHeight="1">
      <c r="A32" s="38" t="s">
        <v>31</v>
      </c>
      <c r="B32" s="38">
        <v>36</v>
      </c>
      <c r="C32" s="38">
        <v>17</v>
      </c>
      <c r="D32" s="38">
        <v>14</v>
      </c>
      <c r="E32" s="38">
        <v>0</v>
      </c>
      <c r="F32" s="20">
        <f t="shared" si="0"/>
        <v>67</v>
      </c>
      <c r="G32" s="43">
        <v>1</v>
      </c>
      <c r="H32" s="27">
        <f t="shared" si="1"/>
        <v>67</v>
      </c>
    </row>
    <row r="33" spans="1:8" ht="25.5" customHeight="1">
      <c r="A33" s="38" t="s">
        <v>32</v>
      </c>
      <c r="B33" s="38">
        <v>64</v>
      </c>
      <c r="C33" s="38">
        <v>45</v>
      </c>
      <c r="D33" s="38">
        <v>26</v>
      </c>
      <c r="E33" s="38">
        <v>0</v>
      </c>
      <c r="F33" s="20">
        <f t="shared" si="0"/>
        <v>135</v>
      </c>
      <c r="G33" s="43">
        <v>1</v>
      </c>
      <c r="H33" s="27">
        <f t="shared" si="1"/>
        <v>135</v>
      </c>
    </row>
    <row r="34" spans="1:8">
      <c r="A34" s="38" t="s">
        <v>33</v>
      </c>
      <c r="B34" s="38"/>
      <c r="C34" s="38"/>
      <c r="D34" s="38"/>
      <c r="E34" s="38"/>
      <c r="F34" s="20">
        <v>1</v>
      </c>
      <c r="G34" s="43">
        <v>1</v>
      </c>
      <c r="H34" s="27">
        <f t="shared" si="1"/>
        <v>1</v>
      </c>
    </row>
    <row r="35" spans="1:8">
      <c r="A35" s="20" t="s">
        <v>34</v>
      </c>
      <c r="B35" s="20">
        <v>8933</v>
      </c>
      <c r="C35" s="20">
        <v>9000</v>
      </c>
      <c r="D35" s="20">
        <v>3700</v>
      </c>
      <c r="E35" s="20">
        <v>1754</v>
      </c>
      <c r="F35" s="20">
        <f t="shared" si="0"/>
        <v>23387</v>
      </c>
      <c r="G35" s="43">
        <v>1</v>
      </c>
      <c r="H35" s="27">
        <f t="shared" si="1"/>
        <v>23387</v>
      </c>
    </row>
    <row r="36" spans="1:8">
      <c r="A36" s="22" t="s">
        <v>35</v>
      </c>
      <c r="B36" s="22"/>
      <c r="C36" s="22"/>
      <c r="D36" s="22"/>
      <c r="E36" s="22"/>
      <c r="F36" s="23"/>
      <c r="G36" s="23"/>
      <c r="H36" s="33">
        <f>SUM(H20:H35)</f>
        <v>47869</v>
      </c>
    </row>
    <row r="37" spans="1:8">
      <c r="A37" s="22" t="s">
        <v>36</v>
      </c>
      <c r="B37" s="22"/>
      <c r="C37" s="22"/>
      <c r="D37" s="22"/>
      <c r="E37" s="22"/>
      <c r="F37" s="23"/>
      <c r="G37" s="23"/>
      <c r="H37" s="33">
        <f>H36*12</f>
        <v>574428</v>
      </c>
    </row>
    <row r="40" spans="1:8">
      <c r="A40" s="92" t="s">
        <v>37</v>
      </c>
      <c r="B40" s="91"/>
      <c r="C40" s="91"/>
      <c r="D40" s="91"/>
      <c r="E40" s="15"/>
      <c r="F40" s="16"/>
      <c r="G40" s="16"/>
      <c r="H40" s="17"/>
    </row>
    <row r="41" spans="1:8" ht="25.5">
      <c r="A41" s="18" t="s">
        <v>12</v>
      </c>
      <c r="B41" s="18" t="s">
        <v>13</v>
      </c>
      <c r="C41" s="18" t="s">
        <v>14</v>
      </c>
      <c r="D41" s="18" t="s">
        <v>15</v>
      </c>
      <c r="E41" s="18" t="s">
        <v>16</v>
      </c>
      <c r="F41" s="13" t="s">
        <v>1</v>
      </c>
      <c r="G41" s="13" t="s">
        <v>17</v>
      </c>
      <c r="H41" s="13" t="s">
        <v>18</v>
      </c>
    </row>
    <row r="42" spans="1:8">
      <c r="A42" s="19" t="s">
        <v>38</v>
      </c>
      <c r="B42" s="20">
        <v>64</v>
      </c>
      <c r="C42" s="20">
        <v>45</v>
      </c>
      <c r="D42" s="20">
        <v>26</v>
      </c>
      <c r="E42" s="20">
        <v>0</v>
      </c>
      <c r="F42" s="20">
        <f t="shared" ref="F42" si="4">SUM(B42:E42)</f>
        <v>135</v>
      </c>
      <c r="G42" s="43">
        <v>1</v>
      </c>
      <c r="H42" s="27">
        <f>F42*G42</f>
        <v>135</v>
      </c>
    </row>
    <row r="43" spans="1:8">
      <c r="A43" s="20" t="s">
        <v>20</v>
      </c>
      <c r="B43" s="20">
        <v>64</v>
      </c>
      <c r="C43" s="20">
        <v>45</v>
      </c>
      <c r="D43" s="20">
        <v>26</v>
      </c>
      <c r="E43" s="20">
        <v>0</v>
      </c>
      <c r="F43" s="20">
        <f t="shared" ref="F43" si="5">SUM(B43:E43)</f>
        <v>135</v>
      </c>
      <c r="G43" s="43">
        <v>1</v>
      </c>
      <c r="H43" s="27">
        <f>F43*G43</f>
        <v>135</v>
      </c>
    </row>
    <row r="44" spans="1:8">
      <c r="A44" s="21" t="s">
        <v>39</v>
      </c>
      <c r="B44" s="22"/>
      <c r="C44" s="22"/>
      <c r="D44" s="22"/>
      <c r="E44" s="22"/>
      <c r="F44" s="23"/>
      <c r="G44" s="23"/>
      <c r="H44" s="33">
        <f>SUM(H42:H43)</f>
        <v>270</v>
      </c>
    </row>
    <row r="45" spans="1:8">
      <c r="A45" s="22" t="s">
        <v>36</v>
      </c>
      <c r="B45" s="22"/>
      <c r="C45" s="22"/>
      <c r="D45" s="22"/>
      <c r="E45" s="22"/>
      <c r="F45" s="23"/>
      <c r="G45" s="23"/>
      <c r="H45" s="33">
        <f>H44*12</f>
        <v>3240</v>
      </c>
    </row>
    <row r="48" spans="1:8" ht="25.5">
      <c r="A48" s="24" t="s">
        <v>124</v>
      </c>
      <c r="B48" s="25" t="s">
        <v>40</v>
      </c>
      <c r="C48" s="25" t="s">
        <v>41</v>
      </c>
    </row>
    <row r="49" spans="1:5">
      <c r="A49" s="20" t="s">
        <v>42</v>
      </c>
      <c r="B49" s="26"/>
      <c r="C49" s="27">
        <f>B15</f>
        <v>648</v>
      </c>
    </row>
    <row r="50" spans="1:5">
      <c r="A50" s="20" t="s">
        <v>43</v>
      </c>
      <c r="B50" s="44">
        <v>0.01</v>
      </c>
      <c r="C50" s="27">
        <f>C49*(100%+B50)</f>
        <v>654.48</v>
      </c>
    </row>
    <row r="51" spans="1:5">
      <c r="A51" s="20" t="s">
        <v>44</v>
      </c>
      <c r="B51" s="44">
        <v>0.01</v>
      </c>
      <c r="C51" s="27">
        <f>C50*(100%+B51)</f>
        <v>661.02480000000003</v>
      </c>
    </row>
    <row r="52" spans="1:5">
      <c r="A52" s="22" t="s">
        <v>45</v>
      </c>
      <c r="B52" s="23"/>
      <c r="C52" s="33">
        <f>SUM(C49:C51)</f>
        <v>1963.5048000000002</v>
      </c>
    </row>
    <row r="54" spans="1:5" ht="25.5">
      <c r="A54" s="24" t="s">
        <v>125</v>
      </c>
      <c r="B54" s="25" t="s">
        <v>40</v>
      </c>
      <c r="C54" s="25" t="s">
        <v>41</v>
      </c>
    </row>
    <row r="55" spans="1:5">
      <c r="A55" s="20" t="s">
        <v>42</v>
      </c>
      <c r="B55" s="26"/>
      <c r="C55" s="27">
        <f>H37</f>
        <v>574428</v>
      </c>
    </row>
    <row r="56" spans="1:5">
      <c r="A56" s="19" t="s">
        <v>46</v>
      </c>
      <c r="B56" s="26"/>
      <c r="C56" s="27">
        <f>H44</f>
        <v>270</v>
      </c>
    </row>
    <row r="57" spans="1:5">
      <c r="A57" s="19" t="s">
        <v>43</v>
      </c>
      <c r="B57" s="45">
        <v>0.01</v>
      </c>
      <c r="C57" s="27">
        <f>C55*(100%+B57)</f>
        <v>580172.28</v>
      </c>
    </row>
    <row r="58" spans="1:5">
      <c r="A58" s="20" t="s">
        <v>44</v>
      </c>
      <c r="B58" s="45">
        <v>0.01</v>
      </c>
      <c r="C58" s="27">
        <f>C57*(100%+B58)</f>
        <v>585974.00280000002</v>
      </c>
    </row>
    <row r="59" spans="1:5">
      <c r="A59" s="22" t="s">
        <v>47</v>
      </c>
      <c r="B59" s="23"/>
      <c r="C59" s="33">
        <f>SUM(C55:C58)</f>
        <v>1740844.2828000002</v>
      </c>
    </row>
    <row r="60" spans="1:5">
      <c r="A60" s="39"/>
      <c r="B60" s="40"/>
      <c r="C60" s="41"/>
    </row>
    <row r="62" spans="1:5">
      <c r="A62" s="22" t="s">
        <v>48</v>
      </c>
      <c r="B62" s="22"/>
      <c r="C62" s="33">
        <f>C52+C59</f>
        <v>1742807.7876000002</v>
      </c>
    </row>
    <row r="64" spans="1:5" ht="15">
      <c r="A64" s="42"/>
      <c r="B64" s="42"/>
      <c r="C64" s="93" t="s">
        <v>116</v>
      </c>
      <c r="D64" s="94"/>
      <c r="E64" s="94"/>
    </row>
    <row r="65" spans="1:5" ht="15">
      <c r="A65" s="42"/>
      <c r="B65" s="42"/>
      <c r="C65" s="94"/>
      <c r="D65" s="94"/>
      <c r="E65" s="94"/>
    </row>
    <row r="66" spans="1:5" ht="15">
      <c r="A66" s="46"/>
      <c r="B66" s="42"/>
      <c r="C66" s="94"/>
      <c r="D66" s="94"/>
      <c r="E66" s="94"/>
    </row>
    <row r="67" spans="1:5" ht="15">
      <c r="A67" s="46"/>
      <c r="B67" s="42"/>
      <c r="C67" s="94"/>
      <c r="D67" s="94"/>
      <c r="E67" s="94"/>
    </row>
    <row r="68" spans="1:5" ht="15">
      <c r="A68" s="46"/>
      <c r="B68" s="42"/>
      <c r="C68" s="94"/>
      <c r="D68" s="94"/>
      <c r="E68" s="94"/>
    </row>
    <row r="69" spans="1:5" ht="15">
      <c r="A69" s="47" t="s">
        <v>117</v>
      </c>
      <c r="B69" s="42"/>
      <c r="C69" s="94"/>
      <c r="D69" s="94"/>
      <c r="E69" s="94"/>
    </row>
    <row r="70" spans="1:5" ht="15">
      <c r="A70" s="48" t="s">
        <v>118</v>
      </c>
      <c r="B70" s="42"/>
      <c r="C70" s="94"/>
      <c r="D70" s="94"/>
      <c r="E70" s="94"/>
    </row>
    <row r="71" spans="1:5" ht="15">
      <c r="A71" s="48" t="s">
        <v>119</v>
      </c>
      <c r="B71" s="42"/>
      <c r="C71" s="94"/>
      <c r="D71" s="94"/>
      <c r="E71" s="94"/>
    </row>
    <row r="72" spans="1:5" ht="15">
      <c r="A72" s="49" t="s">
        <v>129</v>
      </c>
      <c r="B72" s="42"/>
      <c r="C72" s="94"/>
      <c r="D72" s="94"/>
      <c r="E72" s="94"/>
    </row>
  </sheetData>
  <sheetProtection algorithmName="SHA-512" hashValue="PiBgY1ZM3auXyJwjo1/vctvWohsCy/W0DGTARKD8OH7seM2jx6PcPehWUpWavPRxQ4cIrRG9JJl1h2SrkAXHdQ==" saltValue="kbrA6Oy+CQSy53i8WXwIcA==" spinCount="100000" sheet="1" objects="1" scenarios="1"/>
  <mergeCells count="5">
    <mergeCell ref="A2:H2"/>
    <mergeCell ref="A18:D18"/>
    <mergeCell ref="A40:D40"/>
    <mergeCell ref="C64:E7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zoomScaleNormal="100" workbookViewId="0">
      <selection activeCell="E7" sqref="E7"/>
    </sheetView>
  </sheetViews>
  <sheetFormatPr defaultColWidth="9.140625" defaultRowHeight="12.75"/>
  <cols>
    <col min="1" max="1" width="37.7109375" style="50" customWidth="1"/>
    <col min="2" max="2" width="10" style="50" customWidth="1"/>
    <col min="3" max="3" width="11.42578125" style="50" customWidth="1"/>
    <col min="4" max="4" width="12.5703125" style="50" customWidth="1"/>
    <col min="5" max="5" width="15.140625" style="50" customWidth="1"/>
    <col min="6" max="16384" width="9.140625" style="50"/>
  </cols>
  <sheetData>
    <row r="1" spans="1:8" ht="13.5" thickBot="1"/>
    <row r="2" spans="1:8" s="1" customFormat="1" ht="15.75" thickBot="1">
      <c r="A2" s="87" t="s">
        <v>121</v>
      </c>
      <c r="B2" s="88"/>
      <c r="C2" s="88"/>
      <c r="D2" s="88"/>
      <c r="E2" s="89"/>
      <c r="F2" s="51"/>
      <c r="G2" s="51"/>
      <c r="H2" s="51"/>
    </row>
    <row r="4" spans="1:8">
      <c r="D4" s="50" t="s">
        <v>49</v>
      </c>
    </row>
    <row r="5" spans="1:8">
      <c r="A5" s="98" t="s">
        <v>131</v>
      </c>
      <c r="B5" s="98"/>
      <c r="C5" s="98"/>
      <c r="D5" s="98"/>
      <c r="E5" s="98"/>
    </row>
    <row r="6" spans="1:8" ht="25.5">
      <c r="A6" s="52" t="s">
        <v>50</v>
      </c>
      <c r="B6" s="53" t="s">
        <v>51</v>
      </c>
      <c r="C6" s="53" t="s">
        <v>52</v>
      </c>
      <c r="D6" s="53" t="s">
        <v>17</v>
      </c>
      <c r="E6" s="53" t="s">
        <v>53</v>
      </c>
    </row>
    <row r="7" spans="1:8">
      <c r="A7" s="54" t="s">
        <v>87</v>
      </c>
      <c r="B7" s="55">
        <v>47</v>
      </c>
      <c r="C7" s="56" t="s">
        <v>54</v>
      </c>
      <c r="D7" s="85">
        <v>1</v>
      </c>
      <c r="E7" s="57">
        <f>B7*D7</f>
        <v>47</v>
      </c>
    </row>
    <row r="8" spans="1:8">
      <c r="A8" s="54" t="s">
        <v>88</v>
      </c>
      <c r="B8" s="55">
        <v>3</v>
      </c>
      <c r="C8" s="56" t="s">
        <v>54</v>
      </c>
      <c r="D8" s="85">
        <v>1</v>
      </c>
      <c r="E8" s="57">
        <f t="shared" ref="E8:E12" si="0">B8*D8</f>
        <v>3</v>
      </c>
    </row>
    <row r="9" spans="1:8">
      <c r="A9" s="54" t="s">
        <v>87</v>
      </c>
      <c r="B9" s="58">
        <v>3</v>
      </c>
      <c r="C9" s="56" t="s">
        <v>54</v>
      </c>
      <c r="D9" s="85">
        <v>1</v>
      </c>
      <c r="E9" s="57">
        <f>B9*D9</f>
        <v>3</v>
      </c>
    </row>
    <row r="10" spans="1:8">
      <c r="A10" s="54" t="s">
        <v>88</v>
      </c>
      <c r="B10" s="58">
        <v>1</v>
      </c>
      <c r="C10" s="56" t="s">
        <v>54</v>
      </c>
      <c r="D10" s="85">
        <v>1</v>
      </c>
      <c r="E10" s="57">
        <f t="shared" ref="E10" si="1">B10*D10</f>
        <v>1</v>
      </c>
    </row>
    <row r="11" spans="1:8" ht="25.5">
      <c r="A11" s="54" t="s">
        <v>89</v>
      </c>
      <c r="B11" s="55">
        <v>20000</v>
      </c>
      <c r="C11" s="56" t="s">
        <v>55</v>
      </c>
      <c r="D11" s="85">
        <v>1</v>
      </c>
      <c r="E11" s="57">
        <f t="shared" si="0"/>
        <v>20000</v>
      </c>
    </row>
    <row r="12" spans="1:8" ht="38.25">
      <c r="A12" s="59" t="s">
        <v>126</v>
      </c>
      <c r="B12" s="55">
        <v>50</v>
      </c>
      <c r="C12" s="60" t="s">
        <v>54</v>
      </c>
      <c r="D12" s="85">
        <v>1</v>
      </c>
      <c r="E12" s="57">
        <f t="shared" si="0"/>
        <v>50</v>
      </c>
    </row>
    <row r="13" spans="1:8">
      <c r="A13" s="61" t="s">
        <v>56</v>
      </c>
      <c r="B13" s="62"/>
      <c r="C13" s="63"/>
      <c r="D13" s="64"/>
      <c r="E13" s="64">
        <f>SUM(E7:E12)</f>
        <v>20104</v>
      </c>
    </row>
    <row r="14" spans="1:8">
      <c r="A14" s="61" t="s">
        <v>57</v>
      </c>
      <c r="B14" s="62"/>
      <c r="C14" s="63"/>
      <c r="D14" s="64"/>
      <c r="E14" s="64">
        <f>E13*12</f>
        <v>241248</v>
      </c>
    </row>
    <row r="16" spans="1:8">
      <c r="A16" s="98" t="s">
        <v>130</v>
      </c>
      <c r="B16" s="98"/>
      <c r="C16" s="98"/>
      <c r="D16" s="98"/>
      <c r="E16" s="98"/>
    </row>
    <row r="17" spans="1:5" ht="25.5">
      <c r="A17" s="52" t="s">
        <v>50</v>
      </c>
      <c r="B17" s="53" t="s">
        <v>58</v>
      </c>
      <c r="C17" s="53" t="s">
        <v>52</v>
      </c>
      <c r="D17" s="53" t="s">
        <v>59</v>
      </c>
      <c r="E17" s="53" t="s">
        <v>60</v>
      </c>
    </row>
    <row r="18" spans="1:5" ht="25.5">
      <c r="A18" s="59" t="s">
        <v>61</v>
      </c>
      <c r="B18" s="55">
        <v>10000</v>
      </c>
      <c r="C18" s="56" t="s">
        <v>55</v>
      </c>
      <c r="D18" s="85">
        <v>1</v>
      </c>
      <c r="E18" s="57">
        <f t="shared" ref="E18" si="2">B18*D18</f>
        <v>10000</v>
      </c>
    </row>
    <row r="19" spans="1:5">
      <c r="A19" s="61" t="s">
        <v>56</v>
      </c>
      <c r="B19" s="62"/>
      <c r="C19" s="63"/>
      <c r="D19" s="64"/>
      <c r="E19" s="64">
        <f>E18</f>
        <v>10000</v>
      </c>
    </row>
    <row r="21" spans="1:5">
      <c r="A21" s="98" t="s">
        <v>133</v>
      </c>
      <c r="B21" s="98"/>
      <c r="C21" s="98"/>
      <c r="D21" s="98"/>
      <c r="E21" s="98"/>
    </row>
    <row r="22" spans="1:5" ht="25.5">
      <c r="A22" s="65" t="s">
        <v>50</v>
      </c>
      <c r="B22" s="53" t="s">
        <v>62</v>
      </c>
      <c r="C22" s="53" t="s">
        <v>52</v>
      </c>
      <c r="D22" s="53" t="s">
        <v>63</v>
      </c>
      <c r="E22" s="53" t="s">
        <v>60</v>
      </c>
    </row>
    <row r="23" spans="1:5">
      <c r="A23" s="66" t="s">
        <v>64</v>
      </c>
      <c r="B23" s="67">
        <v>12000</v>
      </c>
      <c r="C23" s="56" t="s">
        <v>55</v>
      </c>
      <c r="D23" s="85">
        <v>1</v>
      </c>
      <c r="E23" s="57">
        <f t="shared" ref="E23:E27" si="3">B23*D23</f>
        <v>12000</v>
      </c>
    </row>
    <row r="24" spans="1:5">
      <c r="A24" s="66" t="s">
        <v>65</v>
      </c>
      <c r="B24" s="67">
        <v>100</v>
      </c>
      <c r="C24" s="56" t="s">
        <v>66</v>
      </c>
      <c r="D24" s="85">
        <v>1</v>
      </c>
      <c r="E24" s="57">
        <f t="shared" ref="E24:E26" si="4">B24*D24</f>
        <v>100</v>
      </c>
    </row>
    <row r="25" spans="1:5">
      <c r="A25" s="66" t="s">
        <v>67</v>
      </c>
      <c r="B25" s="67">
        <v>30</v>
      </c>
      <c r="C25" s="56" t="s">
        <v>66</v>
      </c>
      <c r="D25" s="85">
        <v>1</v>
      </c>
      <c r="E25" s="57">
        <f t="shared" si="4"/>
        <v>30</v>
      </c>
    </row>
    <row r="26" spans="1:5">
      <c r="A26" s="66" t="s">
        <v>68</v>
      </c>
      <c r="B26" s="67">
        <v>20</v>
      </c>
      <c r="C26" s="56" t="s">
        <v>66</v>
      </c>
      <c r="D26" s="85">
        <v>1</v>
      </c>
      <c r="E26" s="57">
        <f t="shared" si="4"/>
        <v>20</v>
      </c>
    </row>
    <row r="27" spans="1:5">
      <c r="A27" s="66" t="s">
        <v>69</v>
      </c>
      <c r="B27" s="67">
        <v>10</v>
      </c>
      <c r="C27" s="56" t="s">
        <v>66</v>
      </c>
      <c r="D27" s="85">
        <v>1</v>
      </c>
      <c r="E27" s="57">
        <f t="shared" si="3"/>
        <v>10</v>
      </c>
    </row>
    <row r="28" spans="1:5">
      <c r="A28" s="61" t="s">
        <v>56</v>
      </c>
      <c r="B28" s="62"/>
      <c r="C28" s="63"/>
      <c r="D28" s="64"/>
      <c r="E28" s="64">
        <f>SUM(E23:E27)</f>
        <v>12160</v>
      </c>
    </row>
    <row r="30" spans="1:5">
      <c r="A30" s="98" t="s">
        <v>132</v>
      </c>
      <c r="B30" s="98"/>
      <c r="C30" s="98"/>
      <c r="D30" s="98"/>
      <c r="E30" s="98"/>
    </row>
    <row r="31" spans="1:5" ht="25.5">
      <c r="A31" s="52" t="s">
        <v>50</v>
      </c>
      <c r="B31" s="68" t="s">
        <v>91</v>
      </c>
      <c r="C31" s="53" t="s">
        <v>52</v>
      </c>
      <c r="D31" s="68" t="s">
        <v>90</v>
      </c>
      <c r="E31" s="53" t="s">
        <v>53</v>
      </c>
    </row>
    <row r="32" spans="1:5">
      <c r="A32" s="59" t="s">
        <v>70</v>
      </c>
      <c r="B32" s="55">
        <v>20000</v>
      </c>
      <c r="C32" s="60" t="s">
        <v>55</v>
      </c>
      <c r="D32" s="85">
        <v>1</v>
      </c>
      <c r="E32" s="57">
        <f>B32*D32</f>
        <v>20000</v>
      </c>
    </row>
    <row r="33" spans="1:5">
      <c r="A33" s="61" t="s">
        <v>56</v>
      </c>
      <c r="B33" s="62"/>
      <c r="C33" s="63"/>
      <c r="D33" s="64"/>
      <c r="E33" s="64">
        <f>SUM(E32:E32)</f>
        <v>20000</v>
      </c>
    </row>
    <row r="35" spans="1:5">
      <c r="A35" s="98" t="s">
        <v>134</v>
      </c>
      <c r="B35" s="98"/>
      <c r="C35" s="98"/>
      <c r="D35" s="98"/>
      <c r="E35" s="98"/>
    </row>
    <row r="36" spans="1:5" ht="25.5">
      <c r="A36" s="65" t="s">
        <v>50</v>
      </c>
      <c r="B36" s="69" t="s">
        <v>51</v>
      </c>
      <c r="C36" s="53" t="s">
        <v>52</v>
      </c>
      <c r="D36" s="53" t="s">
        <v>63</v>
      </c>
      <c r="E36" s="53" t="s">
        <v>53</v>
      </c>
    </row>
    <row r="37" spans="1:5">
      <c r="A37" s="70" t="s">
        <v>99</v>
      </c>
      <c r="B37" s="71">
        <v>40</v>
      </c>
      <c r="C37" s="72" t="s">
        <v>71</v>
      </c>
      <c r="D37" s="85">
        <v>1</v>
      </c>
      <c r="E37" s="57">
        <f>B37*D37</f>
        <v>40</v>
      </c>
    </row>
    <row r="38" spans="1:5">
      <c r="A38" s="70" t="s">
        <v>98</v>
      </c>
      <c r="B38" s="71">
        <v>67</v>
      </c>
      <c r="C38" s="72" t="s">
        <v>127</v>
      </c>
      <c r="D38" s="85">
        <v>1</v>
      </c>
      <c r="E38" s="57">
        <f t="shared" ref="E38:E53" si="5">B38*D38</f>
        <v>67</v>
      </c>
    </row>
    <row r="39" spans="1:5">
      <c r="A39" s="70" t="s">
        <v>100</v>
      </c>
      <c r="B39" s="71">
        <v>47</v>
      </c>
      <c r="C39" s="73" t="s">
        <v>97</v>
      </c>
      <c r="D39" s="85">
        <v>1</v>
      </c>
      <c r="E39" s="57">
        <f t="shared" si="5"/>
        <v>47</v>
      </c>
    </row>
    <row r="40" spans="1:5">
      <c r="A40" s="70" t="s">
        <v>101</v>
      </c>
      <c r="B40" s="71">
        <v>47</v>
      </c>
      <c r="C40" s="73" t="s">
        <v>97</v>
      </c>
      <c r="D40" s="85">
        <v>1</v>
      </c>
      <c r="E40" s="57">
        <f t="shared" ref="E40:E42" si="6">B40*D40</f>
        <v>47</v>
      </c>
    </row>
    <row r="41" spans="1:5">
      <c r="A41" s="70" t="s">
        <v>73</v>
      </c>
      <c r="B41" s="71">
        <v>47</v>
      </c>
      <c r="C41" s="73" t="s">
        <v>97</v>
      </c>
      <c r="D41" s="85">
        <v>1</v>
      </c>
      <c r="E41" s="57">
        <f t="shared" si="6"/>
        <v>47</v>
      </c>
    </row>
    <row r="42" spans="1:5">
      <c r="A42" s="70" t="s">
        <v>102</v>
      </c>
      <c r="B42" s="71">
        <v>31</v>
      </c>
      <c r="C42" s="73" t="s">
        <v>97</v>
      </c>
      <c r="D42" s="85">
        <v>1</v>
      </c>
      <c r="E42" s="57">
        <f t="shared" si="6"/>
        <v>31</v>
      </c>
    </row>
    <row r="43" spans="1:5">
      <c r="A43" s="70" t="s">
        <v>103</v>
      </c>
      <c r="B43" s="71">
        <v>20</v>
      </c>
      <c r="C43" s="73" t="s">
        <v>97</v>
      </c>
      <c r="D43" s="85">
        <v>1</v>
      </c>
      <c r="E43" s="57">
        <f t="shared" ref="E43:E49" si="7">B43*D43</f>
        <v>20</v>
      </c>
    </row>
    <row r="44" spans="1:5">
      <c r="A44" s="70" t="s">
        <v>104</v>
      </c>
      <c r="B44" s="71">
        <v>47</v>
      </c>
      <c r="C44" s="73" t="s">
        <v>97</v>
      </c>
      <c r="D44" s="85">
        <v>1</v>
      </c>
      <c r="E44" s="57">
        <f t="shared" si="7"/>
        <v>47</v>
      </c>
    </row>
    <row r="45" spans="1:5" ht="25.5">
      <c r="A45" s="70" t="s">
        <v>92</v>
      </c>
      <c r="B45" s="74">
        <v>3680</v>
      </c>
      <c r="C45" s="72" t="s">
        <v>72</v>
      </c>
      <c r="D45" s="85">
        <v>1</v>
      </c>
      <c r="E45" s="57">
        <f t="shared" si="7"/>
        <v>3680</v>
      </c>
    </row>
    <row r="46" spans="1:5" ht="25.5">
      <c r="A46" s="70" t="s">
        <v>93</v>
      </c>
      <c r="B46" s="71">
        <v>536</v>
      </c>
      <c r="C46" s="72" t="s">
        <v>72</v>
      </c>
      <c r="D46" s="85">
        <v>1</v>
      </c>
      <c r="E46" s="57">
        <f t="shared" ref="E46:E47" si="8">B46*D46</f>
        <v>536</v>
      </c>
    </row>
    <row r="47" spans="1:5" ht="25.5">
      <c r="A47" s="70" t="s">
        <v>94</v>
      </c>
      <c r="B47" s="71">
        <v>248</v>
      </c>
      <c r="C47" s="72" t="s">
        <v>72</v>
      </c>
      <c r="D47" s="85">
        <v>1</v>
      </c>
      <c r="E47" s="57">
        <f t="shared" si="8"/>
        <v>248</v>
      </c>
    </row>
    <row r="48" spans="1:5" ht="25.5">
      <c r="A48" s="70" t="s">
        <v>95</v>
      </c>
      <c r="B48" s="71">
        <v>568</v>
      </c>
      <c r="C48" s="72" t="s">
        <v>72</v>
      </c>
      <c r="D48" s="85">
        <v>1</v>
      </c>
      <c r="E48" s="57">
        <f t="shared" si="7"/>
        <v>568</v>
      </c>
    </row>
    <row r="49" spans="1:5" ht="25.5">
      <c r="A49" s="70" t="s">
        <v>96</v>
      </c>
      <c r="B49" s="71">
        <v>67</v>
      </c>
      <c r="C49" s="72" t="s">
        <v>72</v>
      </c>
      <c r="D49" s="85">
        <v>1</v>
      </c>
      <c r="E49" s="57">
        <f t="shared" si="7"/>
        <v>67</v>
      </c>
    </row>
    <row r="50" spans="1:5">
      <c r="A50" s="70" t="s">
        <v>105</v>
      </c>
      <c r="B50" s="71">
        <v>115</v>
      </c>
      <c r="C50" s="72" t="s">
        <v>128</v>
      </c>
      <c r="D50" s="85">
        <v>1</v>
      </c>
      <c r="E50" s="57">
        <f t="shared" ref="E50:E52" si="9">B50*D50</f>
        <v>115</v>
      </c>
    </row>
    <row r="51" spans="1:5">
      <c r="A51" s="70" t="s">
        <v>106</v>
      </c>
      <c r="B51" s="71">
        <v>50</v>
      </c>
      <c r="C51" s="72" t="s">
        <v>128</v>
      </c>
      <c r="D51" s="85">
        <v>1</v>
      </c>
      <c r="E51" s="57">
        <f t="shared" si="9"/>
        <v>50</v>
      </c>
    </row>
    <row r="52" spans="1:5">
      <c r="A52" s="70" t="s">
        <v>107</v>
      </c>
      <c r="B52" s="71">
        <v>115</v>
      </c>
      <c r="C52" s="72" t="s">
        <v>128</v>
      </c>
      <c r="D52" s="85">
        <v>1</v>
      </c>
      <c r="E52" s="57">
        <f t="shared" si="9"/>
        <v>115</v>
      </c>
    </row>
    <row r="53" spans="1:5">
      <c r="A53" s="75"/>
      <c r="B53" s="76"/>
      <c r="C53" s="56"/>
      <c r="D53" s="77">
        <v>0</v>
      </c>
      <c r="E53" s="57">
        <f t="shared" si="5"/>
        <v>0</v>
      </c>
    </row>
    <row r="54" spans="1:5">
      <c r="A54" s="78" t="s">
        <v>56</v>
      </c>
      <c r="B54" s="62"/>
      <c r="C54" s="63"/>
      <c r="D54" s="64"/>
      <c r="E54" s="64">
        <f>SUM(E37:E53)</f>
        <v>5725</v>
      </c>
    </row>
    <row r="55" spans="1:5">
      <c r="A55" s="61" t="s">
        <v>57</v>
      </c>
      <c r="B55" s="62"/>
      <c r="C55" s="63"/>
      <c r="D55" s="64"/>
      <c r="E55" s="64">
        <f>E54*12</f>
        <v>68700</v>
      </c>
    </row>
    <row r="57" spans="1:5">
      <c r="A57" s="98" t="s">
        <v>135</v>
      </c>
      <c r="B57" s="98"/>
      <c r="C57" s="98"/>
      <c r="D57" s="98"/>
      <c r="E57" s="98"/>
    </row>
    <row r="58" spans="1:5" ht="25.5">
      <c r="A58" s="65" t="s">
        <v>50</v>
      </c>
      <c r="B58" s="69" t="s">
        <v>74</v>
      </c>
      <c r="C58" s="53" t="s">
        <v>52</v>
      </c>
      <c r="D58" s="53" t="s">
        <v>63</v>
      </c>
      <c r="E58" s="53" t="s">
        <v>75</v>
      </c>
    </row>
    <row r="59" spans="1:5">
      <c r="A59" s="79" t="s">
        <v>108</v>
      </c>
      <c r="B59" s="80">
        <v>65</v>
      </c>
      <c r="C59" s="72" t="s">
        <v>66</v>
      </c>
      <c r="D59" s="85">
        <v>1</v>
      </c>
      <c r="E59" s="57">
        <f>B59*D59</f>
        <v>65</v>
      </c>
    </row>
    <row r="60" spans="1:5" ht="25.5">
      <c r="A60" s="79" t="s">
        <v>109</v>
      </c>
      <c r="B60" s="80">
        <v>68</v>
      </c>
      <c r="C60" s="72" t="s">
        <v>66</v>
      </c>
      <c r="D60" s="85">
        <v>1</v>
      </c>
      <c r="E60" s="57">
        <f t="shared" ref="E60:E70" si="10">B60*D60</f>
        <v>68</v>
      </c>
    </row>
    <row r="61" spans="1:5">
      <c r="A61" s="79" t="s">
        <v>76</v>
      </c>
      <c r="B61" s="80">
        <v>71</v>
      </c>
      <c r="C61" s="72" t="s">
        <v>66</v>
      </c>
      <c r="D61" s="85">
        <v>1</v>
      </c>
      <c r="E61" s="57">
        <f t="shared" si="10"/>
        <v>71</v>
      </c>
    </row>
    <row r="62" spans="1:5" ht="25.5">
      <c r="A62" s="79" t="s">
        <v>77</v>
      </c>
      <c r="B62" s="80">
        <v>50</v>
      </c>
      <c r="C62" s="72" t="s">
        <v>66</v>
      </c>
      <c r="D62" s="85">
        <v>1</v>
      </c>
      <c r="E62" s="57">
        <f t="shared" si="10"/>
        <v>50</v>
      </c>
    </row>
    <row r="63" spans="1:5">
      <c r="A63" s="79" t="s">
        <v>78</v>
      </c>
      <c r="B63" s="80">
        <v>50</v>
      </c>
      <c r="C63" s="72" t="s">
        <v>66</v>
      </c>
      <c r="D63" s="85">
        <v>1</v>
      </c>
      <c r="E63" s="57">
        <f t="shared" ref="E63" si="11">B63*D63</f>
        <v>50</v>
      </c>
    </row>
    <row r="64" spans="1:5" ht="25.5">
      <c r="A64" s="79" t="s">
        <v>110</v>
      </c>
      <c r="B64" s="80">
        <v>50</v>
      </c>
      <c r="C64" s="72" t="s">
        <v>66</v>
      </c>
      <c r="D64" s="85">
        <v>1</v>
      </c>
      <c r="E64" s="57">
        <f t="shared" ref="E64" si="12">B64*D64</f>
        <v>50</v>
      </c>
    </row>
    <row r="65" spans="1:5">
      <c r="A65" s="79" t="s">
        <v>79</v>
      </c>
      <c r="B65" s="80">
        <v>45</v>
      </c>
      <c r="C65" s="72" t="s">
        <v>66</v>
      </c>
      <c r="D65" s="85">
        <v>1</v>
      </c>
      <c r="E65" s="57">
        <f t="shared" ref="E65" si="13">B65*D65</f>
        <v>45</v>
      </c>
    </row>
    <row r="66" spans="1:5" ht="25.5">
      <c r="A66" s="79" t="s">
        <v>111</v>
      </c>
      <c r="B66" s="80">
        <v>67</v>
      </c>
      <c r="C66" s="72" t="s">
        <v>66</v>
      </c>
      <c r="D66" s="85">
        <v>1</v>
      </c>
      <c r="E66" s="57">
        <f t="shared" ref="E66" si="14">B66*D66</f>
        <v>67</v>
      </c>
    </row>
    <row r="67" spans="1:5">
      <c r="A67" s="79" t="s">
        <v>112</v>
      </c>
      <c r="B67" s="80">
        <v>67</v>
      </c>
      <c r="C67" s="72" t="s">
        <v>66</v>
      </c>
      <c r="D67" s="85">
        <v>1</v>
      </c>
      <c r="E67" s="57">
        <f t="shared" ref="E67" si="15">B67*D67</f>
        <v>67</v>
      </c>
    </row>
    <row r="68" spans="1:5" ht="25.5">
      <c r="A68" s="79" t="s">
        <v>113</v>
      </c>
      <c r="B68" s="80">
        <v>115</v>
      </c>
      <c r="C68" s="72" t="s">
        <v>66</v>
      </c>
      <c r="D68" s="85">
        <v>1</v>
      </c>
      <c r="E68" s="57">
        <f t="shared" si="10"/>
        <v>115</v>
      </c>
    </row>
    <row r="69" spans="1:5" ht="25.5">
      <c r="A69" s="79" t="s">
        <v>114</v>
      </c>
      <c r="B69" s="80">
        <v>50</v>
      </c>
      <c r="C69" s="72" t="s">
        <v>66</v>
      </c>
      <c r="D69" s="85">
        <v>1</v>
      </c>
      <c r="E69" s="57">
        <f t="shared" ref="E69" si="16">B69*D69</f>
        <v>50</v>
      </c>
    </row>
    <row r="70" spans="1:5" ht="25.5">
      <c r="A70" s="79" t="s">
        <v>115</v>
      </c>
      <c r="B70" s="80">
        <v>115</v>
      </c>
      <c r="C70" s="72" t="s">
        <v>66</v>
      </c>
      <c r="D70" s="85">
        <v>1</v>
      </c>
      <c r="E70" s="57">
        <f t="shared" si="10"/>
        <v>115</v>
      </c>
    </row>
    <row r="71" spans="1:5" ht="25.5">
      <c r="A71" s="81" t="s">
        <v>80</v>
      </c>
      <c r="B71" s="80">
        <v>116</v>
      </c>
      <c r="C71" s="56" t="s">
        <v>66</v>
      </c>
      <c r="D71" s="85">
        <v>1</v>
      </c>
      <c r="E71" s="57">
        <f>B71*D71</f>
        <v>116</v>
      </c>
    </row>
    <row r="72" spans="1:5">
      <c r="A72" s="59"/>
      <c r="B72" s="55"/>
      <c r="C72" s="56"/>
      <c r="D72" s="77"/>
      <c r="E72" s="57"/>
    </row>
    <row r="73" spans="1:5">
      <c r="A73" s="61" t="s">
        <v>56</v>
      </c>
      <c r="B73" s="62"/>
      <c r="C73" s="63"/>
      <c r="D73" s="64">
        <v>0</v>
      </c>
      <c r="E73" s="64">
        <f>SUM(E59:E72)</f>
        <v>929</v>
      </c>
    </row>
    <row r="76" spans="1:5">
      <c r="A76" s="98" t="s">
        <v>81</v>
      </c>
      <c r="B76" s="98"/>
      <c r="C76" s="98"/>
      <c r="D76" s="98"/>
      <c r="E76" s="82" t="s">
        <v>82</v>
      </c>
    </row>
    <row r="77" spans="1:5">
      <c r="A77" s="107" t="s">
        <v>131</v>
      </c>
      <c r="B77" s="107"/>
      <c r="C77" s="107"/>
      <c r="D77" s="107"/>
      <c r="E77" s="83">
        <f>E14</f>
        <v>241248</v>
      </c>
    </row>
    <row r="78" spans="1:5">
      <c r="A78" s="107" t="s">
        <v>130</v>
      </c>
      <c r="B78" s="107"/>
      <c r="C78" s="107"/>
      <c r="D78" s="107"/>
      <c r="E78" s="83">
        <f>E19</f>
        <v>10000</v>
      </c>
    </row>
    <row r="79" spans="1:5">
      <c r="A79" s="107" t="s">
        <v>133</v>
      </c>
      <c r="B79" s="107"/>
      <c r="C79" s="107"/>
      <c r="D79" s="107"/>
      <c r="E79" s="83">
        <f>E28</f>
        <v>12160</v>
      </c>
    </row>
    <row r="80" spans="1:5">
      <c r="A80" s="107" t="s">
        <v>132</v>
      </c>
      <c r="B80" s="107"/>
      <c r="C80" s="107"/>
      <c r="D80" s="107"/>
      <c r="E80" s="83">
        <f>E33</f>
        <v>20000</v>
      </c>
    </row>
    <row r="81" spans="1:5">
      <c r="A81" s="107" t="s">
        <v>134</v>
      </c>
      <c r="B81" s="107"/>
      <c r="C81" s="107"/>
      <c r="D81" s="107"/>
      <c r="E81" s="83">
        <f>E55</f>
        <v>68700</v>
      </c>
    </row>
    <row r="82" spans="1:5">
      <c r="A82" s="107" t="s">
        <v>135</v>
      </c>
      <c r="B82" s="107"/>
      <c r="C82" s="107"/>
      <c r="D82" s="107"/>
      <c r="E82" s="83">
        <f>E73</f>
        <v>929</v>
      </c>
    </row>
    <row r="83" spans="1:5">
      <c r="A83" s="108" t="s">
        <v>83</v>
      </c>
      <c r="B83" s="109"/>
      <c r="C83" s="109"/>
      <c r="D83" s="110"/>
      <c r="E83" s="64">
        <f>SUM(E77:E82)</f>
        <v>353037</v>
      </c>
    </row>
    <row r="85" spans="1:5">
      <c r="A85" s="98" t="s">
        <v>84</v>
      </c>
      <c r="B85" s="98"/>
      <c r="C85" s="98"/>
      <c r="D85" s="63" t="s">
        <v>85</v>
      </c>
      <c r="E85" s="82" t="s">
        <v>82</v>
      </c>
    </row>
    <row r="86" spans="1:5">
      <c r="A86" s="99" t="s">
        <v>131</v>
      </c>
      <c r="B86" s="100"/>
      <c r="C86" s="101"/>
      <c r="D86" s="86">
        <v>0.01</v>
      </c>
      <c r="E86" s="83">
        <f>E77*(100%+D86)</f>
        <v>243660.48</v>
      </c>
    </row>
    <row r="87" spans="1:5">
      <c r="A87" s="99" t="s">
        <v>130</v>
      </c>
      <c r="B87" s="102"/>
      <c r="C87" s="103"/>
      <c r="D87" s="86">
        <v>0.01</v>
      </c>
      <c r="E87" s="83">
        <f>E78*(100%+D87)</f>
        <v>10100</v>
      </c>
    </row>
    <row r="88" spans="1:5">
      <c r="A88" s="99" t="s">
        <v>133</v>
      </c>
      <c r="B88" s="100"/>
      <c r="C88" s="101"/>
      <c r="D88" s="86">
        <v>0.01</v>
      </c>
      <c r="E88" s="83">
        <f>E79*(100%+D88)</f>
        <v>12281.6</v>
      </c>
    </row>
    <row r="89" spans="1:5">
      <c r="A89" s="99" t="s">
        <v>132</v>
      </c>
      <c r="B89" s="100"/>
      <c r="C89" s="101"/>
      <c r="D89" s="86">
        <v>0.01</v>
      </c>
      <c r="E89" s="83">
        <f>E80*(100%+D89)</f>
        <v>20200</v>
      </c>
    </row>
    <row r="90" spans="1:5">
      <c r="A90" s="99" t="s">
        <v>134</v>
      </c>
      <c r="B90" s="100"/>
      <c r="C90" s="101"/>
      <c r="D90" s="86">
        <v>0.01</v>
      </c>
      <c r="E90" s="83">
        <f>E81*(100%+D90)</f>
        <v>69387</v>
      </c>
    </row>
    <row r="91" spans="1:5">
      <c r="A91" s="104" t="s">
        <v>83</v>
      </c>
      <c r="B91" s="105"/>
      <c r="C91" s="105"/>
      <c r="D91" s="106"/>
      <c r="E91" s="64">
        <f>SUM(E86:E90)</f>
        <v>355629.08</v>
      </c>
    </row>
    <row r="93" spans="1:5">
      <c r="A93" s="98" t="s">
        <v>122</v>
      </c>
      <c r="B93" s="98"/>
      <c r="C93" s="98"/>
      <c r="D93" s="63" t="s">
        <v>85</v>
      </c>
      <c r="E93" s="82" t="s">
        <v>82</v>
      </c>
    </row>
    <row r="94" spans="1:5">
      <c r="A94" s="99" t="s">
        <v>131</v>
      </c>
      <c r="B94" s="100"/>
      <c r="C94" s="101"/>
      <c r="D94" s="86">
        <v>0.01</v>
      </c>
      <c r="E94" s="83">
        <f>E86*(100%+D94)</f>
        <v>246097.08480000001</v>
      </c>
    </row>
    <row r="95" spans="1:5">
      <c r="A95" s="99" t="s">
        <v>130</v>
      </c>
      <c r="B95" s="102"/>
      <c r="C95" s="103"/>
      <c r="D95" s="86">
        <v>0.01</v>
      </c>
      <c r="E95" s="83">
        <f>E87*(100%+D95)</f>
        <v>10201</v>
      </c>
    </row>
    <row r="96" spans="1:5">
      <c r="A96" s="99" t="s">
        <v>133</v>
      </c>
      <c r="B96" s="100"/>
      <c r="C96" s="101"/>
      <c r="D96" s="86">
        <v>0.01</v>
      </c>
      <c r="E96" s="83">
        <f>E88*(100%+D96)</f>
        <v>12404.416000000001</v>
      </c>
    </row>
    <row r="97" spans="1:5">
      <c r="A97" s="99" t="s">
        <v>132</v>
      </c>
      <c r="B97" s="100"/>
      <c r="C97" s="101"/>
      <c r="D97" s="86">
        <v>0.01</v>
      </c>
      <c r="E97" s="83">
        <f>E89*(100%+D97)</f>
        <v>20402</v>
      </c>
    </row>
    <row r="98" spans="1:5">
      <c r="A98" s="99" t="s">
        <v>134</v>
      </c>
      <c r="B98" s="100"/>
      <c r="C98" s="101"/>
      <c r="D98" s="86">
        <v>0.01</v>
      </c>
      <c r="E98" s="83">
        <f>E90*(100%+D98)</f>
        <v>70080.87</v>
      </c>
    </row>
    <row r="99" spans="1:5">
      <c r="A99" s="104" t="s">
        <v>83</v>
      </c>
      <c r="B99" s="105"/>
      <c r="C99" s="105"/>
      <c r="D99" s="106"/>
      <c r="E99" s="64">
        <f>SUM(E94:E98)</f>
        <v>359185.37080000003</v>
      </c>
    </row>
    <row r="101" spans="1:5">
      <c r="A101" s="98" t="s">
        <v>86</v>
      </c>
      <c r="B101" s="98"/>
      <c r="C101" s="98"/>
      <c r="D101" s="98"/>
      <c r="E101" s="84">
        <f>E83+E91+E99</f>
        <v>1067851.4508000002</v>
      </c>
    </row>
    <row r="104" spans="1:5" ht="15">
      <c r="A104" s="42"/>
      <c r="B104" s="42"/>
      <c r="C104" s="93" t="s">
        <v>116</v>
      </c>
      <c r="D104" s="94"/>
      <c r="E104" s="94"/>
    </row>
    <row r="105" spans="1:5" ht="15">
      <c r="A105" s="42"/>
      <c r="B105" s="42"/>
      <c r="C105" s="94"/>
      <c r="D105" s="94"/>
      <c r="E105" s="94"/>
    </row>
    <row r="106" spans="1:5" ht="15">
      <c r="A106" s="46"/>
      <c r="B106" s="42"/>
      <c r="C106" s="94"/>
      <c r="D106" s="94"/>
      <c r="E106" s="94"/>
    </row>
    <row r="107" spans="1:5" ht="15">
      <c r="A107" s="46"/>
      <c r="B107" s="42"/>
      <c r="C107" s="94"/>
      <c r="D107" s="94"/>
      <c r="E107" s="94"/>
    </row>
    <row r="108" spans="1:5" ht="15">
      <c r="A108" s="46"/>
      <c r="B108" s="42"/>
      <c r="C108" s="94"/>
      <c r="D108" s="94"/>
      <c r="E108" s="94"/>
    </row>
    <row r="109" spans="1:5" ht="15">
      <c r="A109" s="47" t="s">
        <v>117</v>
      </c>
      <c r="B109" s="42"/>
      <c r="C109" s="94"/>
      <c r="D109" s="94"/>
      <c r="E109" s="94"/>
    </row>
    <row r="110" spans="1:5" ht="15">
      <c r="A110" s="48" t="s">
        <v>118</v>
      </c>
      <c r="B110" s="42"/>
      <c r="C110" s="94"/>
      <c r="D110" s="94"/>
      <c r="E110" s="94"/>
    </row>
    <row r="111" spans="1:5" ht="15">
      <c r="A111" s="48" t="s">
        <v>119</v>
      </c>
      <c r="B111" s="42"/>
      <c r="C111" s="94"/>
      <c r="D111" s="94"/>
      <c r="E111" s="94"/>
    </row>
    <row r="112" spans="1:5" ht="15">
      <c r="A112" s="48" t="s">
        <v>120</v>
      </c>
      <c r="B112" s="42"/>
      <c r="C112" s="94"/>
      <c r="D112" s="94"/>
      <c r="E112" s="94"/>
    </row>
  </sheetData>
  <sheetProtection algorithmName="SHA-512" hashValue="jBwOReft0UOXFN1tUQZ6W9JhGgjanA1i8A7mgZiXDjq5d1JfG3UVef6zyYus3cO6BTAMwnrOEugN7Ob8fEySqg==" saltValue="vou0AHM2xBFN/o3M4UfYIA==" spinCount="100000" sheet="1" objects="1" scenarios="1"/>
  <mergeCells count="31">
    <mergeCell ref="A2:E2"/>
    <mergeCell ref="C104:E112"/>
    <mergeCell ref="A35:E35"/>
    <mergeCell ref="A57:E57"/>
    <mergeCell ref="A76:D76"/>
    <mergeCell ref="A77:D77"/>
    <mergeCell ref="A5:E5"/>
    <mergeCell ref="A16:E16"/>
    <mergeCell ref="A21:E21"/>
    <mergeCell ref="A30:E30"/>
    <mergeCell ref="A83:D83"/>
    <mergeCell ref="A85:C85"/>
    <mergeCell ref="A86:C86"/>
    <mergeCell ref="A87:C87"/>
    <mergeCell ref="A78:D78"/>
    <mergeCell ref="A79:D79"/>
    <mergeCell ref="A80:D80"/>
    <mergeCell ref="A81:D81"/>
    <mergeCell ref="A82:D82"/>
    <mergeCell ref="A88:C88"/>
    <mergeCell ref="A89:C89"/>
    <mergeCell ref="A90:C90"/>
    <mergeCell ref="A91:D91"/>
    <mergeCell ref="A93:C93"/>
    <mergeCell ref="A98:C98"/>
    <mergeCell ref="A99:D99"/>
    <mergeCell ref="A101:D101"/>
    <mergeCell ref="A94:C94"/>
    <mergeCell ref="A95:C95"/>
    <mergeCell ref="A96:C96"/>
    <mergeCell ref="A97:C9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46F784EB0AA343BD1212B91C2996AB" ma:contentTypeVersion="4" ma:contentTypeDescription="Create a new document." ma:contentTypeScope="" ma:versionID="e79c3ca34f65683d9c0c19f5e960a97d">
  <xsd:schema xmlns:xsd="http://www.w3.org/2001/XMLSchema" xmlns:xs="http://www.w3.org/2001/XMLSchema" xmlns:p="http://schemas.microsoft.com/office/2006/metadata/properties" xmlns:ns3="4ea81a08-3beb-4193-9b86-54344948cb8a" targetNamespace="http://schemas.microsoft.com/office/2006/metadata/properties" ma:root="true" ma:fieldsID="a74279a308ea744ef8080fa6d095dcd5" ns3:_="">
    <xsd:import namespace="4ea81a08-3beb-4193-9b86-54344948cb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1a08-3beb-4193-9b86-54344948cb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20369F-3ED7-489A-AD29-E08E76A2BE2C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4ea81a08-3beb-4193-9b86-54344948cb8a"/>
  </ds:schemaRefs>
</ds:datastoreItem>
</file>

<file path=customXml/itemProps2.xml><?xml version="1.0" encoding="utf-8"?>
<ds:datastoreItem xmlns:ds="http://schemas.openxmlformats.org/officeDocument/2006/customXml" ds:itemID="{C8A7C111-034D-4F7A-9E70-07B72D77B476}">
  <ds:schemaRefs/>
</ds:datastoreItem>
</file>

<file path=customXml/itemProps3.xml><?xml version="1.0" encoding="utf-8"?>
<ds:datastoreItem xmlns:ds="http://schemas.openxmlformats.org/officeDocument/2006/customXml" ds:itemID="{E86086BA-5A0D-45C0-A406-9FD3BAAEC3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1a08-3beb-4193-9b86-54344948cb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 Costing Sheet Part 1</vt:lpstr>
      <vt:lpstr>Costing Sheet</vt:lpstr>
      <vt:lpstr>' Costing Sheet Part 1'!Print_Area</vt:lpstr>
      <vt:lpstr>'Costing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Pretorius</dc:creator>
  <cp:lastModifiedBy>Kgaugelo Tselana</cp:lastModifiedBy>
  <cp:lastPrinted>2021-03-21T08:43:00Z</cp:lastPrinted>
  <dcterms:created xsi:type="dcterms:W3CDTF">2021-02-17T12:40:00Z</dcterms:created>
  <dcterms:modified xsi:type="dcterms:W3CDTF">2021-08-05T10:46:36Z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0x010100EC46F784EB0AA343BD1212B91C2996AB</vt:lpwstr>
  </property>
  <property fmtid="{D5CDD505-2E9C-101B-9397-08002B2CF9AE}" pid="3" name="KSOProductBuildVer">
    <vt:lpwstr>1033-11.2.0.10078</vt:lpwstr>
  </property>
</Properties>
</file>