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belabelamunicipality-my.sharepoint.com/personal/monyeladk_belabela_gov_za/Documents/Documents/Bid Documents/2024_2025/June 2025/"/>
    </mc:Choice>
  </mc:AlternateContent>
  <xr:revisionPtr revIDLastSave="0" documentId="8_{F3FBBA89-7B18-4945-BDC3-D5F44FBF1F8F}" xr6:coauthVersionLast="47" xr6:coauthVersionMax="47" xr10:uidLastSave="{00000000-0000-0000-0000-000000000000}"/>
  <bookViews>
    <workbookView xWindow="-110" yWindow="-110" windowWidth="19420" windowHeight="10300" tabRatio="782" firstSheet="5" activeTab="9" xr2:uid="{00000000-000D-0000-FFFF-FFFF00000000}"/>
  </bookViews>
  <sheets>
    <sheet name="Sch 1 P &amp; G's" sheetId="1" r:id="rId1"/>
    <sheet name="Sch 2 Day Works" sheetId="29" r:id="rId2"/>
    <sheet name="Sch 3 Earthworks" sheetId="5" r:id="rId3"/>
    <sheet name="Sch 4 Subbase" sheetId="30" r:id="rId4"/>
    <sheet name="Sch 5 Base" sheetId="31" r:id="rId5"/>
    <sheet name="Sch 6 Paving" sheetId="32" r:id="rId6"/>
    <sheet name="Sch 7 Concrete Works" sheetId="33" r:id="rId7"/>
    <sheet name="Sch 8 Kerbing &amp; Channelling" sheetId="34" r:id="rId8"/>
    <sheet name="Sch 9 Ancillary Road Work" sheetId="24" r:id="rId9"/>
    <sheet name="Summary" sheetId="12" r:id="rId10"/>
  </sheets>
  <definedNames>
    <definedName name="_xlnm.Print_Area" localSheetId="8">'Sch 9 Ancillary Road Work'!$A$1:$H$65</definedName>
    <definedName name="_xlnm.Print_Area" localSheetId="9">Summary!$A$1:$C$48</definedName>
    <definedName name="_xlnm.Print_Titles" localSheetId="0">'Sch 1 P &amp; G''s'!$1:$4</definedName>
    <definedName name="_xlnm.Print_Titles" localSheetId="1">'Sch 2 Day Works'!$1:$5</definedName>
    <definedName name="_xlnm.Print_Titles" localSheetId="2">'Sch 3 Earthworks'!$1:$5</definedName>
    <definedName name="_xlnm.Print_Titles" localSheetId="3">'Sch 4 Subbase'!$1:$5</definedName>
    <definedName name="_xlnm.Print_Titles" localSheetId="4">'Sch 5 Base'!$1:$5</definedName>
    <definedName name="_xlnm.Print_Titles" localSheetId="5">'Sch 6 Paving'!$1:$5</definedName>
    <definedName name="_xlnm.Print_Titles" localSheetId="6">'Sch 7 Concrete Works'!$1:$5</definedName>
    <definedName name="_xlnm.Print_Titles" localSheetId="7">'Sch 8 Kerbing &amp; Channelling'!$1:$5</definedName>
    <definedName name="_xlnm.Print_Titles" localSheetId="8">'Sch 9 Ancillary Road Work'!$1:$3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I89" i="1"/>
  <c r="F18" i="33" l="1"/>
  <c r="F22" i="33"/>
  <c r="F28" i="33" s="1"/>
  <c r="I91" i="1"/>
  <c r="F12" i="32"/>
  <c r="F20" i="5"/>
  <c r="F30" i="5"/>
  <c r="F28" i="5"/>
  <c r="F18" i="5"/>
  <c r="F15" i="34"/>
  <c r="F12" i="34"/>
  <c r="F10" i="34" s="1"/>
  <c r="F21" i="31"/>
  <c r="F37" i="31" s="1"/>
  <c r="H37" i="31" s="1"/>
  <c r="F29" i="30"/>
  <c r="F11" i="24" l="1"/>
  <c r="F24" i="34"/>
  <c r="F22" i="34"/>
  <c r="F21" i="34"/>
  <c r="F26" i="34" s="1"/>
  <c r="F18" i="34"/>
  <c r="F16" i="34"/>
  <c r="H15" i="34"/>
  <c r="F12" i="33"/>
  <c r="F14" i="32"/>
  <c r="F23" i="31"/>
  <c r="F22" i="31"/>
  <c r="F28" i="31"/>
  <c r="F16" i="31"/>
  <c r="F15" i="31"/>
  <c r="F11" i="31"/>
  <c r="H29" i="30"/>
  <c r="F27" i="30"/>
  <c r="H27" i="30" s="1"/>
  <c r="F16" i="30"/>
  <c r="H16" i="30" s="1"/>
  <c r="F43" i="5"/>
  <c r="F57" i="5"/>
  <c r="F55" i="5"/>
  <c r="F36" i="5"/>
  <c r="F24" i="5"/>
  <c r="F11" i="5"/>
  <c r="H11" i="5" s="1"/>
  <c r="J84" i="1"/>
  <c r="J55" i="1"/>
  <c r="J86" i="1"/>
  <c r="J39" i="1"/>
  <c r="J40" i="1"/>
  <c r="J41" i="1"/>
  <c r="J38" i="1"/>
  <c r="J42" i="1"/>
  <c r="F16" i="24"/>
  <c r="J10" i="1"/>
  <c r="J16" i="1"/>
  <c r="J18" i="1"/>
  <c r="J22" i="1"/>
  <c r="J23" i="1"/>
  <c r="J24" i="1"/>
  <c r="J25" i="1"/>
  <c r="J26" i="1"/>
  <c r="J27" i="1"/>
  <c r="J28" i="1"/>
  <c r="J29" i="1"/>
  <c r="J30" i="1"/>
  <c r="J31" i="1"/>
  <c r="J32" i="1"/>
  <c r="J34" i="1"/>
  <c r="J46" i="1"/>
  <c r="J52" i="1"/>
  <c r="J53" i="1"/>
  <c r="J65" i="1"/>
  <c r="J66" i="1"/>
  <c r="J67" i="1"/>
  <c r="J68" i="1"/>
  <c r="J69" i="1"/>
  <c r="J70" i="1"/>
  <c r="J71" i="1"/>
  <c r="J72" i="1"/>
  <c r="J73" i="1"/>
  <c r="J74" i="1"/>
  <c r="J76" i="1"/>
  <c r="J78" i="1"/>
  <c r="J80" i="1"/>
  <c r="J89" i="1"/>
  <c r="J91" i="1"/>
  <c r="F35" i="31" l="1"/>
  <c r="H35" i="31" s="1"/>
  <c r="I93" i="1"/>
  <c r="H56" i="34"/>
  <c r="F16" i="32"/>
  <c r="H21" i="31"/>
  <c r="F27" i="31"/>
  <c r="F49" i="5"/>
  <c r="J62" i="1"/>
  <c r="F51" i="5" l="1"/>
  <c r="J55" i="29" l="1"/>
  <c r="J104" i="29" l="1"/>
</calcChain>
</file>

<file path=xl/sharedStrings.xml><?xml version="1.0" encoding="utf-8"?>
<sst xmlns="http://schemas.openxmlformats.org/spreadsheetml/2006/main" count="830" uniqueCount="405">
  <si>
    <t>Schedule 1</t>
  </si>
  <si>
    <t>SCHEDULE 1 : PRELIMINARY &amp; GENERAL</t>
  </si>
  <si>
    <t>Preliminary &amp; General</t>
  </si>
  <si>
    <t>Item</t>
  </si>
  <si>
    <t>Payment</t>
  </si>
  <si>
    <t>Description</t>
  </si>
  <si>
    <t>Unit</t>
  </si>
  <si>
    <t>LIC</t>
  </si>
  <si>
    <t>Qty</t>
  </si>
  <si>
    <t>Rate</t>
  </si>
  <si>
    <t>Amount</t>
  </si>
  <si>
    <t>No.</t>
  </si>
  <si>
    <t>Ref.</t>
  </si>
  <si>
    <t>( R )</t>
  </si>
  <si>
    <t>SANS</t>
  </si>
  <si>
    <t>1200A</t>
  </si>
  <si>
    <t>PRELIMINARY &amp; GENERAL</t>
  </si>
  <si>
    <t>A1.1</t>
  </si>
  <si>
    <t>8.3</t>
  </si>
  <si>
    <t>FIXED-CHARGE ITEMS</t>
  </si>
  <si>
    <t>8.3.1</t>
  </si>
  <si>
    <t>Contractual Requirements</t>
  </si>
  <si>
    <t>Sum</t>
  </si>
  <si>
    <t>8.3.2</t>
  </si>
  <si>
    <t>Establish Facilities on Site</t>
  </si>
  <si>
    <t>8.3.2.1</t>
  </si>
  <si>
    <t>i)</t>
  </si>
  <si>
    <t>Facilities for Engineer</t>
  </si>
  <si>
    <t>PS7.2</t>
  </si>
  <si>
    <t>a)</t>
  </si>
  <si>
    <t>Office Equipment for Engineer as and when required</t>
  </si>
  <si>
    <t>Prov Sum</t>
  </si>
  <si>
    <t>PSAB1</t>
  </si>
  <si>
    <t>b)</t>
  </si>
  <si>
    <t xml:space="preserve">Nameboards </t>
  </si>
  <si>
    <t>no.</t>
  </si>
  <si>
    <t>A1.3</t>
  </si>
  <si>
    <t>8.3.2.3</t>
  </si>
  <si>
    <t>ii)</t>
  </si>
  <si>
    <t>Facilities for Contractor</t>
  </si>
  <si>
    <t>PS6</t>
  </si>
  <si>
    <t>A1.3.1</t>
  </si>
  <si>
    <t xml:space="preserve">Offices and storage sheds </t>
  </si>
  <si>
    <t>A1.3.2</t>
  </si>
  <si>
    <t>Workshops</t>
  </si>
  <si>
    <t>A1.3.3</t>
  </si>
  <si>
    <t>c)</t>
  </si>
  <si>
    <t>Laboratories</t>
  </si>
  <si>
    <t>A1.3.4</t>
  </si>
  <si>
    <t>d)</t>
  </si>
  <si>
    <t>Living accommodation</t>
  </si>
  <si>
    <t>A1.3.5</t>
  </si>
  <si>
    <t>e)</t>
  </si>
  <si>
    <t xml:space="preserve">Ablution and latrine facilities </t>
  </si>
  <si>
    <t>A1.3.6</t>
  </si>
  <si>
    <t>f)</t>
  </si>
  <si>
    <t>Tools and equipment</t>
  </si>
  <si>
    <t>A1.3.7</t>
  </si>
  <si>
    <t>g)</t>
  </si>
  <si>
    <t>Water supplies, electric power and communications</t>
  </si>
  <si>
    <t>A1.3.8</t>
  </si>
  <si>
    <t>h)</t>
  </si>
  <si>
    <t>Dealing with water (Subclause 5.5)</t>
  </si>
  <si>
    <t>A1.3.9</t>
  </si>
  <si>
    <t>Access (Subclause 5.8)</t>
  </si>
  <si>
    <t>A1.3.10</t>
  </si>
  <si>
    <t>j)</t>
  </si>
  <si>
    <t>Plant</t>
  </si>
  <si>
    <t>A1.4</t>
  </si>
  <si>
    <t>8.3.3</t>
  </si>
  <si>
    <t>Other fixed-charge obligations</t>
  </si>
  <si>
    <t>A1.5</t>
  </si>
  <si>
    <t>8.3.4</t>
  </si>
  <si>
    <t>Removeof site establishment on completion</t>
  </si>
  <si>
    <t>A1.6</t>
  </si>
  <si>
    <t>SPEC AO</t>
  </si>
  <si>
    <t>Health and safety</t>
  </si>
  <si>
    <t>A1.6.1</t>
  </si>
  <si>
    <t>8.2.1</t>
  </si>
  <si>
    <t>General safety obligations</t>
  </si>
  <si>
    <t>A1.6.2</t>
  </si>
  <si>
    <t>8.2.2</t>
  </si>
  <si>
    <t>Risk assessment</t>
  </si>
  <si>
    <t>A1.6.3</t>
  </si>
  <si>
    <t>8.2.3</t>
  </si>
  <si>
    <t>Health and safety plan</t>
  </si>
  <si>
    <t>A1.6.4</t>
  </si>
  <si>
    <t>8.2.5</t>
  </si>
  <si>
    <t>Training</t>
  </si>
  <si>
    <t>A1.6.5</t>
  </si>
  <si>
    <t>8.2.6</t>
  </si>
  <si>
    <t>Medical assessment of employees</t>
  </si>
  <si>
    <t>A2</t>
  </si>
  <si>
    <t>8.4</t>
  </si>
  <si>
    <t>TIME-RELATED ITEMS</t>
  </si>
  <si>
    <t>A2.1</t>
  </si>
  <si>
    <t>8.4.1</t>
  </si>
  <si>
    <t>Contractual requirements</t>
  </si>
  <si>
    <t>Operate and maintain facilities on the site:</t>
  </si>
  <si>
    <t>A1.2</t>
  </si>
  <si>
    <t xml:space="preserve">Operate and maintain facilities on site for the Engineer </t>
  </si>
  <si>
    <t>and the Contractor</t>
  </si>
  <si>
    <t>Carried Forward</t>
  </si>
  <si>
    <t>Brought Forward</t>
  </si>
  <si>
    <t>A2.4</t>
  </si>
  <si>
    <t>8.4.3</t>
  </si>
  <si>
    <t>Supervision for duration of the construction</t>
  </si>
  <si>
    <t>A2.5</t>
  </si>
  <si>
    <t>8.4.4</t>
  </si>
  <si>
    <t>Company and head office overhead costs</t>
  </si>
  <si>
    <t>A2.6</t>
  </si>
  <si>
    <t>8.4.5</t>
  </si>
  <si>
    <t>Other time related obligations</t>
  </si>
  <si>
    <t>A2.7</t>
  </si>
  <si>
    <t>Health and safety:</t>
  </si>
  <si>
    <t>A2.7.1</t>
  </si>
  <si>
    <t>A2.7.2</t>
  </si>
  <si>
    <t>A2.7.3</t>
  </si>
  <si>
    <t>8.2.4</t>
  </si>
  <si>
    <t>Construction Safety Officer and other appointments</t>
  </si>
  <si>
    <t>Community Laison Officer (CLO) Salary</t>
  </si>
  <si>
    <t>Community involvement, PSC payment</t>
  </si>
  <si>
    <t>Charges and profit on item 1.3.7 (a) and (b)</t>
  </si>
  <si>
    <t>%</t>
  </si>
  <si>
    <t>PSA8.2</t>
  </si>
  <si>
    <t>Schedule 2</t>
  </si>
  <si>
    <t>SCHEDULE 2 : DAY WORKS</t>
  </si>
  <si>
    <t>Day Works</t>
  </si>
  <si>
    <t>DAY WORKS</t>
  </si>
  <si>
    <t>LABOUR</t>
  </si>
  <si>
    <t>2.1.1</t>
  </si>
  <si>
    <t>a)  Unskilled Labourers</t>
  </si>
  <si>
    <t>hrs</t>
  </si>
  <si>
    <t>2.1.2</t>
  </si>
  <si>
    <t>b)  Semi Skilled Labourers</t>
  </si>
  <si>
    <t>2.1.3</t>
  </si>
  <si>
    <t>c)   Skilled Labourers</t>
  </si>
  <si>
    <t>2.1.4</t>
  </si>
  <si>
    <t>d)  Carpenter</t>
  </si>
  <si>
    <t>2.1.5</t>
  </si>
  <si>
    <t>e)  Clerk</t>
  </si>
  <si>
    <t>2.1.6</t>
  </si>
  <si>
    <t>f)  Artisans</t>
  </si>
  <si>
    <t>2.1.7</t>
  </si>
  <si>
    <t>g)  Foreman</t>
  </si>
  <si>
    <t>2.1.8</t>
  </si>
  <si>
    <t>h)  Steel fixer</t>
  </si>
  <si>
    <t>2.1.9</t>
  </si>
  <si>
    <t>i)  Bricklayer or Plasterer</t>
  </si>
  <si>
    <t>2.1.10</t>
  </si>
  <si>
    <t>j)  Welder</t>
  </si>
  <si>
    <t>PLANT</t>
  </si>
  <si>
    <t>Tenderers to insert the hire rate at which each item will be charged, which is to cover all relevant costs of plant hire, including operating crew, bringing to site and removal</t>
  </si>
  <si>
    <t>2.2.1</t>
  </si>
  <si>
    <t>Bulldozer (D6 or similar equivalent):</t>
  </si>
  <si>
    <t>a)  Working</t>
  </si>
  <si>
    <t>b)  Standing</t>
  </si>
  <si>
    <t>2.2.2</t>
  </si>
  <si>
    <t>Grader (120G or similar equivalent)</t>
  </si>
  <si>
    <t>C2.2.4</t>
  </si>
  <si>
    <t>2.2.3</t>
  </si>
  <si>
    <t>TLB</t>
  </si>
  <si>
    <t>2.2.4</t>
  </si>
  <si>
    <t>Trucks (6m³ tipper)</t>
  </si>
  <si>
    <t>2.2.5</t>
  </si>
  <si>
    <t>Soil compactors (D72Y or similar equivalent)</t>
  </si>
  <si>
    <t>2.2.6</t>
  </si>
  <si>
    <t>Concrete mixer (250 litre)</t>
  </si>
  <si>
    <t>2.2.7</t>
  </si>
  <si>
    <t>Concrete vibrators (Drive unit plus accessories)</t>
  </si>
  <si>
    <t>2.2.8</t>
  </si>
  <si>
    <t xml:space="preserve">Excavators </t>
  </si>
  <si>
    <t>C2.2.5</t>
  </si>
  <si>
    <t>2.2.9</t>
  </si>
  <si>
    <t>Water tanker (10 000 l)</t>
  </si>
  <si>
    <t>2.2.10</t>
  </si>
  <si>
    <t>LDV</t>
  </si>
  <si>
    <t>2.2.11</t>
  </si>
  <si>
    <t>Dumper (1.4m³)</t>
  </si>
  <si>
    <t>TOTAL SCHEDULE 2 CARRIED FORWARD TO SUMMARY</t>
  </si>
  <si>
    <t>Schedule 3</t>
  </si>
  <si>
    <t>Reference</t>
  </si>
  <si>
    <t>(R)</t>
  </si>
  <si>
    <t>SECTION DM: EARTHWORKS (ROADS, SUBGRADE)</t>
  </si>
  <si>
    <t>1200DM</t>
  </si>
  <si>
    <t>SITE CLEARANCE</t>
  </si>
  <si>
    <t xml:space="preserve">Clear vegetation, rubble and trees up to 1 m of girth and other obstructions pointed </t>
  </si>
  <si>
    <r>
      <t>m</t>
    </r>
    <r>
      <rPr>
        <vertAlign val="superscript"/>
        <sz val="9"/>
        <rFont val="Arial"/>
        <family val="2"/>
      </rPr>
      <t>2</t>
    </r>
  </si>
  <si>
    <t>out by the Engineer's representative in the site book to a width of 5 m on either</t>
  </si>
  <si>
    <t>DM1</t>
  </si>
  <si>
    <t>DM4.2</t>
  </si>
  <si>
    <t>Rockfill, process and compact</t>
  </si>
  <si>
    <r>
      <t>m</t>
    </r>
    <r>
      <rPr>
        <vertAlign val="superscript"/>
        <sz val="9"/>
        <rFont val="Arial"/>
        <family val="2"/>
      </rPr>
      <t>3</t>
    </r>
  </si>
  <si>
    <t>DM5</t>
  </si>
  <si>
    <t>Borrow to fill</t>
  </si>
  <si>
    <t>DM5.1</t>
  </si>
  <si>
    <t>DM8</t>
  </si>
  <si>
    <t>8.3.7</t>
  </si>
  <si>
    <t>Cut to spoil or stockpile from</t>
  </si>
  <si>
    <t>DM8.2</t>
  </si>
  <si>
    <t>DM9</t>
  </si>
  <si>
    <t>8.3.8</t>
  </si>
  <si>
    <t>Removal of oversize material</t>
  </si>
  <si>
    <t>DM11</t>
  </si>
  <si>
    <t>SDDM...</t>
  </si>
  <si>
    <t>Variations in compactive effort:</t>
  </si>
  <si>
    <t>DM11.1</t>
  </si>
  <si>
    <t>Vibratory roller</t>
  </si>
  <si>
    <r>
      <t>m</t>
    </r>
    <r>
      <rPr>
        <vertAlign val="superscript"/>
        <sz val="9"/>
        <rFont val="Arial"/>
        <family val="2"/>
      </rPr>
      <t>2</t>
    </r>
    <r>
      <rPr>
        <sz val="9"/>
        <rFont val="Arial"/>
        <family val="2"/>
      </rPr>
      <t>/ pass</t>
    </r>
  </si>
  <si>
    <t>DM11.2</t>
  </si>
  <si>
    <t>Impact roller</t>
  </si>
  <si>
    <t>Sundries</t>
  </si>
  <si>
    <t>DM12</t>
  </si>
  <si>
    <t>8.3.10</t>
  </si>
  <si>
    <t>Materials bladed to windrow</t>
  </si>
  <si>
    <t>DM13</t>
  </si>
  <si>
    <t>8.3.11</t>
  </si>
  <si>
    <t>Extra-over Items DM1.2, DM4, DM5 or DM6 for temporary stockpiling of material</t>
  </si>
  <si>
    <t>DM14</t>
  </si>
  <si>
    <t>8.3.12</t>
  </si>
  <si>
    <t>Overhaul:</t>
  </si>
  <si>
    <t>DM14.1</t>
  </si>
  <si>
    <t>DM14.1.1</t>
  </si>
  <si>
    <t>in excess of the freehaul of 0,5 km but not more than 1,0 km</t>
  </si>
  <si>
    <t>DM14.1.2</t>
  </si>
  <si>
    <t>in excess of the haul of 1,0 km</t>
  </si>
  <si>
    <r>
      <t>m</t>
    </r>
    <r>
      <rPr>
        <vertAlign val="superscript"/>
        <sz val="9"/>
        <rFont val="Arial"/>
        <family val="2"/>
      </rPr>
      <t>3</t>
    </r>
    <r>
      <rPr>
        <sz val="9"/>
        <rFont val="Arial"/>
        <family val="2"/>
      </rPr>
      <t>.km</t>
    </r>
  </si>
  <si>
    <t>8.3.13</t>
  </si>
  <si>
    <t>Surface finishes</t>
  </si>
  <si>
    <t>DM15</t>
  </si>
  <si>
    <t>Topsoiling</t>
  </si>
  <si>
    <t>DM19</t>
  </si>
  <si>
    <t>8.3.15</t>
  </si>
  <si>
    <t>Mitre banks and channels</t>
  </si>
  <si>
    <t>1200ME</t>
  </si>
  <si>
    <t>SUBBASE</t>
  </si>
  <si>
    <t>ME</t>
  </si>
  <si>
    <t>m</t>
  </si>
  <si>
    <t>8.3.9</t>
  </si>
  <si>
    <t>t</t>
  </si>
  <si>
    <t>Schedule 4</t>
  </si>
  <si>
    <t>Segmented Paving</t>
  </si>
  <si>
    <t>Schedule 5</t>
  </si>
  <si>
    <t>SCHEDULE 5: ANCILLARY ROAD WORK</t>
  </si>
  <si>
    <t>Ancillary Road Work</t>
  </si>
  <si>
    <t>8.1.2</t>
  </si>
  <si>
    <t>8.3.6</t>
  </si>
  <si>
    <t>Summary</t>
  </si>
  <si>
    <t>BILL OF QUANTITIES</t>
  </si>
  <si>
    <t>Schedule No.</t>
  </si>
  <si>
    <t>Amount ( R )</t>
  </si>
  <si>
    <t>Preliminary and General</t>
  </si>
  <si>
    <t>SUB-TOTAL A</t>
  </si>
  <si>
    <r>
      <t xml:space="preserve">15% VAT </t>
    </r>
    <r>
      <rPr>
        <sz val="10"/>
        <rFont val="Arial"/>
        <family val="2"/>
      </rPr>
      <t>(ON SUB-TOTAL B)</t>
    </r>
  </si>
  <si>
    <t>TOTAL</t>
  </si>
  <si>
    <t>C2.2.15</t>
  </si>
  <si>
    <t>Extra over for Item 8.3.1 for class of excavation</t>
  </si>
  <si>
    <t>a) Intermediate excavation</t>
  </si>
  <si>
    <t>b) Hard rock excavation</t>
  </si>
  <si>
    <t>8.3.5</t>
  </si>
  <si>
    <t>a) Screening</t>
  </si>
  <si>
    <t>b)Heavy grid rolling</t>
  </si>
  <si>
    <t>Overhaul (haul exceeding 2 km) (provisional)</t>
  </si>
  <si>
    <t>Overburden</t>
  </si>
  <si>
    <t>1200MF</t>
  </si>
  <si>
    <t>BASE</t>
  </si>
  <si>
    <t>MF</t>
  </si>
  <si>
    <t>Stabilizing agent</t>
  </si>
  <si>
    <t>b) Portland cement</t>
  </si>
  <si>
    <t>Construct base with material from designated excavations</t>
  </si>
  <si>
    <t>a) Excavate from designated excavations, select , and stockpile for base</t>
  </si>
  <si>
    <t>Construct base with gravel material from borrow pits</t>
  </si>
  <si>
    <t xml:space="preserve">b) Construct the base with material from the stockpile and compact to modified </t>
  </si>
  <si>
    <t>Construct base with material from commercial sources</t>
  </si>
  <si>
    <t>a) Gravel material</t>
  </si>
  <si>
    <t>b) Graded crushed stone</t>
  </si>
  <si>
    <t>c) Graded crushed stone and soil fines</t>
  </si>
  <si>
    <t>Process base material by the following processes ( applicable to 8.3.1 or 8.3.2 /both)</t>
  </si>
  <si>
    <t>Borrow Pits</t>
  </si>
  <si>
    <t>a) Opening up</t>
  </si>
  <si>
    <t>b) Rehabilitation</t>
  </si>
  <si>
    <t>sum</t>
  </si>
  <si>
    <t>1200MJ</t>
  </si>
  <si>
    <t xml:space="preserve"> SEGMENTED PAVING</t>
  </si>
  <si>
    <t>Cutting Units to Fit Edge Restraints</t>
  </si>
  <si>
    <t>Rolling to Locked-up Condition</t>
  </si>
  <si>
    <r>
      <t>m</t>
    </r>
    <r>
      <rPr>
        <strike/>
        <vertAlign val="superscript"/>
        <sz val="9"/>
        <rFont val="Arial"/>
        <family val="2"/>
      </rPr>
      <t>2</t>
    </r>
  </si>
  <si>
    <t>SECTION GA: CONCRETE (SMALL WORKS)</t>
  </si>
  <si>
    <t>GA1</t>
  </si>
  <si>
    <t>Formwork</t>
  </si>
  <si>
    <t>GA1.1</t>
  </si>
  <si>
    <t>Rough</t>
  </si>
  <si>
    <t>GA1.3</t>
  </si>
  <si>
    <t>GA2</t>
  </si>
  <si>
    <t>Reinforcement</t>
  </si>
  <si>
    <t>GA2.2.9</t>
  </si>
  <si>
    <t>GA3</t>
  </si>
  <si>
    <t>Concrete</t>
  </si>
  <si>
    <t>GA3.2</t>
  </si>
  <si>
    <t>8.4.2</t>
  </si>
  <si>
    <t>GA3.3</t>
  </si>
  <si>
    <t xml:space="preserve"> </t>
  </si>
  <si>
    <t>GA3.4</t>
  </si>
  <si>
    <t>Unformed surface finishes</t>
  </si>
  <si>
    <t>GA3.4.1</t>
  </si>
  <si>
    <t xml:space="preserve">Wood-floated </t>
  </si>
  <si>
    <t>GA3.5</t>
  </si>
  <si>
    <t>Joints</t>
  </si>
  <si>
    <t>GA3.5.1</t>
  </si>
  <si>
    <t>GA3.5.2</t>
  </si>
  <si>
    <t>GA3.7</t>
  </si>
  <si>
    <t>Grouting</t>
  </si>
  <si>
    <t>1200 GA</t>
  </si>
  <si>
    <t>1200MK</t>
  </si>
  <si>
    <t>Trimming of Excavations for Concrete-Lined Open Drains in</t>
  </si>
  <si>
    <t>8.2.7</t>
  </si>
  <si>
    <t>a) Soft material</t>
  </si>
  <si>
    <t>b) Intermediate material</t>
  </si>
  <si>
    <t>Cast-In-situ Concrete Lining to Open Drains (25MPa/10)</t>
  </si>
  <si>
    <t>8.2.8</t>
  </si>
  <si>
    <t>Formwork to Cast-In-Situ Concrete Lining of Open Drains ( Smooth finish)</t>
  </si>
  <si>
    <t>a) To sides with formwork on the internal face only</t>
  </si>
  <si>
    <t>c) To ends of slabs</t>
  </si>
  <si>
    <t>8.2.9</t>
  </si>
  <si>
    <t>8.2.10</t>
  </si>
  <si>
    <t>8.2.12</t>
  </si>
  <si>
    <t>Construction of Paving Complete ( 80mm Interlocking paving Blocks, on 20mm bedding Sand</t>
  </si>
  <si>
    <t>Ancillary roadworks</t>
  </si>
  <si>
    <t xml:space="preserve">1200MM </t>
  </si>
  <si>
    <t>Sign supports</t>
  </si>
  <si>
    <t>a) structural steel</t>
  </si>
  <si>
    <t>b) Steel Tubing ( Galvanised)</t>
  </si>
  <si>
    <t>Statutory Signs ( Stop Sign)</t>
  </si>
  <si>
    <t>Reflector Plates (Danger Plate)</t>
  </si>
  <si>
    <r>
      <t>Non-reflectorized Paint Applied at Nominal Rate of 0.42 l/m</t>
    </r>
    <r>
      <rPr>
        <vertAlign val="superscript"/>
        <sz val="9"/>
        <rFont val="Arial"/>
        <family val="2"/>
      </rPr>
      <t>2</t>
    </r>
  </si>
  <si>
    <t>c) White characters and symbols</t>
  </si>
  <si>
    <t>d) Yellow characters and symbols</t>
  </si>
  <si>
    <t>km</t>
  </si>
  <si>
    <t>Setting out and Premarking</t>
  </si>
  <si>
    <t>a) Lines</t>
  </si>
  <si>
    <t>b Special Markings</t>
  </si>
  <si>
    <t>a) White lines (broken or unbroken) (100mm thick)</t>
  </si>
  <si>
    <t>Rate Only</t>
  </si>
  <si>
    <t>b) Yellow lines (broken or unbroken) (150mm thick)</t>
  </si>
  <si>
    <t>A1.1.1</t>
  </si>
  <si>
    <t>A1.1.2</t>
  </si>
  <si>
    <t>Testing Layerworks, bedding, blanket and backfilling</t>
  </si>
  <si>
    <t>Carried Forward to Summary</t>
  </si>
  <si>
    <t>SCHEDULE 3 :  EARTHWORKS (ROADS, SUBGRADE)</t>
  </si>
  <si>
    <t xml:space="preserve">Extra-over Items DM 5.1. for hauling material: </t>
  </si>
  <si>
    <t>Treatment of road-bed</t>
  </si>
  <si>
    <t>DM2</t>
  </si>
  <si>
    <t>Road-bed preparation and compaction of material</t>
  </si>
  <si>
    <t>DM2.2</t>
  </si>
  <si>
    <t>Compact to 93 % of Mod. AASHTO max. density</t>
  </si>
  <si>
    <r>
      <t xml:space="preserve">Compact to </t>
    </r>
    <r>
      <rPr>
        <sz val="9"/>
        <color rgb="FFFF0000"/>
        <rFont val="Arial"/>
        <family val="2"/>
      </rPr>
      <t>93%</t>
    </r>
    <r>
      <rPr>
        <sz val="9"/>
        <rFont val="Arial"/>
        <family val="2"/>
      </rPr>
      <t xml:space="preserve"> of Mod. AASHTO max. density</t>
    </r>
  </si>
  <si>
    <t>DM8.1</t>
  </si>
  <si>
    <t>Soft excavation</t>
  </si>
  <si>
    <t>Intermediate excavation (Milling to stockpile)</t>
  </si>
  <si>
    <t>Process subbase material by the following processes</t>
  </si>
  <si>
    <t>Provision of Edge Restraints ( 200mmx 100mm Edge Beam)</t>
  </si>
  <si>
    <t>Vertical narrow widths (up to 1150mm wide)</t>
  </si>
  <si>
    <t>Strength concrete, Grade 25 Mpa/10</t>
  </si>
  <si>
    <t>Blinding layer(15 Mpa/10 Concrete)</t>
  </si>
  <si>
    <r>
      <t>High-tensile welded mesh of mass 6.17 kg/m</t>
    </r>
    <r>
      <rPr>
        <vertAlign val="superscript"/>
        <sz val="9"/>
        <rFont val="Arial"/>
        <family val="2"/>
      </rPr>
      <t>2</t>
    </r>
  </si>
  <si>
    <t>Steel Reinforcement (Mesh Ref 617)</t>
  </si>
  <si>
    <t>SCHEDULE 4 :  SUBBASE</t>
  </si>
  <si>
    <t>SCHEDULE 5 :  BASE</t>
  </si>
  <si>
    <t>Kerbing &amp; Channelling</t>
  </si>
  <si>
    <t xml:space="preserve">Base </t>
  </si>
  <si>
    <t>Earthworks (Subgrade)</t>
  </si>
  <si>
    <t>Subbase</t>
  </si>
  <si>
    <t>Carried to Summary</t>
  </si>
  <si>
    <t>Road Markings (Stop Sign)</t>
  </si>
  <si>
    <t>c) Timber (50mm Diamter, gampole)</t>
  </si>
  <si>
    <t>Rate  Only</t>
  </si>
  <si>
    <t>Schedule 8</t>
  </si>
  <si>
    <t>Schedule 6</t>
  </si>
  <si>
    <t>Concrete (Small Works)</t>
  </si>
  <si>
    <t>Concrete Kerbing ( Figure 8)</t>
  </si>
  <si>
    <t>Depressed Kerbs</t>
  </si>
  <si>
    <r>
      <t xml:space="preserve">5% CONTIGENCIES </t>
    </r>
    <r>
      <rPr>
        <sz val="10"/>
        <rFont val="Arial"/>
        <family val="2"/>
      </rPr>
      <t>(ON SUB-TOTAL A)</t>
    </r>
  </si>
  <si>
    <r>
      <t xml:space="preserve">SUB TOTAL B </t>
    </r>
    <r>
      <rPr>
        <sz val="10"/>
        <rFont val="Arial"/>
        <family val="2"/>
      </rPr>
      <t>(SUB-TOTAL A + 5% CONTIGENCIES)</t>
    </r>
  </si>
  <si>
    <t xml:space="preserve">Prov </t>
  </si>
  <si>
    <t>in materials from borrow pit ( 97% Mod AASHTO Max Density, 150mm Thickness)</t>
  </si>
  <si>
    <t>Compact material  to 97% Mod AASHTO Max Density, 150mm Thickness)</t>
  </si>
  <si>
    <t xml:space="preserve">Construct the subbase course/shoulders/gravel wearing course with material </t>
  </si>
  <si>
    <t xml:space="preserve">excavated in materials from Commercial Sources ( 95% Mod AASHTO, </t>
  </si>
  <si>
    <t>150mm Thickness)</t>
  </si>
  <si>
    <t xml:space="preserve"> 150mm Thickness)</t>
  </si>
  <si>
    <t>Construct the subbase course/shoulders/gravel wearing course with material</t>
  </si>
  <si>
    <t xml:space="preserve"> excavated  in materials from desiginated excavations (95% Mod AASHTO,</t>
  </si>
  <si>
    <t xml:space="preserve"> excavated  in materials from borrow pit (95% Mod AASHTO , 150mm Thickness)</t>
  </si>
  <si>
    <t>Type A</t>
  </si>
  <si>
    <t xml:space="preserve">Type B </t>
  </si>
  <si>
    <t xml:space="preserve">Sealed Joints in Concrete Lining of Open Drains </t>
  </si>
  <si>
    <t>SCHEDULE 6 :  SEGMENTED PAVING</t>
  </si>
  <si>
    <t>KERBING AND CHANNELLING</t>
  </si>
  <si>
    <t>SCHEDULE 7 : CONCRETE (SMALL WORKS)</t>
  </si>
  <si>
    <t>SCHEDULE 8 :  Kerbing &amp; channeling</t>
  </si>
  <si>
    <r>
      <t xml:space="preserve">SUB TOTAL C </t>
    </r>
    <r>
      <rPr>
        <sz val="10"/>
        <rFont val="Arial"/>
        <family val="2"/>
      </rPr>
      <t>(SUBTOTAL B)</t>
    </r>
  </si>
  <si>
    <t>8.5</t>
  </si>
  <si>
    <t>Brickwork (FBX 14Mpa, 230mm)</t>
  </si>
  <si>
    <r>
      <t>m</t>
    </r>
    <r>
      <rPr>
        <vertAlign val="superscript"/>
        <sz val="10"/>
        <rFont val="Arial"/>
        <family val="2"/>
      </rPr>
      <t>2</t>
    </r>
  </si>
  <si>
    <t>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</si>
</sst>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43" formatCode="_-* #,##0.00_-;\-* #,##0.00_-;_-* &quot;-&quot;??_-;_-@_-"/>
    <numFmt numFmtId="164" formatCode="_(&quot;$&quot;* #,##0.00_);_(&quot;$&quot;* \(#,##0.00\);_(&quot;$&quot;* &quot;-&quot;??_);_(@_)"/>
    <numFmt numFmtId="165" formatCode="_ * #,##0.00_ ;_ * \-#,##0.00_ ;_ * &quot;-&quot;??_ ;_ @_ "/>
    <numFmt numFmtId="166" formatCode="&quot;R&quot;#,##0.00"/>
    <numFmt numFmtId="167" formatCode="0.0"/>
    <numFmt numFmtId="168" formatCode="_ &quot;R&quot;\ * #,##0.00_ ;_ &quot;R&quot;\ * \-#,##0.00_ ;_ &quot;R&quot;\ * &quot;-&quot;??_ ;_ @_ "/>
    <numFmt numFmtId="169" formatCode="#,##0.0"/>
    <numFmt numFmtId="170" formatCode="#,##0.000"/>
    <numFmt numFmtId="171" formatCode="\$#,##0\ ;\(\$#,##0\)"/>
    <numFmt numFmtId="172" formatCode="0.00_)"/>
    <numFmt numFmtId="173" formatCode="[$-409]d/mmm/yy;@"/>
    <numFmt numFmtId="174" formatCode="[$-409]d\-mmm\-yy;@"/>
    <numFmt numFmtId="175" formatCode="dd\ mmm\ yy"/>
    <numFmt numFmtId="176" formatCode="d\ mmm\ yyyy"/>
    <numFmt numFmtId="177" formatCode="[$R-430]#,##0.00"/>
  </numFmts>
  <fonts count="42">
    <font>
      <sz val="12"/>
      <name val="Arial"/>
    </font>
    <font>
      <sz val="11"/>
      <color theme="1"/>
      <name val="Calibri"/>
      <family val="2"/>
      <scheme val="minor"/>
    </font>
    <font>
      <sz val="11"/>
      <color theme="1"/>
      <name val="Calibri"/>
      <family val="2"/>
      <scheme val="minor"/>
    </font>
    <font>
      <b/>
      <sz val="9"/>
      <name val="Arial"/>
      <family val="2"/>
    </font>
    <font>
      <sz val="9"/>
      <name val="Arial"/>
      <family val="2"/>
    </font>
    <font>
      <b/>
      <sz val="10"/>
      <name val="Arial"/>
      <family val="2"/>
    </font>
    <font>
      <sz val="10"/>
      <name val="Arial"/>
      <family val="2"/>
    </font>
    <font>
      <i/>
      <sz val="9"/>
      <name val="Arial"/>
      <family val="2"/>
    </font>
    <font>
      <b/>
      <sz val="12"/>
      <name val="Arial"/>
      <family val="2"/>
    </font>
    <font>
      <sz val="12"/>
      <name val="Arial"/>
      <family val="2"/>
    </font>
    <font>
      <sz val="10"/>
      <name val="Eras Medium ITC"/>
      <family val="2"/>
    </font>
    <font>
      <vertAlign val="superscript"/>
      <sz val="9"/>
      <name val="Arial"/>
      <family val="2"/>
    </font>
    <font>
      <sz val="11"/>
      <color indexed="8"/>
      <name val="Calibri"/>
      <family val="2"/>
    </font>
    <font>
      <sz val="9"/>
      <color rgb="FFFF0000"/>
      <name val="Arial"/>
      <family val="2"/>
    </font>
    <font>
      <b/>
      <i/>
      <sz val="9"/>
      <name val="Arial"/>
      <family val="2"/>
    </font>
    <font>
      <i/>
      <sz val="10"/>
      <name val="Arial"/>
      <family val="2"/>
    </font>
    <font>
      <b/>
      <sz val="10"/>
      <color theme="1"/>
      <name val="Arial"/>
      <family val="2"/>
    </font>
    <font>
      <sz val="12"/>
      <color theme="1"/>
      <name val="Arial"/>
      <family val="2"/>
    </font>
    <font>
      <b/>
      <sz val="12"/>
      <color theme="1"/>
      <name val="Arial"/>
      <family val="2"/>
    </font>
    <font>
      <sz val="9"/>
      <color theme="1"/>
      <name val="Arial"/>
      <family val="2"/>
    </font>
    <font>
      <b/>
      <sz val="9"/>
      <color theme="1"/>
      <name val="Arial"/>
      <family val="2"/>
    </font>
    <font>
      <b/>
      <u/>
      <sz val="9"/>
      <color theme="1"/>
      <name val="Arial"/>
      <family val="2"/>
    </font>
    <font>
      <u/>
      <sz val="9"/>
      <color theme="1"/>
      <name val="Arial"/>
      <family val="2"/>
    </font>
    <font>
      <b/>
      <sz val="12"/>
      <name val="Arial Narrow"/>
      <family val="2"/>
    </font>
    <font>
      <sz val="12"/>
      <name val="Arial Narrow"/>
      <family val="2"/>
    </font>
    <font>
      <sz val="12"/>
      <name val="Arial"/>
      <family val="2"/>
    </font>
    <font>
      <sz val="10"/>
      <name val="Arial"/>
      <family val="2"/>
    </font>
    <font>
      <sz val="8"/>
      <name val="Arial"/>
      <family val="2"/>
    </font>
    <font>
      <sz val="6"/>
      <name val="Arial"/>
      <family val="2"/>
    </font>
    <font>
      <sz val="10"/>
      <name val="Times New Roman"/>
      <family val="1"/>
    </font>
    <font>
      <i/>
      <u/>
      <sz val="6"/>
      <name val="Arial"/>
      <family val="2"/>
    </font>
    <font>
      <sz val="11"/>
      <color rgb="FF000000"/>
      <name val="Calibri"/>
      <family val="2"/>
    </font>
    <font>
      <sz val="10"/>
      <name val="Univers"/>
      <family val="2"/>
    </font>
    <font>
      <u/>
      <sz val="10"/>
      <color indexed="12"/>
      <name val="Univers"/>
      <family val="2"/>
    </font>
    <font>
      <sz val="10"/>
      <color indexed="53"/>
      <name val="Arial"/>
      <family val="2"/>
    </font>
    <font>
      <sz val="11"/>
      <color theme="1"/>
      <name val="Arial"/>
      <family val="2"/>
    </font>
    <font>
      <sz val="10"/>
      <name val="Univers (W1)"/>
    </font>
    <font>
      <sz val="12"/>
      <name val="Arial"/>
      <family val="2"/>
    </font>
    <font>
      <strike/>
      <vertAlign val="superscript"/>
      <sz val="9"/>
      <name val="Arial"/>
      <family val="2"/>
    </font>
    <font>
      <b/>
      <u/>
      <sz val="9"/>
      <name val="Arial"/>
      <family val="2"/>
    </font>
    <font>
      <sz val="11"/>
      <name val="Calibri"/>
      <family val="2"/>
    </font>
    <font>
      <vertAlign val="superscript"/>
      <sz val="10"/>
      <name val="Arial"/>
      <family val="2"/>
    </font>
  </fonts>
  <fills count="4">
    <fill>
      <patternFill patternType="none"/>
    </fill>
    <fill>
      <patternFill patternType="gray125"/>
    </fill>
    <fill>
      <patternFill patternType="solid">
        <fgColor indexed="26"/>
      </patternFill>
    </fill>
    <fill>
      <patternFill patternType="solid">
        <fgColor indexed="9"/>
        <bgColor indexed="9"/>
      </patternFill>
    </fill>
  </fills>
  <borders count="57">
    <border>
      <left/>
      <right/>
      <top/>
      <bottom/>
      <diagonal/>
    </border>
    <border>
      <left style="thin">
        <color indexed="8"/>
      </left>
      <right style="thin">
        <color indexed="8"/>
      </right>
      <top/>
      <bottom/>
      <diagonal/>
    </border>
    <border>
      <left/>
      <right/>
      <top/>
      <bottom style="thin">
        <color indexed="64"/>
      </bottom>
      <diagonal/>
    </border>
    <border>
      <left style="thin">
        <color indexed="8"/>
      </left>
      <right/>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8"/>
      </left>
      <right style="thin">
        <color indexed="8"/>
      </right>
      <top style="thin">
        <color indexed="8"/>
      </top>
      <bottom/>
      <diagonal/>
    </border>
    <border>
      <left/>
      <right style="thin">
        <color indexed="64"/>
      </right>
      <top/>
      <bottom/>
      <diagonal/>
    </border>
    <border>
      <left style="thin">
        <color indexed="8"/>
      </left>
      <right/>
      <top style="thin">
        <color indexed="64"/>
      </top>
      <bottom/>
      <diagonal/>
    </border>
    <border>
      <left/>
      <right/>
      <top style="thin">
        <color indexed="64"/>
      </top>
      <bottom/>
      <diagonal/>
    </border>
    <border>
      <left/>
      <right style="thin">
        <color indexed="8"/>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bottom style="thin">
        <color indexed="8"/>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8"/>
      </right>
      <top/>
      <bottom/>
      <diagonal/>
    </border>
    <border>
      <left/>
      <right/>
      <top style="medium">
        <color indexed="64"/>
      </top>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8"/>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ck">
        <color indexed="64"/>
      </left>
      <right style="thick">
        <color indexed="64"/>
      </right>
      <top/>
      <bottom/>
      <diagonal/>
    </border>
    <border>
      <left style="thick">
        <color indexed="64"/>
      </left>
      <right/>
      <top/>
      <bottom/>
      <diagonal/>
    </border>
    <border>
      <left style="thin">
        <color auto="1"/>
      </left>
      <right style="thin">
        <color auto="1"/>
      </right>
      <top/>
      <bottom/>
      <diagonal/>
    </border>
    <border>
      <left/>
      <right style="medium">
        <color indexed="64"/>
      </right>
      <top/>
      <bottom style="thin">
        <color indexed="64"/>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s>
  <cellStyleXfs count="123">
    <xf numFmtId="0" fontId="0" fillId="0" borderId="0"/>
    <xf numFmtId="10" fontId="4" fillId="0" borderId="1">
      <alignment horizontal="center"/>
    </xf>
    <xf numFmtId="0" fontId="6" fillId="0" borderId="0"/>
    <xf numFmtId="0" fontId="6" fillId="0" borderId="0"/>
    <xf numFmtId="0" fontId="6" fillId="0" borderId="0"/>
    <xf numFmtId="0" fontId="6" fillId="2" borderId="2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6" fillId="0" borderId="0"/>
    <xf numFmtId="0" fontId="6" fillId="0" borderId="0"/>
    <xf numFmtId="0" fontId="9" fillId="0" borderId="0"/>
    <xf numFmtId="165" fontId="6" fillId="0" borderId="0" applyFont="0" applyFill="0" applyBorder="0" applyAlignment="0" applyProtection="0"/>
    <xf numFmtId="0" fontId="12" fillId="0" borderId="0"/>
    <xf numFmtId="0" fontId="12" fillId="0" borderId="0"/>
    <xf numFmtId="0" fontId="12" fillId="0" borderId="0"/>
    <xf numFmtId="0" fontId="12" fillId="0" borderId="0"/>
    <xf numFmtId="10" fontId="4" fillId="0" borderId="36">
      <alignment horizontal="center"/>
    </xf>
    <xf numFmtId="0" fontId="1" fillId="0" borderId="0"/>
    <xf numFmtId="165" fontId="9" fillId="0" borderId="0" applyFont="0" applyFill="0" applyBorder="0" applyAlignment="0" applyProtection="0"/>
    <xf numFmtId="165" fontId="6" fillId="0" borderId="0" applyFont="0" applyFill="0" applyBorder="0" applyAlignment="0" applyProtection="0"/>
    <xf numFmtId="9" fontId="25" fillId="0" borderId="0" applyFont="0" applyFill="0" applyBorder="0" applyAlignment="0" applyProtection="0"/>
    <xf numFmtId="0" fontId="26" fillId="0" borderId="0"/>
    <xf numFmtId="165" fontId="6" fillId="0" borderId="0" applyFont="0" applyFill="0" applyBorder="0" applyAlignment="0" applyProtection="0"/>
    <xf numFmtId="165" fontId="6" fillId="0" borderId="0" applyFont="0" applyFill="0" applyBorder="0" applyAlignment="0" applyProtection="0"/>
    <xf numFmtId="0" fontId="9" fillId="0" borderId="0"/>
    <xf numFmtId="0" fontId="6" fillId="0" borderId="0"/>
    <xf numFmtId="9" fontId="6" fillId="0" borderId="0" applyFont="0" applyFill="0" applyBorder="0" applyAlignment="0" applyProtection="0"/>
    <xf numFmtId="0" fontId="6"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1" fillId="0" borderId="0"/>
    <xf numFmtId="164"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4" fontId="28" fillId="0" borderId="46" applyProtection="0"/>
    <xf numFmtId="3" fontId="6" fillId="0" borderId="47" applyProtection="0"/>
    <xf numFmtId="169" fontId="28" fillId="0" borderId="46" applyProtection="0"/>
    <xf numFmtId="4" fontId="28" fillId="0" borderId="46" applyProtection="0"/>
    <xf numFmtId="170" fontId="28" fillId="0" borderId="46" applyProtection="0"/>
    <xf numFmtId="171" fontId="6" fillId="0" borderId="0" applyFont="0" applyFill="0" applyBorder="0" applyAlignment="0" applyProtection="0"/>
    <xf numFmtId="0" fontId="28" fillId="0" borderId="0" applyProtection="0"/>
    <xf numFmtId="0" fontId="6" fillId="3" borderId="0"/>
    <xf numFmtId="2" fontId="27" fillId="0" borderId="0" applyProtection="0"/>
    <xf numFmtId="0" fontId="29" fillId="0" borderId="0" applyNumberFormat="0" applyFont="0" applyFill="0" applyBorder="0" applyAlignment="0" applyProtection="0">
      <protection locked="0"/>
    </xf>
    <xf numFmtId="0" fontId="8" fillId="0" borderId="0" applyProtection="0"/>
    <xf numFmtId="0" fontId="28" fillId="0" borderId="0"/>
    <xf numFmtId="0" fontId="30" fillId="0" borderId="47"/>
    <xf numFmtId="9" fontId="27" fillId="0" borderId="0" applyFill="0" applyProtection="0"/>
    <xf numFmtId="165" fontId="6" fillId="0" borderId="0" applyFont="0" applyFill="0" applyBorder="0" applyAlignment="0" applyProtection="0"/>
    <xf numFmtId="0" fontId="31" fillId="0" borderId="0"/>
    <xf numFmtId="0" fontId="6" fillId="0" borderId="0"/>
    <xf numFmtId="3" fontId="6" fillId="0" borderId="47" applyProtection="0"/>
    <xf numFmtId="0" fontId="31" fillId="0" borderId="0"/>
    <xf numFmtId="0" fontId="31" fillId="0" borderId="0"/>
    <xf numFmtId="9" fontId="31" fillId="0" borderId="0" applyFont="0" applyFill="0" applyBorder="0" applyAlignment="0" applyProtection="0"/>
    <xf numFmtId="171" fontId="6" fillId="0" borderId="0" applyFont="0" applyFill="0" applyBorder="0" applyAlignment="0" applyProtection="0"/>
    <xf numFmtId="4" fontId="34" fillId="0" borderId="18" applyFont="0" applyFill="0" applyBorder="0" applyAlignment="0" applyProtection="0">
      <alignment horizontal="center"/>
      <protection locked="0"/>
    </xf>
    <xf numFmtId="167" fontId="6" fillId="0" borderId="20" applyFont="0" applyFill="0" applyBorder="0" applyAlignment="0" applyProtection="0"/>
    <xf numFmtId="172" fontId="32" fillId="0" borderId="0"/>
    <xf numFmtId="168" fontId="6" fillId="0" borderId="0" applyFont="0" applyFill="0" applyBorder="0" applyAlignment="0" applyProtection="0"/>
    <xf numFmtId="1" fontId="6" fillId="0" borderId="20" applyFont="0" applyFill="0" applyBorder="0" applyAlignment="0" applyProtection="0"/>
    <xf numFmtId="0" fontId="6" fillId="0" borderId="0"/>
    <xf numFmtId="173" fontId="33" fillId="0" borderId="0" applyNumberFormat="0" applyFill="0" applyBorder="0" applyAlignment="0" applyProtection="0">
      <alignment vertical="top"/>
      <protection locked="0"/>
    </xf>
    <xf numFmtId="172" fontId="32" fillId="0" borderId="0"/>
    <xf numFmtId="174" fontId="6" fillId="0" borderId="0"/>
    <xf numFmtId="174" fontId="6" fillId="0" borderId="0"/>
    <xf numFmtId="0" fontId="1" fillId="0" borderId="0"/>
    <xf numFmtId="0" fontId="1" fillId="0" borderId="0"/>
    <xf numFmtId="165" fontId="1" fillId="0" borderId="0" applyFont="0" applyFill="0" applyBorder="0" applyAlignment="0" applyProtection="0"/>
    <xf numFmtId="4" fontId="34" fillId="0" borderId="18" applyFont="0" applyFill="0" applyBorder="0" applyAlignment="0" applyProtection="0">
      <alignment horizontal="center"/>
      <protection locked="0"/>
    </xf>
    <xf numFmtId="167" fontId="6" fillId="0" borderId="20" applyFont="0" applyFill="0" applyBorder="0" applyAlignment="0" applyProtection="0"/>
    <xf numFmtId="1" fontId="6" fillId="0" borderId="2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 fontId="34" fillId="0" borderId="18" applyFont="0" applyFill="0" applyBorder="0" applyAlignment="0" applyProtection="0">
      <alignment horizontal="center"/>
      <protection locked="0"/>
    </xf>
    <xf numFmtId="167" fontId="6" fillId="0" borderId="20" applyFont="0" applyFill="0" applyBorder="0" applyAlignment="0" applyProtection="0"/>
    <xf numFmtId="1" fontId="6" fillId="0" borderId="20" applyFont="0" applyFill="0" applyBorder="0" applyAlignment="0" applyProtection="0"/>
    <xf numFmtId="177" fontId="9" fillId="0" borderId="0"/>
    <xf numFmtId="0" fontId="9" fillId="0" borderId="0"/>
    <xf numFmtId="9"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35" fillId="0" borderId="0" applyFont="0" applyFill="0" applyBorder="0" applyAlignment="0" applyProtection="0"/>
    <xf numFmtId="0" fontId="1" fillId="0" borderId="0"/>
    <xf numFmtId="0" fontId="35" fillId="0" borderId="0"/>
    <xf numFmtId="43" fontId="35" fillId="0" borderId="0" applyFont="0" applyFill="0" applyBorder="0" applyAlignment="0" applyProtection="0"/>
    <xf numFmtId="0" fontId="36" fillId="0" borderId="0"/>
    <xf numFmtId="43" fontId="6" fillId="0" borderId="0" applyFont="0" applyFill="0" applyBorder="0" applyAlignment="0" applyProtection="0"/>
    <xf numFmtId="165" fontId="6" fillId="0" borderId="0" applyFont="0" applyFill="0" applyBorder="0" applyAlignment="0" applyProtection="0"/>
    <xf numFmtId="44" fontId="35" fillId="0" borderId="0" applyFont="0" applyFill="0" applyBorder="0" applyAlignment="0" applyProtection="0"/>
    <xf numFmtId="0" fontId="6" fillId="0" borderId="0"/>
    <xf numFmtId="0" fontId="1" fillId="0" borderId="0"/>
    <xf numFmtId="164" fontId="6" fillId="0" borderId="0" applyFont="0" applyFill="0" applyBorder="0" applyAlignment="0" applyProtection="0"/>
    <xf numFmtId="0" fontId="6"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6" fillId="0" borderId="0" applyFont="0" applyFill="0" applyBorder="0" applyAlignment="0" applyProtection="0"/>
    <xf numFmtId="4" fontId="34" fillId="0" borderId="18" applyFont="0" applyFill="0" applyBorder="0" applyAlignment="0" applyProtection="0">
      <alignment horizontal="center"/>
      <protection locked="0"/>
    </xf>
    <xf numFmtId="167" fontId="6" fillId="0" borderId="20" applyFont="0" applyFill="0" applyBorder="0" applyAlignment="0" applyProtection="0"/>
    <xf numFmtId="1" fontId="6" fillId="0" borderId="2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6" fillId="0" borderId="0" applyFont="0" applyFill="0" applyBorder="0" applyAlignment="0" applyProtection="0"/>
    <xf numFmtId="44" fontId="35" fillId="0" borderId="0" applyFont="0" applyFill="0" applyBorder="0" applyAlignment="0" applyProtection="0"/>
    <xf numFmtId="43" fontId="37" fillId="0" borderId="0" applyFont="0" applyFill="0" applyBorder="0" applyAlignment="0" applyProtection="0"/>
  </cellStyleXfs>
  <cellXfs count="363">
    <xf numFmtId="0" fontId="0" fillId="0" borderId="0" xfId="0" applyProtection="1">
      <protection locked="0"/>
    </xf>
    <xf numFmtId="0" fontId="0" fillId="0" borderId="0" xfId="0" applyAlignment="1">
      <alignment horizontal="left"/>
    </xf>
    <xf numFmtId="0" fontId="0" fillId="0" borderId="0" xfId="0"/>
    <xf numFmtId="0" fontId="4" fillId="0" borderId="0" xfId="0" applyFont="1"/>
    <xf numFmtId="4" fontId="4" fillId="0" borderId="0" xfId="0" applyNumberFormat="1" applyFont="1" applyAlignment="1">
      <alignment horizontal="right" vertical="center"/>
    </xf>
    <xf numFmtId="166" fontId="4" fillId="0" borderId="0" xfId="0" applyNumberFormat="1" applyFont="1" applyAlignment="1">
      <alignment horizontal="center" vertical="center"/>
    </xf>
    <xf numFmtId="4" fontId="7" fillId="0" borderId="0" xfId="0" applyNumberFormat="1" applyFont="1" applyAlignment="1">
      <alignment horizontal="right"/>
    </xf>
    <xf numFmtId="0" fontId="6" fillId="0" borderId="0" xfId="2"/>
    <xf numFmtId="0" fontId="3" fillId="0" borderId="4" xfId="2" applyFont="1" applyBorder="1" applyAlignment="1">
      <alignment horizontal="center"/>
    </xf>
    <xf numFmtId="0" fontId="3" fillId="0" borderId="4" xfId="2" applyFont="1" applyBorder="1" applyAlignment="1">
      <alignment horizontal="center" vertical="center"/>
    </xf>
    <xf numFmtId="0" fontId="3" fillId="0" borderId="19" xfId="2" applyFont="1" applyBorder="1" applyAlignment="1">
      <alignment horizontal="center" vertical="center"/>
    </xf>
    <xf numFmtId="0" fontId="3" fillId="0" borderId="20" xfId="2" applyFont="1" applyBorder="1" applyAlignment="1">
      <alignment horizontal="center" vertical="center"/>
    </xf>
    <xf numFmtId="2" fontId="3" fillId="0" borderId="19" xfId="2" applyNumberFormat="1" applyFont="1" applyBorder="1" applyAlignment="1">
      <alignment horizontal="center" wrapText="1"/>
    </xf>
    <xf numFmtId="2" fontId="3" fillId="0" borderId="20" xfId="2" applyNumberFormat="1" applyFont="1" applyBorder="1" applyAlignment="1">
      <alignment horizontal="center" wrapText="1"/>
    </xf>
    <xf numFmtId="0" fontId="3" fillId="0" borderId="17" xfId="2" applyFont="1" applyBorder="1" applyAlignment="1">
      <alignment horizontal="center"/>
    </xf>
    <xf numFmtId="0" fontId="3" fillId="0" borderId="16" xfId="2" applyFont="1" applyBorder="1" applyAlignment="1">
      <alignment horizontal="center"/>
    </xf>
    <xf numFmtId="0" fontId="3" fillId="0" borderId="0" xfId="3" applyFont="1"/>
    <xf numFmtId="0" fontId="3" fillId="0" borderId="0" xfId="2" applyFont="1"/>
    <xf numFmtId="0" fontId="6" fillId="0" borderId="4" xfId="2" applyBorder="1" applyAlignment="1">
      <alignment horizontal="center"/>
    </xf>
    <xf numFmtId="4" fontId="6" fillId="0" borderId="4" xfId="2" applyNumberFormat="1" applyBorder="1" applyAlignment="1">
      <alignment horizontal="right"/>
    </xf>
    <xf numFmtId="0" fontId="6" fillId="0" borderId="0" xfId="3"/>
    <xf numFmtId="0" fontId="5" fillId="0" borderId="16" xfId="2" applyFont="1" applyBorder="1" applyAlignment="1">
      <alignment horizontal="center"/>
    </xf>
    <xf numFmtId="0" fontId="5" fillId="0" borderId="15" xfId="2" applyFont="1" applyBorder="1" applyAlignment="1">
      <alignment horizontal="center"/>
    </xf>
    <xf numFmtId="0" fontId="5" fillId="0" borderId="20" xfId="2" applyFont="1" applyBorder="1" applyAlignment="1">
      <alignment horizontal="left"/>
    </xf>
    <xf numFmtId="2" fontId="6" fillId="0" borderId="0" xfId="2" applyNumberFormat="1" applyAlignment="1">
      <alignment horizontal="center"/>
    </xf>
    <xf numFmtId="0" fontId="6" fillId="0" borderId="0" xfId="2" applyAlignment="1">
      <alignment horizontal="center"/>
    </xf>
    <xf numFmtId="1" fontId="6" fillId="0" borderId="0" xfId="2" applyNumberFormat="1" applyAlignment="1">
      <alignment horizont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4" xfId="2" applyBorder="1"/>
    <xf numFmtId="0" fontId="3" fillId="0" borderId="2" xfId="3" applyFont="1" applyBorder="1"/>
    <xf numFmtId="49" fontId="4" fillId="0" borderId="0" xfId="0" applyNumberFormat="1" applyFont="1" applyAlignment="1">
      <alignment horizontal="right" vertical="center"/>
    </xf>
    <xf numFmtId="0" fontId="4" fillId="0" borderId="29" xfId="0" applyFont="1" applyBorder="1" applyAlignment="1">
      <alignment horizontal="left"/>
    </xf>
    <xf numFmtId="0" fontId="4" fillId="0" borderId="31" xfId="0" applyFont="1" applyBorder="1" applyAlignment="1">
      <alignment horizontal="left"/>
    </xf>
    <xf numFmtId="4" fontId="4" fillId="0" borderId="4" xfId="0" applyNumberFormat="1" applyFont="1" applyBorder="1" applyAlignment="1">
      <alignment horizontal="right" vertical="center"/>
    </xf>
    <xf numFmtId="0" fontId="10" fillId="0" borderId="0" xfId="4" applyFont="1" applyAlignment="1">
      <alignment vertical="top" wrapText="1"/>
    </xf>
    <xf numFmtId="0" fontId="14" fillId="0" borderId="0" xfId="3" applyFont="1"/>
    <xf numFmtId="0" fontId="7" fillId="0" borderId="0" xfId="3" applyFont="1"/>
    <xf numFmtId="4" fontId="7" fillId="0" borderId="30" xfId="0" applyNumberFormat="1" applyFont="1" applyBorder="1" applyAlignment="1">
      <alignment horizontal="right"/>
    </xf>
    <xf numFmtId="4" fontId="7" fillId="0" borderId="26" xfId="0" applyNumberFormat="1" applyFont="1" applyBorder="1" applyAlignment="1">
      <alignment horizontal="right"/>
    </xf>
    <xf numFmtId="0" fontId="8" fillId="0" borderId="26" xfId="0" applyFont="1" applyBorder="1" applyProtection="1">
      <protection locked="0"/>
    </xf>
    <xf numFmtId="0" fontId="9" fillId="0" borderId="31" xfId="0" applyFont="1" applyBorder="1" applyProtection="1">
      <protection locked="0"/>
    </xf>
    <xf numFmtId="0" fontId="9" fillId="0" borderId="0" xfId="0" applyFont="1" applyProtection="1">
      <protection locked="0"/>
    </xf>
    <xf numFmtId="0" fontId="9" fillId="0" borderId="26" xfId="0" applyFont="1" applyBorder="1" applyProtection="1">
      <protection locked="0"/>
    </xf>
    <xf numFmtId="0" fontId="9" fillId="0" borderId="31" xfId="0" applyFont="1" applyBorder="1" applyAlignment="1" applyProtection="1">
      <alignment horizontal="centerContinuous"/>
      <protection locked="0"/>
    </xf>
    <xf numFmtId="0" fontId="9" fillId="0" borderId="26" xfId="0" applyFont="1" applyBorder="1" applyAlignment="1" applyProtection="1">
      <alignment horizontal="centerContinuous"/>
      <protection locked="0"/>
    </xf>
    <xf numFmtId="0" fontId="9" fillId="0" borderId="32" xfId="0" applyFont="1" applyBorder="1" applyAlignment="1">
      <alignment horizontal="left"/>
    </xf>
    <xf numFmtId="0" fontId="9" fillId="0" borderId="33" xfId="0" applyFont="1" applyBorder="1"/>
    <xf numFmtId="0" fontId="18" fillId="0" borderId="2" xfId="0" applyFont="1" applyBorder="1" applyAlignment="1">
      <alignment horizontal="left"/>
    </xf>
    <xf numFmtId="0" fontId="19" fillId="0" borderId="28" xfId="4" applyFont="1" applyBorder="1"/>
    <xf numFmtId="0" fontId="19" fillId="0" borderId="37" xfId="0" applyFont="1" applyBorder="1" applyAlignment="1">
      <alignment horizontal="left"/>
    </xf>
    <xf numFmtId="0" fontId="19" fillId="0" borderId="36" xfId="0" applyFont="1" applyBorder="1" applyAlignment="1">
      <alignment horizontal="center"/>
    </xf>
    <xf numFmtId="0" fontId="19" fillId="0" borderId="0" xfId="0" applyFont="1" applyAlignment="1" applyProtection="1">
      <alignment horizontal="left"/>
      <protection locked="0"/>
    </xf>
    <xf numFmtId="0" fontId="8" fillId="0" borderId="40" xfId="0" applyFont="1" applyBorder="1" applyAlignment="1" applyProtection="1">
      <alignment horizontal="center"/>
      <protection locked="0"/>
    </xf>
    <xf numFmtId="0" fontId="5" fillId="0" borderId="19" xfId="0" applyFont="1" applyBorder="1" applyAlignment="1">
      <alignment horizontal="center" vertical="center"/>
    </xf>
    <xf numFmtId="0" fontId="20" fillId="0" borderId="38" xfId="0" applyFont="1" applyBorder="1" applyAlignment="1">
      <alignment horizontal="center"/>
    </xf>
    <xf numFmtId="1" fontId="19" fillId="0" borderId="0" xfId="0" applyNumberFormat="1" applyFont="1" applyAlignment="1">
      <alignment horizontal="right"/>
    </xf>
    <xf numFmtId="0" fontId="19" fillId="0" borderId="0" xfId="0" applyFont="1"/>
    <xf numFmtId="0" fontId="19" fillId="0" borderId="0" xfId="0" applyFont="1" applyProtection="1">
      <protection locked="0"/>
    </xf>
    <xf numFmtId="0" fontId="19" fillId="0" borderId="0" xfId="0" applyFont="1" applyAlignment="1">
      <alignment horizontal="left"/>
    </xf>
    <xf numFmtId="0" fontId="19" fillId="0" borderId="0" xfId="0" applyFont="1" applyAlignment="1">
      <alignment horizontal="center"/>
    </xf>
    <xf numFmtId="0" fontId="20" fillId="0" borderId="0" xfId="0" applyFont="1" applyAlignment="1">
      <alignment horizontal="center"/>
    </xf>
    <xf numFmtId="0" fontId="20" fillId="0" borderId="3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center" vertical="center"/>
    </xf>
    <xf numFmtId="0" fontId="20" fillId="0" borderId="19"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1" fontId="20" fillId="0" borderId="3" xfId="0" applyNumberFormat="1" applyFont="1" applyBorder="1" applyAlignment="1">
      <alignment horizontal="right" vertical="center"/>
    </xf>
    <xf numFmtId="0" fontId="20" fillId="0" borderId="35" xfId="0" applyFont="1" applyBorder="1" applyAlignment="1">
      <alignment horizontal="center" vertical="center"/>
    </xf>
    <xf numFmtId="0" fontId="20" fillId="0" borderId="6" xfId="0" applyFont="1" applyBorder="1" applyAlignment="1">
      <alignment horizontal="center"/>
    </xf>
    <xf numFmtId="0" fontId="20" fillId="0" borderId="0" xfId="0" applyFont="1" applyAlignment="1">
      <alignment horizontal="left"/>
    </xf>
    <xf numFmtId="0" fontId="19" fillId="0" borderId="37" xfId="0" applyFont="1" applyBorder="1" applyAlignment="1">
      <alignment horizontal="center"/>
    </xf>
    <xf numFmtId="1" fontId="19" fillId="0" borderId="37" xfId="0" applyNumberFormat="1" applyFont="1" applyBorder="1" applyAlignment="1">
      <alignment horizontal="center"/>
    </xf>
    <xf numFmtId="4" fontId="19" fillId="0" borderId="4" xfId="0" applyNumberFormat="1" applyFont="1" applyBorder="1" applyAlignment="1">
      <alignment horizontal="center" vertical="center"/>
    </xf>
    <xf numFmtId="0" fontId="21" fillId="0" borderId="0" xfId="0" applyFont="1" applyAlignment="1">
      <alignment horizontal="left"/>
    </xf>
    <xf numFmtId="4" fontId="19" fillId="0" borderId="4" xfId="0" quotePrefix="1" applyNumberFormat="1" applyFont="1" applyBorder="1" applyAlignment="1">
      <alignment horizontal="center" vertical="center"/>
    </xf>
    <xf numFmtId="0" fontId="22" fillId="0" borderId="0" xfId="0" applyFont="1" applyAlignment="1">
      <alignment horizontal="left"/>
    </xf>
    <xf numFmtId="0" fontId="20" fillId="0" borderId="37" xfId="0" applyFont="1" applyBorder="1" applyAlignment="1">
      <alignment horizontal="center"/>
    </xf>
    <xf numFmtId="0" fontId="17" fillId="0" borderId="37" xfId="0" applyFont="1" applyBorder="1" applyAlignment="1">
      <alignment horizontal="center"/>
    </xf>
    <xf numFmtId="2" fontId="19" fillId="0" borderId="4" xfId="0" applyNumberFormat="1"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1" fontId="20" fillId="0" borderId="0" xfId="0" applyNumberFormat="1" applyFont="1" applyAlignment="1">
      <alignment horizontal="center" vertical="center"/>
    </xf>
    <xf numFmtId="166" fontId="19" fillId="0" borderId="0" xfId="0" applyNumberFormat="1" applyFont="1" applyAlignment="1">
      <alignment horizontal="center" vertical="center"/>
    </xf>
    <xf numFmtId="167" fontId="19" fillId="0" borderId="37" xfId="0" applyNumberFormat="1" applyFont="1" applyBorder="1" applyAlignment="1">
      <alignment horizontal="center"/>
    </xf>
    <xf numFmtId="1" fontId="19" fillId="0" borderId="36" xfId="0" applyNumberFormat="1" applyFont="1" applyBorder="1" applyAlignment="1">
      <alignment horizontal="center"/>
    </xf>
    <xf numFmtId="167" fontId="19" fillId="0" borderId="28" xfId="0" applyNumberFormat="1" applyFont="1" applyBorder="1" applyAlignment="1">
      <alignment horizontal="center"/>
    </xf>
    <xf numFmtId="0" fontId="19" fillId="0" borderId="28" xfId="0" applyFont="1" applyBorder="1" applyAlignment="1">
      <alignment horizontal="left"/>
    </xf>
    <xf numFmtId="0" fontId="19" fillId="0" borderId="28" xfId="0" applyFont="1" applyBorder="1" applyAlignment="1">
      <alignment horizontal="center"/>
    </xf>
    <xf numFmtId="0" fontId="19" fillId="0" borderId="0" xfId="4" applyFont="1"/>
    <xf numFmtId="166" fontId="19" fillId="0" borderId="37" xfId="0" applyNumberFormat="1" applyFont="1" applyBorder="1" applyAlignment="1">
      <alignment horizontal="center" vertical="center"/>
    </xf>
    <xf numFmtId="167" fontId="19" fillId="0" borderId="0" xfId="0" applyNumberFormat="1" applyFont="1" applyAlignment="1">
      <alignment horizontal="center"/>
    </xf>
    <xf numFmtId="1" fontId="19" fillId="0" borderId="0" xfId="0" applyNumberFormat="1" applyFont="1" applyAlignment="1">
      <alignment horizontal="center"/>
    </xf>
    <xf numFmtId="0" fontId="19" fillId="0" borderId="7" xfId="0" applyFont="1" applyBorder="1" applyProtection="1">
      <protection locked="0"/>
    </xf>
    <xf numFmtId="166" fontId="19" fillId="0" borderId="0" xfId="0" quotePrefix="1" applyNumberFormat="1" applyFont="1" applyAlignment="1">
      <alignment horizontal="center" vertical="center"/>
    </xf>
    <xf numFmtId="0" fontId="19" fillId="0" borderId="0" xfId="0" applyFont="1" applyAlignment="1" applyProtection="1">
      <alignment horizontal="center"/>
      <protection locked="0"/>
    </xf>
    <xf numFmtId="0" fontId="24" fillId="0" borderId="4" xfId="0" applyFont="1" applyBorder="1" applyAlignment="1">
      <alignment horizontal="center"/>
    </xf>
    <xf numFmtId="0" fontId="24" fillId="0" borderId="28" xfId="0" applyFont="1" applyBorder="1"/>
    <xf numFmtId="0" fontId="24" fillId="0" borderId="0" xfId="0" applyFont="1"/>
    <xf numFmtId="0" fontId="24" fillId="0" borderId="0" xfId="0" applyFont="1" applyAlignment="1">
      <alignment horizontal="center"/>
    </xf>
    <xf numFmtId="0" fontId="23" fillId="0" borderId="4" xfId="0" applyFont="1" applyBorder="1" applyAlignment="1">
      <alignment horizontal="center"/>
    </xf>
    <xf numFmtId="0" fontId="19" fillId="0" borderId="7" xfId="0" applyFont="1" applyBorder="1" applyAlignment="1">
      <alignment horizontal="left"/>
    </xf>
    <xf numFmtId="0" fontId="21" fillId="0" borderId="7" xfId="0" applyFont="1" applyBorder="1" applyAlignment="1">
      <alignment horizontal="left"/>
    </xf>
    <xf numFmtId="0" fontId="22" fillId="0" borderId="7" xfId="0" applyFont="1" applyBorder="1" applyAlignment="1">
      <alignment horizontal="left"/>
    </xf>
    <xf numFmtId="0" fontId="23" fillId="0" borderId="28" xfId="0" applyFont="1" applyBorder="1"/>
    <xf numFmtId="0" fontId="24" fillId="0" borderId="7" xfId="0" applyFont="1" applyBorder="1" applyAlignment="1">
      <alignment horizontal="center"/>
    </xf>
    <xf numFmtId="0" fontId="23" fillId="0" borderId="28" xfId="0" applyFont="1" applyBorder="1" applyAlignment="1">
      <alignment horizontal="center"/>
    </xf>
    <xf numFmtId="166" fontId="19" fillId="0" borderId="4" xfId="0" applyNumberFormat="1" applyFont="1" applyBorder="1" applyAlignment="1">
      <alignment horizontal="center" vertical="center"/>
    </xf>
    <xf numFmtId="0" fontId="20" fillId="0" borderId="7" xfId="0" applyFont="1" applyBorder="1" applyAlignment="1">
      <alignment horizontal="left"/>
    </xf>
    <xf numFmtId="0" fontId="22" fillId="0" borderId="28" xfId="0" applyFont="1" applyBorder="1" applyAlignment="1">
      <alignment horizontal="left"/>
    </xf>
    <xf numFmtId="0" fontId="20" fillId="0" borderId="28" xfId="0" applyFont="1" applyBorder="1" applyAlignment="1">
      <alignment horizontal="left"/>
    </xf>
    <xf numFmtId="0" fontId="8" fillId="0" borderId="0" xfId="0" applyFont="1" applyAlignment="1" applyProtection="1">
      <alignment horizontal="center"/>
      <protection locked="0"/>
    </xf>
    <xf numFmtId="0" fontId="8" fillId="0" borderId="26" xfId="0" applyFont="1" applyBorder="1"/>
    <xf numFmtId="0" fontId="9" fillId="0" borderId="0" xfId="0" applyFont="1" applyAlignment="1" applyProtection="1">
      <alignment horizontal="center"/>
      <protection locked="0"/>
    </xf>
    <xf numFmtId="0" fontId="0" fillId="0" borderId="31" xfId="0" applyBorder="1" applyProtection="1">
      <protection locked="0"/>
    </xf>
    <xf numFmtId="1" fontId="19" fillId="0" borderId="37" xfId="0" quotePrefix="1" applyNumberFormat="1" applyFont="1" applyBorder="1" applyAlignment="1">
      <alignment horizontal="center"/>
    </xf>
    <xf numFmtId="0" fontId="4" fillId="0" borderId="10" xfId="4" applyFont="1" applyBorder="1"/>
    <xf numFmtId="0" fontId="24" fillId="0" borderId="4" xfId="4" applyFont="1" applyBorder="1" applyAlignment="1">
      <alignment horizontal="center"/>
    </xf>
    <xf numFmtId="0" fontId="16" fillId="0" borderId="0" xfId="0" applyFont="1"/>
    <xf numFmtId="0" fontId="4" fillId="0" borderId="4" xfId="0" applyFont="1" applyBorder="1" applyAlignment="1">
      <alignment horizontal="center"/>
    </xf>
    <xf numFmtId="0" fontId="19" fillId="0" borderId="4" xfId="0" applyFont="1" applyBorder="1" applyAlignment="1">
      <alignment horizontal="center"/>
    </xf>
    <xf numFmtId="0" fontId="20" fillId="0" borderId="37" xfId="0" applyFont="1" applyBorder="1" applyAlignment="1">
      <alignment horizontal="left"/>
    </xf>
    <xf numFmtId="0" fontId="22" fillId="0" borderId="37" xfId="0" applyFont="1" applyBorder="1" applyAlignment="1">
      <alignment horizontal="left"/>
    </xf>
    <xf numFmtId="0" fontId="5" fillId="0" borderId="19"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left"/>
    </xf>
    <xf numFmtId="4" fontId="5" fillId="0" borderId="19" xfId="0" applyNumberFormat="1" applyFont="1" applyBorder="1" applyAlignment="1">
      <alignment horizontal="center" vertical="center"/>
    </xf>
    <xf numFmtId="0" fontId="5" fillId="0" borderId="9" xfId="0" applyFont="1" applyBorder="1" applyAlignment="1">
      <alignment horizontal="center" vertical="center"/>
    </xf>
    <xf numFmtId="1" fontId="5" fillId="0" borderId="9" xfId="0" applyNumberFormat="1" applyFont="1" applyBorder="1" applyAlignment="1">
      <alignment horizontal="center" vertical="center"/>
    </xf>
    <xf numFmtId="4" fontId="5" fillId="0" borderId="43" xfId="0" applyNumberFormat="1" applyFont="1" applyBorder="1" applyAlignment="1">
      <alignment horizontal="center" vertical="center"/>
    </xf>
    <xf numFmtId="4" fontId="5" fillId="0" borderId="20" xfId="0" applyNumberFormat="1" applyFont="1" applyBorder="1" applyAlignment="1">
      <alignment horizontal="center" vertical="center"/>
    </xf>
    <xf numFmtId="0" fontId="5" fillId="0" borderId="4" xfId="2" applyFont="1" applyBorder="1"/>
    <xf numFmtId="0" fontId="20" fillId="0" borderId="2" xfId="0" applyFont="1" applyBorder="1"/>
    <xf numFmtId="0" fontId="19" fillId="0" borderId="0" xfId="0" applyFont="1" applyAlignment="1">
      <alignment horizontal="right" vertical="center"/>
    </xf>
    <xf numFmtId="1" fontId="20" fillId="0" borderId="0" xfId="0" applyNumberFormat="1" applyFont="1" applyAlignment="1">
      <alignment horizontal="right" vertical="center"/>
    </xf>
    <xf numFmtId="166" fontId="19" fillId="0" borderId="0" xfId="0" applyNumberFormat="1" applyFont="1" applyAlignment="1">
      <alignment horizontal="right" vertical="center"/>
    </xf>
    <xf numFmtId="0" fontId="8" fillId="0" borderId="27" xfId="0" applyFont="1" applyBorder="1" applyAlignment="1">
      <alignment horizontal="center" vertical="center"/>
    </xf>
    <xf numFmtId="0" fontId="19" fillId="0" borderId="38" xfId="0" applyFont="1" applyBorder="1" applyAlignment="1">
      <alignment horizontal="center"/>
    </xf>
    <xf numFmtId="0" fontId="8" fillId="0" borderId="31" xfId="0" applyFont="1" applyBorder="1" applyAlignment="1">
      <alignment horizontal="center"/>
    </xf>
    <xf numFmtId="0" fontId="8" fillId="0" borderId="0" xfId="0" applyFont="1" applyAlignment="1">
      <alignment horizontal="center"/>
    </xf>
    <xf numFmtId="0" fontId="9" fillId="0" borderId="45" xfId="0" applyFont="1" applyBorder="1"/>
    <xf numFmtId="4" fontId="4" fillId="0" borderId="7" xfId="0" applyNumberFormat="1" applyFont="1" applyBorder="1" applyAlignment="1">
      <alignment horizontal="right"/>
    </xf>
    <xf numFmtId="166" fontId="19" fillId="0" borderId="48" xfId="0" applyNumberFormat="1" applyFont="1" applyBorder="1" applyAlignment="1">
      <alignment horizontal="center" vertical="center"/>
    </xf>
    <xf numFmtId="4" fontId="19" fillId="0" borderId="48" xfId="0" quotePrefix="1" applyNumberFormat="1" applyFont="1" applyBorder="1" applyAlignment="1">
      <alignment horizontal="center" vertical="center"/>
    </xf>
    <xf numFmtId="4" fontId="19" fillId="0" borderId="37" xfId="0" quotePrefix="1" applyNumberFormat="1" applyFont="1" applyBorder="1" applyAlignment="1">
      <alignment horizontal="center" vertical="center"/>
    </xf>
    <xf numFmtId="9" fontId="19" fillId="0" borderId="4" xfId="24" applyFont="1" applyFill="1" applyBorder="1" applyAlignment="1">
      <alignment horizontal="center"/>
    </xf>
    <xf numFmtId="0" fontId="5" fillId="0" borderId="8" xfId="0" applyFont="1" applyBorder="1" applyAlignment="1">
      <alignment horizontal="center" vertical="center"/>
    </xf>
    <xf numFmtId="0" fontId="4" fillId="0" borderId="0" xfId="0" applyFont="1" applyProtection="1">
      <protection locked="0"/>
    </xf>
    <xf numFmtId="0" fontId="8" fillId="0" borderId="26" xfId="0" applyFont="1" applyBorder="1" applyAlignment="1">
      <alignment horizontal="center"/>
    </xf>
    <xf numFmtId="4" fontId="3" fillId="0" borderId="10" xfId="0" applyNumberFormat="1" applyFont="1" applyBorder="1" applyAlignment="1">
      <alignment horizontal="center" vertical="center"/>
    </xf>
    <xf numFmtId="4" fontId="3" fillId="0" borderId="23" xfId="0" applyNumberFormat="1" applyFont="1" applyBorder="1" applyAlignment="1">
      <alignment horizontal="center" vertical="center"/>
    </xf>
    <xf numFmtId="4" fontId="4" fillId="0" borderId="10" xfId="0" applyNumberFormat="1" applyFont="1" applyBorder="1" applyAlignment="1">
      <alignment horizontal="right" vertical="center"/>
    </xf>
    <xf numFmtId="4" fontId="3" fillId="0" borderId="12" xfId="0" applyNumberFormat="1" applyFont="1" applyBorder="1" applyAlignment="1">
      <alignment horizontal="right" vertical="center"/>
    </xf>
    <xf numFmtId="4" fontId="4" fillId="0" borderId="7" xfId="0" applyNumberFormat="1" applyFont="1" applyBorder="1" applyAlignment="1">
      <alignment horizontal="right" vertical="center"/>
    </xf>
    <xf numFmtId="4" fontId="4" fillId="0" borderId="0" xfId="0" applyNumberFormat="1" applyFont="1" applyAlignment="1" applyProtection="1">
      <alignment horizontal="right"/>
      <protection locked="0"/>
    </xf>
    <xf numFmtId="4" fontId="4" fillId="0" borderId="0" xfId="0" applyNumberFormat="1" applyFont="1" applyProtection="1">
      <protection locked="0"/>
    </xf>
    <xf numFmtId="0" fontId="9" fillId="0" borderId="0" xfId="0" applyFont="1"/>
    <xf numFmtId="43" fontId="0" fillId="0" borderId="0" xfId="122" applyFont="1" applyAlignment="1" applyProtection="1">
      <protection locked="0"/>
    </xf>
    <xf numFmtId="0" fontId="8" fillId="0" borderId="45" xfId="0" applyFont="1" applyBorder="1" applyAlignment="1">
      <alignment horizontal="center" vertical="center"/>
    </xf>
    <xf numFmtId="0" fontId="8" fillId="0" borderId="49" xfId="0" applyFont="1" applyBorder="1" applyAlignment="1">
      <alignment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19" fillId="0" borderId="39" xfId="0" applyFont="1" applyBorder="1" applyAlignment="1">
      <alignment horizontal="center"/>
    </xf>
    <xf numFmtId="0" fontId="20" fillId="0" borderId="39" xfId="0" applyFont="1" applyBorder="1" applyAlignment="1">
      <alignment horizontal="center"/>
    </xf>
    <xf numFmtId="0" fontId="17" fillId="0" borderId="39" xfId="0" applyFont="1" applyBorder="1" applyAlignment="1">
      <alignment horizontal="center"/>
    </xf>
    <xf numFmtId="0" fontId="4" fillId="0" borderId="38" xfId="0" applyFont="1" applyBorder="1" applyAlignment="1">
      <alignment horizontal="center"/>
    </xf>
    <xf numFmtId="0" fontId="4" fillId="0" borderId="4" xfId="0" applyFont="1" applyBorder="1" applyAlignment="1">
      <alignment vertical="top" wrapText="1"/>
    </xf>
    <xf numFmtId="0" fontId="4" fillId="0" borderId="4" xfId="0" applyFont="1" applyBorder="1" applyAlignment="1">
      <alignment horizontal="center" vertical="top" wrapText="1"/>
    </xf>
    <xf numFmtId="0" fontId="4" fillId="0" borderId="28" xfId="0" applyFont="1" applyBorder="1" applyAlignment="1">
      <alignment vertical="top" wrapText="1"/>
    </xf>
    <xf numFmtId="167" fontId="19" fillId="0" borderId="4" xfId="0" applyNumberFormat="1" applyFont="1" applyBorder="1" applyAlignment="1">
      <alignment horizontal="center"/>
    </xf>
    <xf numFmtId="0" fontId="6" fillId="0" borderId="0" xfId="0" applyFont="1" applyProtection="1">
      <protection locked="0"/>
    </xf>
    <xf numFmtId="0" fontId="4" fillId="0" borderId="0" xfId="0" applyFont="1" applyAlignment="1" applyProtection="1">
      <alignment wrapText="1"/>
      <protection locked="0"/>
    </xf>
    <xf numFmtId="1" fontId="20" fillId="0" borderId="37" xfId="0" applyNumberFormat="1" applyFont="1" applyBorder="1" applyAlignment="1">
      <alignment horizontal="center" vertical="center"/>
    </xf>
    <xf numFmtId="0" fontId="20" fillId="0" borderId="36" xfId="0" applyFont="1" applyBorder="1" applyAlignment="1">
      <alignment horizontal="center"/>
    </xf>
    <xf numFmtId="0" fontId="21" fillId="0" borderId="51" xfId="0" applyFont="1" applyBorder="1" applyAlignment="1">
      <alignment horizontal="left"/>
    </xf>
    <xf numFmtId="0" fontId="19" fillId="0" borderId="50" xfId="0" applyFont="1" applyBorder="1" applyAlignment="1">
      <alignment horizontal="center"/>
    </xf>
    <xf numFmtId="1" fontId="19" fillId="0" borderId="50" xfId="0" applyNumberFormat="1" applyFont="1" applyBorder="1" applyAlignment="1">
      <alignment horizontal="center"/>
    </xf>
    <xf numFmtId="0" fontId="19" fillId="0" borderId="51" xfId="0" applyFont="1" applyBorder="1" applyAlignment="1">
      <alignment horizontal="left"/>
    </xf>
    <xf numFmtId="1" fontId="19" fillId="0" borderId="50" xfId="0" quotePrefix="1" applyNumberFormat="1" applyFont="1" applyBorder="1" applyAlignment="1">
      <alignment horizontal="center"/>
    </xf>
    <xf numFmtId="0" fontId="19" fillId="0" borderId="51" xfId="0" applyFont="1" applyBorder="1" applyProtection="1">
      <protection locked="0"/>
    </xf>
    <xf numFmtId="1" fontId="19" fillId="0" borderId="52" xfId="0" quotePrefix="1" applyNumberFormat="1" applyFont="1" applyBorder="1" applyAlignment="1">
      <alignment horizontal="center"/>
    </xf>
    <xf numFmtId="0" fontId="20" fillId="0" borderId="51" xfId="0" applyFont="1" applyBorder="1" applyAlignment="1">
      <alignment horizontal="left"/>
    </xf>
    <xf numFmtId="0" fontId="4" fillId="0" borderId="53" xfId="0" applyFont="1" applyBorder="1" applyAlignment="1">
      <alignment horizontal="center"/>
    </xf>
    <xf numFmtId="0" fontId="4" fillId="0" borderId="52" xfId="0" applyFont="1" applyBorder="1" applyAlignment="1">
      <alignment horizontal="left"/>
    </xf>
    <xf numFmtId="0" fontId="4" fillId="0" borderId="52" xfId="0" applyFont="1" applyBorder="1" applyAlignment="1">
      <alignment horizontal="center"/>
    </xf>
    <xf numFmtId="0" fontId="4" fillId="0" borderId="52" xfId="0" applyFont="1" applyBorder="1"/>
    <xf numFmtId="0" fontId="3" fillId="0" borderId="52" xfId="0" applyFont="1" applyBorder="1"/>
    <xf numFmtId="0" fontId="9" fillId="0" borderId="52" xfId="0" applyFont="1" applyBorder="1" applyAlignment="1">
      <alignment horizontal="center"/>
    </xf>
    <xf numFmtId="0" fontId="3" fillId="0" borderId="51" xfId="2" applyFont="1" applyBorder="1" applyAlignment="1">
      <alignment horizontal="center"/>
    </xf>
    <xf numFmtId="0" fontId="6" fillId="0" borderId="51" xfId="2" applyBorder="1" applyAlignment="1">
      <alignment horizontal="center"/>
    </xf>
    <xf numFmtId="0" fontId="4" fillId="0" borderId="0" xfId="0" applyFont="1" applyAlignment="1" applyProtection="1">
      <alignment horizontal="center"/>
      <protection locked="0"/>
    </xf>
    <xf numFmtId="0" fontId="4" fillId="0" borderId="4" xfId="0" applyFont="1" applyBorder="1" applyAlignment="1" applyProtection="1">
      <alignment horizontal="center"/>
      <protection locked="0"/>
    </xf>
    <xf numFmtId="0" fontId="4" fillId="0" borderId="50" xfId="0" applyFont="1" applyBorder="1" applyAlignment="1" applyProtection="1">
      <alignment horizontal="center"/>
      <protection locked="0"/>
    </xf>
    <xf numFmtId="0" fontId="3" fillId="0" borderId="4" xfId="0" applyFont="1" applyBorder="1" applyAlignment="1">
      <alignment vertical="top" wrapText="1"/>
    </xf>
    <xf numFmtId="0" fontId="4" fillId="0" borderId="4" xfId="0" applyFont="1" applyBorder="1" applyAlignment="1">
      <alignment horizontal="left" vertical="top" wrapText="1"/>
    </xf>
    <xf numFmtId="0" fontId="4" fillId="0" borderId="7" xfId="0" applyFont="1" applyBorder="1" applyAlignment="1">
      <alignment vertical="top" wrapText="1"/>
    </xf>
    <xf numFmtId="0" fontId="4" fillId="0" borderId="7" xfId="0" applyFont="1" applyBorder="1" applyAlignment="1">
      <alignment horizontal="center" vertical="top" wrapText="1"/>
    </xf>
    <xf numFmtId="0" fontId="4" fillId="0" borderId="28" xfId="0" applyFont="1" applyBorder="1" applyAlignment="1" applyProtection="1">
      <alignment horizontal="center"/>
      <protection locked="0"/>
    </xf>
    <xf numFmtId="0" fontId="3" fillId="0" borderId="7" xfId="0" applyFont="1" applyBorder="1" applyAlignment="1">
      <alignment vertical="top" wrapText="1"/>
    </xf>
    <xf numFmtId="0" fontId="3" fillId="0" borderId="4"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3" fillId="0" borderId="0" xfId="0" applyFont="1" applyAlignment="1">
      <alignment vertical="top" wrapText="1"/>
    </xf>
    <xf numFmtId="0" fontId="4" fillId="0" borderId="10" xfId="0" applyFont="1" applyBorder="1" applyAlignment="1">
      <alignment horizontal="center"/>
    </xf>
    <xf numFmtId="4" fontId="4" fillId="0" borderId="4" xfId="2" applyNumberFormat="1" applyFont="1" applyBorder="1" applyAlignment="1">
      <alignment horizontal="center"/>
    </xf>
    <xf numFmtId="0" fontId="6" fillId="0" borderId="4" xfId="0" applyFont="1" applyBorder="1" applyAlignment="1">
      <alignment horizontal="center" vertical="center"/>
    </xf>
    <xf numFmtId="43" fontId="7" fillId="0" borderId="0" xfId="122" applyFont="1" applyAlignment="1">
      <alignment horizontal="right"/>
    </xf>
    <xf numFmtId="43" fontId="4" fillId="0" borderId="10" xfId="122" applyFont="1" applyBorder="1" applyAlignment="1">
      <alignment horizontal="right" vertical="center"/>
    </xf>
    <xf numFmtId="43" fontId="4" fillId="0" borderId="7" xfId="122" applyFont="1" applyBorder="1" applyAlignment="1">
      <alignment horizontal="right"/>
    </xf>
    <xf numFmtId="43" fontId="3" fillId="0" borderId="12" xfId="122" applyFont="1" applyBorder="1" applyAlignment="1">
      <alignment horizontal="right" vertical="center"/>
    </xf>
    <xf numFmtId="43" fontId="4" fillId="0" borderId="0" xfId="122" applyFont="1" applyAlignment="1">
      <alignment horizontal="right" vertical="center"/>
    </xf>
    <xf numFmtId="43" fontId="3" fillId="0" borderId="24" xfId="122" applyFont="1" applyBorder="1" applyAlignment="1">
      <alignment horizontal="right" vertical="center"/>
    </xf>
    <xf numFmtId="43" fontId="4" fillId="0" borderId="19" xfId="122" applyFont="1" applyBorder="1" applyAlignment="1">
      <alignment horizontal="right" vertical="center"/>
    </xf>
    <xf numFmtId="43" fontId="4" fillId="0" borderId="4" xfId="122" applyFont="1" applyBorder="1" applyAlignment="1">
      <alignment horizontal="right" vertical="center"/>
    </xf>
    <xf numFmtId="43" fontId="4" fillId="0" borderId="4" xfId="122" applyFont="1" applyBorder="1" applyAlignment="1">
      <alignment horizontal="right"/>
    </xf>
    <xf numFmtId="43" fontId="4" fillId="0" borderId="44" xfId="122" applyFont="1" applyBorder="1" applyAlignment="1">
      <alignment horizontal="right" vertical="center"/>
    </xf>
    <xf numFmtId="43" fontId="4" fillId="0" borderId="0" xfId="122" applyFont="1" applyAlignment="1" applyProtection="1">
      <alignment horizontal="right"/>
      <protection locked="0"/>
    </xf>
    <xf numFmtId="43" fontId="4" fillId="0" borderId="0" xfId="122" applyFont="1" applyProtection="1">
      <protection locked="0"/>
    </xf>
    <xf numFmtId="0" fontId="4" fillId="0" borderId="4" xfId="0" applyFont="1" applyBorder="1" applyProtection="1">
      <protection locked="0"/>
    </xf>
    <xf numFmtId="0" fontId="4" fillId="0" borderId="19" xfId="0" applyFont="1" applyBorder="1" applyAlignment="1" applyProtection="1">
      <alignment horizontal="center"/>
      <protection locked="0"/>
    </xf>
    <xf numFmtId="0" fontId="4" fillId="0" borderId="9" xfId="0" applyFont="1" applyBorder="1" applyProtection="1">
      <protection locked="0"/>
    </xf>
    <xf numFmtId="0" fontId="4" fillId="0" borderId="20" xfId="0" applyFont="1" applyBorder="1" applyAlignment="1" applyProtection="1">
      <alignment horizontal="center"/>
      <protection locked="0"/>
    </xf>
    <xf numFmtId="0" fontId="4" fillId="0" borderId="2" xfId="0" applyFont="1" applyBorder="1" applyProtection="1">
      <protection locked="0"/>
    </xf>
    <xf numFmtId="0" fontId="4" fillId="0" borderId="0" xfId="0" applyFont="1" applyAlignment="1">
      <alignment vertical="top" wrapText="1"/>
    </xf>
    <xf numFmtId="43" fontId="6" fillId="0" borderId="19" xfId="122" applyFont="1" applyBorder="1" applyAlignment="1" applyProtection="1">
      <alignment horizontal="right"/>
      <protection locked="0"/>
    </xf>
    <xf numFmtId="43" fontId="6" fillId="0" borderId="20" xfId="122" applyFont="1" applyBorder="1" applyAlignment="1" applyProtection="1">
      <alignment horizontal="right"/>
      <protection locked="0"/>
    </xf>
    <xf numFmtId="43" fontId="6" fillId="0" borderId="50" xfId="122" applyFont="1" applyBorder="1" applyAlignment="1" applyProtection="1">
      <alignment horizontal="right"/>
      <protection locked="0"/>
    </xf>
    <xf numFmtId="43" fontId="6" fillId="0" borderId="4" xfId="122" applyFont="1" applyBorder="1" applyAlignment="1" applyProtection="1">
      <alignment horizontal="right"/>
      <protection locked="0"/>
    </xf>
    <xf numFmtId="43" fontId="6" fillId="0" borderId="0" xfId="122" applyFont="1" applyAlignment="1" applyProtection="1">
      <alignment horizontal="right"/>
      <protection locked="0"/>
    </xf>
    <xf numFmtId="0" fontId="4" fillId="0" borderId="21" xfId="0" applyFont="1" applyBorder="1" applyAlignment="1" applyProtection="1">
      <alignment horizontal="center"/>
      <protection locked="0"/>
    </xf>
    <xf numFmtId="0" fontId="4" fillId="0" borderId="41" xfId="0" applyFont="1" applyBorder="1" applyAlignment="1" applyProtection="1">
      <alignment horizontal="center"/>
      <protection locked="0"/>
    </xf>
    <xf numFmtId="0" fontId="3" fillId="0" borderId="0" xfId="0" applyFont="1" applyProtection="1">
      <protection locked="0"/>
    </xf>
    <xf numFmtId="0" fontId="3" fillId="0" borderId="7" xfId="0" applyFont="1" applyBorder="1" applyProtection="1">
      <protection locked="0"/>
    </xf>
    <xf numFmtId="0" fontId="4" fillId="0" borderId="7" xfId="0" applyFont="1" applyBorder="1" applyProtection="1">
      <protection locked="0"/>
    </xf>
    <xf numFmtId="43" fontId="4" fillId="0" borderId="0" xfId="0" applyNumberFormat="1" applyFont="1" applyAlignment="1" applyProtection="1">
      <alignment horizontal="center"/>
      <protection locked="0"/>
    </xf>
    <xf numFmtId="43" fontId="6" fillId="0" borderId="0" xfId="122" applyFont="1" applyBorder="1" applyAlignment="1" applyProtection="1">
      <alignment horizontal="right"/>
      <protection locked="0"/>
    </xf>
    <xf numFmtId="0" fontId="4" fillId="0" borderId="28" xfId="0" applyFont="1" applyBorder="1" applyProtection="1">
      <protection locked="0"/>
    </xf>
    <xf numFmtId="1" fontId="4" fillId="0" borderId="4" xfId="0" applyNumberFormat="1" applyFont="1" applyBorder="1" applyAlignment="1" applyProtection="1">
      <alignment horizontal="center"/>
      <protection locked="0"/>
    </xf>
    <xf numFmtId="1" fontId="4" fillId="0" borderId="50" xfId="0" applyNumberFormat="1" applyFont="1" applyBorder="1" applyAlignment="1" applyProtection="1">
      <alignment horizontal="center"/>
      <protection locked="0"/>
    </xf>
    <xf numFmtId="0" fontId="4" fillId="0" borderId="0" xfId="0" applyFont="1" applyAlignment="1">
      <alignment horizontal="center"/>
    </xf>
    <xf numFmtId="43" fontId="5" fillId="0" borderId="12" xfId="122" applyFont="1" applyBorder="1" applyAlignment="1" applyProtection="1">
      <alignment horizontal="right"/>
      <protection locked="0"/>
    </xf>
    <xf numFmtId="0" fontId="4" fillId="0" borderId="44" xfId="0" applyFont="1" applyBorder="1" applyAlignment="1" applyProtection="1">
      <alignment horizontal="center"/>
      <protection locked="0"/>
    </xf>
    <xf numFmtId="43" fontId="5" fillId="0" borderId="44" xfId="122" applyFont="1" applyBorder="1" applyAlignment="1" applyProtection="1">
      <alignment horizontal="right"/>
      <protection locked="0"/>
    </xf>
    <xf numFmtId="43" fontId="5" fillId="0" borderId="4" xfId="122" applyFont="1" applyBorder="1" applyAlignment="1" applyProtection="1">
      <alignment horizontal="right"/>
      <protection locked="0"/>
    </xf>
    <xf numFmtId="0" fontId="3" fillId="0" borderId="4" xfId="2" applyFont="1" applyBorder="1"/>
    <xf numFmtId="0" fontId="3" fillId="0" borderId="44" xfId="2" applyFont="1" applyBorder="1"/>
    <xf numFmtId="0" fontId="4" fillId="0" borderId="54" xfId="0" applyFont="1" applyBorder="1" applyAlignment="1">
      <alignment horizontal="left"/>
    </xf>
    <xf numFmtId="0" fontId="6" fillId="0" borderId="44" xfId="2" applyBorder="1"/>
    <xf numFmtId="1" fontId="5" fillId="0" borderId="4" xfId="0" applyNumberFormat="1" applyFont="1" applyBorder="1" applyAlignment="1">
      <alignment horizontal="center" vertical="center"/>
    </xf>
    <xf numFmtId="49" fontId="4" fillId="0" borderId="4" xfId="0" applyNumberFormat="1" applyFont="1" applyBorder="1" applyAlignment="1">
      <alignment horizontal="right" vertical="center"/>
    </xf>
    <xf numFmtId="4" fontId="6" fillId="0" borderId="50" xfId="2" applyNumberFormat="1" applyBorder="1" applyAlignment="1">
      <alignment horizontal="right"/>
    </xf>
    <xf numFmtId="0" fontId="4" fillId="0" borderId="0" xfId="0" applyFont="1" applyAlignment="1">
      <alignment horizontal="left"/>
    </xf>
    <xf numFmtId="0" fontId="4" fillId="0" borderId="37" xfId="0" applyFont="1" applyBorder="1" applyAlignment="1">
      <alignment horizontal="center"/>
    </xf>
    <xf numFmtId="1" fontId="4" fillId="0" borderId="37" xfId="0" quotePrefix="1" applyNumberFormat="1" applyFont="1" applyBorder="1" applyAlignment="1">
      <alignment horizontal="center"/>
    </xf>
    <xf numFmtId="0" fontId="4" fillId="0" borderId="37" xfId="0" applyFont="1" applyBorder="1" applyAlignment="1">
      <alignment horizontal="left"/>
    </xf>
    <xf numFmtId="0" fontId="3" fillId="0" borderId="4" xfId="0" applyFont="1" applyBorder="1" applyAlignment="1">
      <alignment horizontal="center"/>
    </xf>
    <xf numFmtId="0" fontId="3" fillId="0" borderId="0" xfId="0" applyFont="1" applyAlignment="1">
      <alignment horizontal="center"/>
    </xf>
    <xf numFmtId="0" fontId="3" fillId="0" borderId="37" xfId="0" applyFont="1" applyBorder="1" applyAlignment="1">
      <alignment horizontal="left"/>
    </xf>
    <xf numFmtId="0" fontId="3" fillId="0" borderId="36" xfId="0" applyFont="1" applyBorder="1" applyAlignment="1">
      <alignment horizontal="center"/>
    </xf>
    <xf numFmtId="0" fontId="39" fillId="0" borderId="0" xfId="0" applyFont="1" applyAlignment="1">
      <alignment horizontal="left"/>
    </xf>
    <xf numFmtId="2" fontId="19" fillId="0" borderId="54" xfId="0" applyNumberFormat="1" applyFont="1" applyBorder="1" applyAlignment="1">
      <alignment horizontal="center" vertical="center"/>
    </xf>
    <xf numFmtId="2" fontId="19" fillId="0" borderId="54" xfId="0" quotePrefix="1" applyNumberFormat="1" applyFont="1" applyBorder="1" applyAlignment="1">
      <alignment horizontal="center" vertical="center"/>
    </xf>
    <xf numFmtId="166" fontId="19" fillId="0" borderId="54" xfId="0" quotePrefix="1" applyNumberFormat="1" applyFont="1" applyBorder="1" applyAlignment="1">
      <alignment horizontal="center" vertical="center"/>
    </xf>
    <xf numFmtId="4" fontId="19" fillId="0" borderId="54" xfId="0" quotePrefix="1" applyNumberFormat="1" applyFont="1" applyBorder="1" applyAlignment="1">
      <alignment horizontal="center" vertical="center"/>
    </xf>
    <xf numFmtId="166" fontId="19" fillId="0" borderId="54" xfId="0" applyNumberFormat="1" applyFont="1" applyBorder="1" applyAlignment="1">
      <alignment horizontal="center" vertical="center"/>
    </xf>
    <xf numFmtId="4" fontId="19" fillId="0" borderId="54" xfId="0" applyNumberFormat="1" applyFont="1" applyBorder="1" applyAlignment="1">
      <alignment horizontal="center" vertical="center"/>
    </xf>
    <xf numFmtId="4" fontId="19" fillId="0" borderId="50" xfId="0" quotePrefix="1" applyNumberFormat="1" applyFont="1" applyBorder="1" applyAlignment="1">
      <alignment horizontal="center" vertical="center"/>
    </xf>
    <xf numFmtId="166" fontId="19" fillId="0" borderId="50" xfId="0" applyNumberFormat="1" applyFont="1" applyBorder="1" applyAlignment="1">
      <alignment horizontal="center" vertical="center"/>
    </xf>
    <xf numFmtId="44" fontId="9" fillId="0" borderId="0" xfId="0" applyNumberFormat="1" applyFont="1" applyProtection="1">
      <protection locked="0"/>
    </xf>
    <xf numFmtId="4" fontId="4" fillId="0" borderId="4" xfId="2" applyNumberFormat="1" applyFont="1" applyBorder="1" applyAlignment="1">
      <alignment horizontal="right"/>
    </xf>
    <xf numFmtId="43" fontId="4" fillId="0" borderId="50" xfId="122" applyFont="1" applyBorder="1" applyAlignment="1">
      <alignment horizontal="right"/>
    </xf>
    <xf numFmtId="43" fontId="4" fillId="0" borderId="50" xfId="122" applyFont="1" applyBorder="1" applyAlignment="1">
      <alignment horizontal="right" vertical="center"/>
    </xf>
    <xf numFmtId="0" fontId="4" fillId="0" borderId="50" xfId="0" applyFont="1" applyBorder="1" applyAlignment="1">
      <alignment horizontal="center" vertical="top" wrapText="1"/>
    </xf>
    <xf numFmtId="166" fontId="8" fillId="0" borderId="14" xfId="0" applyNumberFormat="1" applyFont="1" applyBorder="1" applyAlignment="1">
      <alignment horizontal="right"/>
    </xf>
    <xf numFmtId="166" fontId="8" fillId="0" borderId="25" xfId="0" applyNumberFormat="1" applyFont="1" applyBorder="1" applyAlignment="1">
      <alignment horizontal="right"/>
    </xf>
    <xf numFmtId="166" fontId="8" fillId="0" borderId="34" xfId="0" applyNumberFormat="1" applyFont="1" applyBorder="1" applyAlignment="1" applyProtection="1">
      <alignment horizontal="right"/>
      <protection locked="0"/>
    </xf>
    <xf numFmtId="166" fontId="8" fillId="0" borderId="34" xfId="0" applyNumberFormat="1" applyFont="1" applyBorder="1" applyAlignment="1">
      <alignment horizontal="right"/>
    </xf>
    <xf numFmtId="166" fontId="8" fillId="0" borderId="12" xfId="0" applyNumberFormat="1" applyFont="1" applyBorder="1" applyAlignment="1">
      <alignment horizontal="right"/>
    </xf>
    <xf numFmtId="166" fontId="0" fillId="0" borderId="0" xfId="0" applyNumberFormat="1" applyProtection="1">
      <protection locked="0"/>
    </xf>
    <xf numFmtId="0" fontId="6" fillId="0" borderId="0" xfId="0" applyFont="1" applyAlignment="1" applyProtection="1">
      <alignment wrapText="1"/>
      <protection locked="0"/>
    </xf>
    <xf numFmtId="43" fontId="6" fillId="0" borderId="0" xfId="122" applyFont="1" applyProtection="1">
      <protection locked="0"/>
    </xf>
    <xf numFmtId="0" fontId="3" fillId="0" borderId="50" xfId="0" applyFont="1" applyBorder="1" applyAlignment="1">
      <alignment vertical="top" wrapText="1"/>
    </xf>
    <xf numFmtId="43" fontId="4" fillId="0" borderId="7" xfId="122" applyFont="1" applyBorder="1" applyProtection="1">
      <protection locked="0"/>
    </xf>
    <xf numFmtId="43" fontId="9" fillId="0" borderId="0" xfId="122" applyFont="1" applyProtection="1">
      <protection locked="0"/>
    </xf>
    <xf numFmtId="43" fontId="0" fillId="0" borderId="0" xfId="122" applyFont="1" applyProtection="1">
      <protection locked="0"/>
    </xf>
    <xf numFmtId="43" fontId="0" fillId="0" borderId="0" xfId="0" applyNumberFormat="1" applyProtection="1">
      <protection locked="0"/>
    </xf>
    <xf numFmtId="2" fontId="4" fillId="0" borderId="0" xfId="0" applyNumberFormat="1" applyFont="1" applyAlignment="1" applyProtection="1">
      <alignment horizontal="center"/>
      <protection locked="0"/>
    </xf>
    <xf numFmtId="0" fontId="19" fillId="0" borderId="37" xfId="0" applyFont="1" applyBorder="1" applyAlignment="1">
      <alignment horizontal="center" wrapText="1"/>
    </xf>
    <xf numFmtId="166" fontId="6" fillId="0" borderId="4" xfId="2" applyNumberFormat="1" applyBorder="1" applyAlignment="1">
      <alignment horizontal="right"/>
    </xf>
    <xf numFmtId="166" fontId="4" fillId="0" borderId="4" xfId="0" applyNumberFormat="1" applyFont="1" applyBorder="1" applyAlignment="1">
      <alignment horizontal="right" vertical="center"/>
    </xf>
    <xf numFmtId="1" fontId="19" fillId="0" borderId="37" xfId="0" quotePrefix="1" applyNumberFormat="1" applyFont="1" applyBorder="1" applyAlignment="1">
      <alignment horizontal="center" vertical="center"/>
    </xf>
    <xf numFmtId="43" fontId="16" fillId="0" borderId="0" xfId="122" applyFont="1" applyAlignment="1">
      <alignment horizontal="center"/>
    </xf>
    <xf numFmtId="43" fontId="18" fillId="0" borderId="2" xfId="122" applyFont="1" applyBorder="1" applyAlignment="1">
      <alignment horizontal="center"/>
    </xf>
    <xf numFmtId="43" fontId="20" fillId="0" borderId="19" xfId="122" applyFont="1" applyBorder="1" applyAlignment="1">
      <alignment horizontal="center" vertical="center"/>
    </xf>
    <xf numFmtId="43" fontId="20" fillId="0" borderId="35" xfId="122" applyFont="1" applyBorder="1" applyAlignment="1">
      <alignment horizontal="center" vertical="center"/>
    </xf>
    <xf numFmtId="43" fontId="19" fillId="0" borderId="4" xfId="122" applyFont="1" applyBorder="1" applyAlignment="1">
      <alignment horizontal="center" vertical="center"/>
    </xf>
    <xf numFmtId="43" fontId="19" fillId="0" borderId="4" xfId="122" quotePrefix="1" applyFont="1" applyBorder="1" applyAlignment="1">
      <alignment horizontal="center" vertical="center"/>
    </xf>
    <xf numFmtId="43" fontId="19" fillId="0" borderId="48" xfId="122" quotePrefix="1" applyFont="1" applyBorder="1" applyAlignment="1">
      <alignment horizontal="center" vertical="center"/>
    </xf>
    <xf numFmtId="43" fontId="19" fillId="0" borderId="0" xfId="122" applyFont="1" applyAlignment="1">
      <alignment horizontal="center" vertical="center"/>
    </xf>
    <xf numFmtId="43" fontId="19" fillId="0" borderId="37" xfId="122" applyFont="1" applyBorder="1" applyAlignment="1">
      <alignment horizontal="center" vertical="center"/>
    </xf>
    <xf numFmtId="43" fontId="19" fillId="0" borderId="37" xfId="122" quotePrefix="1" applyFont="1" applyBorder="1" applyAlignment="1">
      <alignment horizontal="center" vertical="center"/>
    </xf>
    <xf numFmtId="43" fontId="4" fillId="0" borderId="37" xfId="122" applyFont="1" applyBorder="1" applyAlignment="1">
      <alignment horizontal="center" vertical="center"/>
    </xf>
    <xf numFmtId="43" fontId="19" fillId="0" borderId="0" xfId="122" quotePrefix="1" applyFont="1" applyAlignment="1">
      <alignment horizontal="center" vertical="center"/>
    </xf>
    <xf numFmtId="43" fontId="19" fillId="0" borderId="0" xfId="122" applyFont="1" applyAlignment="1" applyProtection="1">
      <alignment horizontal="center"/>
      <protection locked="0"/>
    </xf>
    <xf numFmtId="43" fontId="3" fillId="0" borderId="55" xfId="122" applyFont="1" applyBorder="1" applyAlignment="1">
      <alignment horizontal="center" vertical="center"/>
    </xf>
    <xf numFmtId="43" fontId="3" fillId="0" borderId="56" xfId="122" applyFont="1" applyBorder="1" applyAlignment="1">
      <alignment horizontal="center" vertical="center"/>
    </xf>
    <xf numFmtId="0" fontId="4" fillId="0" borderId="9" xfId="0" applyFont="1" applyBorder="1" applyAlignment="1" applyProtection="1">
      <alignment horizontal="center"/>
      <protection locked="0"/>
    </xf>
    <xf numFmtId="0" fontId="4" fillId="0" borderId="0" xfId="0" applyFont="1" applyAlignment="1" applyProtection="1">
      <alignment horizontal="left" wrapText="1"/>
      <protection locked="0"/>
    </xf>
    <xf numFmtId="0" fontId="5" fillId="0" borderId="0" xfId="2" applyFont="1" applyAlignment="1">
      <alignment horizontal="center"/>
    </xf>
    <xf numFmtId="43" fontId="5" fillId="0" borderId="15" xfId="122" applyFont="1" applyBorder="1" applyAlignment="1" applyProtection="1">
      <alignment horizontal="right"/>
      <protection locked="0"/>
    </xf>
    <xf numFmtId="0" fontId="4" fillId="0" borderId="0" xfId="0" applyFont="1" applyAlignment="1" applyProtection="1">
      <alignment horizontal="center" vertical="center"/>
      <protection locked="0"/>
    </xf>
    <xf numFmtId="0" fontId="3" fillId="0" borderId="50" xfId="2" applyFont="1" applyBorder="1" applyAlignment="1">
      <alignment horizontal="center"/>
    </xf>
    <xf numFmtId="0" fontId="4" fillId="0" borderId="50"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pplyProtection="1">
      <alignment horizontal="center" vertical="center"/>
      <protection locked="0"/>
    </xf>
    <xf numFmtId="0" fontId="3" fillId="0" borderId="50" xfId="2" applyFont="1" applyBorder="1"/>
    <xf numFmtId="0" fontId="6" fillId="0" borderId="51" xfId="0" applyFont="1" applyBorder="1" applyAlignment="1">
      <alignment horizontal="center" vertical="center"/>
    </xf>
    <xf numFmtId="0" fontId="6" fillId="0" borderId="51" xfId="0" applyFont="1" applyBorder="1" applyAlignment="1" applyProtection="1">
      <alignment horizontal="center" vertical="center"/>
      <protection locked="0"/>
    </xf>
    <xf numFmtId="0" fontId="40" fillId="0" borderId="4" xfId="0" applyFont="1" applyBorder="1" applyAlignment="1" applyProtection="1">
      <alignment vertical="center"/>
      <protection locked="0"/>
    </xf>
    <xf numFmtId="0" fontId="4" fillId="0" borderId="7" xfId="0" applyFont="1" applyBorder="1" applyAlignment="1">
      <alignment horizontal="left"/>
    </xf>
    <xf numFmtId="0" fontId="6" fillId="0" borderId="7" xfId="0" applyFont="1" applyBorder="1" applyAlignment="1">
      <alignment horizontal="center" vertical="center"/>
    </xf>
    <xf numFmtId="0" fontId="4" fillId="0" borderId="0" xfId="0" applyFont="1" applyAlignment="1" applyProtection="1">
      <alignment vertical="center"/>
      <protection locked="0"/>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43" fontId="4" fillId="0" borderId="0" xfId="122" applyFont="1" applyBorder="1" applyAlignment="1">
      <alignment horizontal="right" vertical="center"/>
    </xf>
    <xf numFmtId="1" fontId="20" fillId="0" borderId="11" xfId="0" applyNumberFormat="1" applyFont="1" applyBorder="1" applyAlignment="1">
      <alignment horizontal="right" vertical="center"/>
    </xf>
    <xf numFmtId="1" fontId="20" fillId="0" borderId="42" xfId="0" applyNumberFormat="1" applyFont="1" applyBorder="1" applyAlignment="1">
      <alignment horizontal="right" vertical="center"/>
    </xf>
    <xf numFmtId="1" fontId="20" fillId="0" borderId="13" xfId="0" applyNumberFormat="1" applyFont="1" applyBorder="1" applyAlignment="1">
      <alignment horizontal="right" vertical="center"/>
    </xf>
    <xf numFmtId="0" fontId="4" fillId="0" borderId="0" xfId="0" applyFont="1" applyAlignment="1">
      <alignment horizontal="left" vertical="top" wrapText="1"/>
    </xf>
    <xf numFmtId="0" fontId="4" fillId="0" borderId="10" xfId="0" applyFont="1" applyBorder="1" applyAlignment="1">
      <alignment horizontal="left" vertical="top" wrapText="1"/>
    </xf>
    <xf numFmtId="0" fontId="4" fillId="0" borderId="28" xfId="0" applyFont="1" applyBorder="1" applyAlignment="1">
      <alignment horizontal="left"/>
    </xf>
    <xf numFmtId="0" fontId="4" fillId="0" borderId="0" xfId="0" applyFont="1" applyAlignment="1">
      <alignment horizontal="left"/>
    </xf>
    <xf numFmtId="0" fontId="4" fillId="0" borderId="10" xfId="0" applyFont="1" applyBorder="1" applyAlignment="1">
      <alignment horizontal="left"/>
    </xf>
    <xf numFmtId="0" fontId="16" fillId="0" borderId="0" xfId="0" applyFont="1" applyAlignment="1">
      <alignment horizontal="center"/>
    </xf>
    <xf numFmtId="0" fontId="16" fillId="0" borderId="2" xfId="0" applyFont="1" applyBorder="1" applyAlignment="1">
      <alignment horizontal="left"/>
    </xf>
    <xf numFmtId="0" fontId="24" fillId="0" borderId="28" xfId="0" applyFont="1" applyBorder="1" applyAlignment="1">
      <alignment horizontal="left" wrapText="1"/>
    </xf>
    <xf numFmtId="0" fontId="24" fillId="0" borderId="0" xfId="0" applyFont="1" applyAlignment="1">
      <alignment horizontal="left" wrapText="1"/>
    </xf>
    <xf numFmtId="0" fontId="24" fillId="0" borderId="7" xfId="0" applyFont="1" applyBorder="1" applyAlignment="1">
      <alignment horizontal="left" wrapText="1"/>
    </xf>
    <xf numFmtId="0" fontId="20" fillId="0" borderId="16" xfId="0" applyFont="1" applyBorder="1"/>
    <xf numFmtId="0" fontId="19" fillId="0" borderId="16" xfId="0" applyFont="1" applyBorder="1" applyProtection="1">
      <protection locked="0"/>
    </xf>
    <xf numFmtId="0" fontId="20" fillId="0" borderId="6" xfId="0" applyFont="1" applyBorder="1" applyAlignment="1">
      <alignment horizontal="center" vertical="center"/>
    </xf>
    <xf numFmtId="0" fontId="20" fillId="0" borderId="36" xfId="0" applyFont="1" applyBorder="1" applyAlignment="1">
      <alignment horizontal="center" vertical="center"/>
    </xf>
    <xf numFmtId="1" fontId="20" fillId="0" borderId="11" xfId="0" applyNumberFormat="1" applyFont="1" applyBorder="1" applyAlignment="1">
      <alignment horizontal="center" vertical="center"/>
    </xf>
    <xf numFmtId="1" fontId="20" fillId="0" borderId="42" xfId="0" applyNumberFormat="1" applyFont="1" applyBorder="1" applyAlignment="1">
      <alignment horizontal="center" vertical="center"/>
    </xf>
    <xf numFmtId="1" fontId="20" fillId="0" borderId="13" xfId="0" applyNumberFormat="1" applyFont="1" applyBorder="1" applyAlignment="1">
      <alignment horizontal="center" vertical="center"/>
    </xf>
    <xf numFmtId="0" fontId="20" fillId="0" borderId="11" xfId="0" applyFont="1" applyBorder="1" applyAlignment="1">
      <alignment horizontal="right" vertical="center"/>
    </xf>
    <xf numFmtId="0" fontId="20" fillId="0" borderId="42" xfId="0" applyFont="1" applyBorder="1" applyAlignment="1">
      <alignment horizontal="right" vertical="center"/>
    </xf>
    <xf numFmtId="0" fontId="20" fillId="0" borderId="13" xfId="0" applyFont="1" applyBorder="1" applyAlignment="1">
      <alignment horizontal="right" vertical="center"/>
    </xf>
    <xf numFmtId="0" fontId="6"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11" xfId="0" applyFont="1" applyBorder="1" applyAlignment="1" applyProtection="1">
      <alignment horizontal="right" vertical="center"/>
      <protection locked="0"/>
    </xf>
    <xf numFmtId="0" fontId="3" fillId="0" borderId="42"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3" fillId="0" borderId="18" xfId="0" applyFont="1" applyBorder="1" applyAlignment="1" applyProtection="1">
      <alignment horizontal="center" vertical="center"/>
      <protection locked="0"/>
    </xf>
    <xf numFmtId="0" fontId="15" fillId="0" borderId="0" xfId="3" applyFont="1" applyAlignment="1">
      <alignment horizontal="right"/>
    </xf>
    <xf numFmtId="0" fontId="8" fillId="0" borderId="11" xfId="0" applyFont="1" applyBorder="1" applyAlignment="1">
      <alignment horizontal="left" wrapText="1"/>
    </xf>
    <xf numFmtId="0" fontId="8" fillId="0" borderId="13" xfId="0" applyFont="1" applyBorder="1" applyAlignment="1">
      <alignment horizontal="left" wrapText="1"/>
    </xf>
    <xf numFmtId="0" fontId="8" fillId="0" borderId="31" xfId="0" applyFont="1" applyBorder="1" applyAlignment="1">
      <alignment horizontal="center"/>
    </xf>
    <xf numFmtId="0" fontId="8" fillId="0" borderId="0" xfId="0" applyFont="1" applyAlignment="1">
      <alignment horizontal="center"/>
    </xf>
    <xf numFmtId="0" fontId="8" fillId="0" borderId="26" xfId="0" applyFont="1" applyBorder="1" applyAlignment="1">
      <alignment horizontal="center"/>
    </xf>
    <xf numFmtId="0" fontId="8" fillId="0" borderId="11" xfId="0" applyFont="1" applyBorder="1" applyAlignment="1">
      <alignment horizontal="left" vertical="center" wrapText="1"/>
    </xf>
    <xf numFmtId="0" fontId="8" fillId="0" borderId="42" xfId="0" applyFont="1" applyBorder="1" applyAlignment="1">
      <alignment horizontal="left" vertical="center" wrapText="1"/>
    </xf>
  </cellXfs>
  <cellStyles count="123">
    <cellStyle name="Comma" xfId="122" builtinId="3"/>
    <cellStyle name="Comma 11" xfId="96" xr:uid="{0C7F000D-0D23-4219-878C-BF77ABA8F676}"/>
    <cellStyle name="Comma 11 2" xfId="119" xr:uid="{AD8FFF0E-A7AF-4D01-A902-6819B066D99A}"/>
    <cellStyle name="Comma 14" xfId="98" xr:uid="{C86C7C5C-C054-4B7E-8668-6F92A7004A4B}"/>
    <cellStyle name="Comma 14 2" xfId="120" xr:uid="{1CB30193-15DE-478F-BA7A-24121E86F9E4}"/>
    <cellStyle name="Comma 2" xfId="15" xr:uid="{00000000-0005-0000-0000-000001000000}"/>
    <cellStyle name="Comma 2 2" xfId="23" xr:uid="{00000000-0005-0000-0000-000002000000}"/>
    <cellStyle name="Comma 2 2 2" xfId="37" xr:uid="{A7B6059C-726C-45F0-9596-0F7810B6DBF2}"/>
    <cellStyle name="Comma 2 2 2 2" xfId="118" xr:uid="{18E0F38C-C9D0-4A5B-B6C7-4A546AAFE928}"/>
    <cellStyle name="Comma 2 2 3" xfId="92" xr:uid="{5084F246-ABB8-4410-A414-7E768032893C}"/>
    <cellStyle name="Comma 2 3" xfId="26" xr:uid="{000E318F-ECE3-473C-A17C-CD0B9A271274}"/>
    <cellStyle name="Comma 2 3 2" xfId="117" xr:uid="{67C8D5CE-7235-4697-B9D1-75307816B20B}"/>
    <cellStyle name="Comma 2 3 3" xfId="91" xr:uid="{ABB98F35-0328-411D-B409-553022E09814}"/>
    <cellStyle name="Comma 2 4" xfId="27" xr:uid="{AB791AEA-6ACC-4964-B764-65E341190073}"/>
    <cellStyle name="Comma 2 5" xfId="38" xr:uid="{7BC24E52-9711-4E61-B9A4-FC0C229CC595}"/>
    <cellStyle name="Comma 2 8" xfId="73" xr:uid="{D23B719D-F7C6-4135-89A9-ADC787219E81}"/>
    <cellStyle name="Comma 2 8 2" xfId="107" xr:uid="{6EE50711-933F-4DE4-ADFA-F729D526864E}"/>
    <cellStyle name="Comma 3" xfId="22" xr:uid="{00000000-0005-0000-0000-000003000000}"/>
    <cellStyle name="Comma 3 2" xfId="39" xr:uid="{F328DA82-641E-425A-A992-257B68267D70}"/>
    <cellStyle name="Comma 4" xfId="53" xr:uid="{B14B3B9C-C8F6-4E66-AED0-97DD909F5F9F}"/>
    <cellStyle name="Comma 5" xfId="81" xr:uid="{778DB973-AB64-4F7B-9829-1756A7BF422E}"/>
    <cellStyle name="Comma 5 2" xfId="110" xr:uid="{766093B9-176A-4F68-BDE5-6C9EEEC51B9B}"/>
    <cellStyle name="Comma 6" xfId="90" xr:uid="{D2787E5B-B932-456C-A83E-532C160E9E1D}"/>
    <cellStyle name="Comma 6 2" xfId="99" xr:uid="{5357680B-796A-4449-A590-264E289EA60C}"/>
    <cellStyle name="Comma 6 3" xfId="116" xr:uid="{08D54034-DDF4-4B50-AFFE-F13B8F52F39F}"/>
    <cellStyle name="Comma0" xfId="40" xr:uid="{C0330FEF-3CE3-4240-86DA-646A00735DA8}"/>
    <cellStyle name="Comma0 2" xfId="56" xr:uid="{C9350D46-EC5F-4E6A-A9A8-5FF277D5B453}"/>
    <cellStyle name="Comma1" xfId="41" xr:uid="{D0BFDB5E-7EE9-4D4B-97A3-5371BEC1B58A}"/>
    <cellStyle name="Comma2" xfId="42" xr:uid="{281F2CA6-FEA9-472B-822D-1CC17926E6AB}"/>
    <cellStyle name="Comma3" xfId="43" xr:uid="{A1A76481-E069-497E-BBC5-31C2A3AA9DD6}"/>
    <cellStyle name="Currency 2" xfId="36" xr:uid="{2B12BAA9-9A63-41C4-8502-AE3019D49365}"/>
    <cellStyle name="Currency 2 2" xfId="64" xr:uid="{A37D5004-AD49-4861-8516-4E1494F432D9}"/>
    <cellStyle name="Currency 3" xfId="83" xr:uid="{0D68A1B9-1419-468F-95E1-EF7B47BC1D8D}"/>
    <cellStyle name="Currency 3 2" xfId="111" xr:uid="{8E93CCDC-387A-47DB-9E5C-EE0DCCD5039D}"/>
    <cellStyle name="Currency 4 3" xfId="103" xr:uid="{0776467F-8FC3-467B-AE9E-E3C60691C413}"/>
    <cellStyle name="Currency 6" xfId="100" xr:uid="{2F07AE00-1164-47B1-9ED2-654B944EB503}"/>
    <cellStyle name="Currency 6 2" xfId="121" xr:uid="{499E5733-0D99-4344-9A76-4882C5297B91}"/>
    <cellStyle name="Currency0" xfId="44" xr:uid="{DAF1A806-F41B-4865-A996-B44ED01AEB9B}"/>
    <cellStyle name="Currency0 2" xfId="60" xr:uid="{C8F6AF69-7BFF-4E71-B27A-8FF83FE5BF5E}"/>
    <cellStyle name="Date" xfId="45" xr:uid="{A0C21C00-F154-48BB-9A57-0A990ED33B31}"/>
    <cellStyle name="Date (dd mmm yy)" xfId="77" xr:uid="{0DC3C53C-09AC-45BF-97C2-2DFFA2656BE3}"/>
    <cellStyle name="Date 3" xfId="78" xr:uid="{06523100-0BE0-47A3-83AE-CA13AEBBB2CD}"/>
    <cellStyle name="F2" xfId="46" xr:uid="{F4E330AB-FE62-42C0-AFFD-1F7805875300}"/>
    <cellStyle name="Fix0" xfId="76" xr:uid="{30351D41-C79F-4DE5-942D-EA5B58888D73}"/>
    <cellStyle name="Fix0 2" xfId="86" xr:uid="{F168037D-E234-4FD9-A089-3DD98DC81A8C}"/>
    <cellStyle name="Fix0 2 2" xfId="114" xr:uid="{2863E2A2-4928-40B8-A1ED-101258DEAB8C}"/>
    <cellStyle name="Fix0 3" xfId="65" xr:uid="{C8592696-BB9F-457F-833A-6EE5E3E01788}"/>
    <cellStyle name="Fix1" xfId="75" xr:uid="{D7BB118F-B92F-4945-9351-5C080A036301}"/>
    <cellStyle name="Fix1 2" xfId="85" xr:uid="{4D4B6499-A8B7-4DA9-8F86-0E6712FE3407}"/>
    <cellStyle name="Fix1 2 2" xfId="113" xr:uid="{E9B649B8-329B-445A-AB66-BD6052A43B47}"/>
    <cellStyle name="Fix1 3" xfId="62" xr:uid="{7AC9FB64-D32B-4897-A58D-A45078FB90DC}"/>
    <cellStyle name="Fix2" xfId="74" xr:uid="{56E715F3-02E2-4EBD-8E5E-5F7501B92AE6}"/>
    <cellStyle name="Fix2 2" xfId="84" xr:uid="{A85F7924-D094-41BE-B1AB-FFD611D59334}"/>
    <cellStyle name="Fix2 2 2" xfId="112" xr:uid="{A8A7BD86-0D8C-4F21-BFD7-F3F50BA9FC13}"/>
    <cellStyle name="Fix2 3" xfId="61" xr:uid="{25BF0AF9-3F33-450A-8757-4FB56BA9728C}"/>
    <cellStyle name="Fixed" xfId="47" xr:uid="{0AD013F9-3835-4F35-9128-CFF91B304E47}"/>
    <cellStyle name="HEADING1" xfId="48" xr:uid="{82E7CEB4-DFDA-40D0-914D-905392290CBD}"/>
    <cellStyle name="HEADING2" xfId="49" xr:uid="{87B2D62B-9E61-435D-9CCA-877D5EAA4374}"/>
    <cellStyle name="Hyperlink 3" xfId="67" xr:uid="{4461BCC8-0DF4-440F-A3BD-6D6B078C8246}"/>
    <cellStyle name="Normal" xfId="0" builtinId="0"/>
    <cellStyle name="Normal 10" xfId="95" xr:uid="{2FE35750-C4C0-4102-B978-C154B0BE0FA6}"/>
    <cellStyle name="Normal 13" xfId="104" xr:uid="{EC00188A-B889-41C4-B488-3867C4E435B7}"/>
    <cellStyle name="Normal 14" xfId="55" xr:uid="{5812FE6C-A4B0-4390-AF82-AA9DC923449D}"/>
    <cellStyle name="Normal 18" xfId="63" xr:uid="{41AAD3A0-7C55-4877-951D-3FF4914AF2E5}"/>
    <cellStyle name="Normal 18 2" xfId="68" xr:uid="{DA529CFE-1DC8-423E-AED9-A2E6CA8A4ED7}"/>
    <cellStyle name="Normal 2" xfId="4" xr:uid="{00000000-0005-0000-0000-000005000000}"/>
    <cellStyle name="Normal 2 2" xfId="2" xr:uid="{00000000-0005-0000-0000-000006000000}"/>
    <cellStyle name="Normal 2 2 2" xfId="13" xr:uid="{00000000-0005-0000-0000-000007000000}"/>
    <cellStyle name="Normal 2 2 3" xfId="66" xr:uid="{2BAF0B0E-BD9F-4940-B272-10C00968A8E4}"/>
    <cellStyle name="Normal 2 2 4" xfId="87" xr:uid="{A367541C-9D92-4EDE-8FA0-29456CC7D0A3}"/>
    <cellStyle name="Normal 2 4" xfId="88" xr:uid="{3EC067A7-11AA-4418-8AEC-80CCA36916F7}"/>
    <cellStyle name="Normal 23 2" xfId="71" xr:uid="{A6A22D8A-D473-45AD-B689-B55F774DAF08}"/>
    <cellStyle name="Normal 23 2 2" xfId="105" xr:uid="{4BCCBB61-CB77-4591-8225-1034D743F332}"/>
    <cellStyle name="Normal 23 4" xfId="79" xr:uid="{5D28FD4D-F521-4ADA-8D34-DCD2C42D4367}"/>
    <cellStyle name="Normal 23 4 2" xfId="108" xr:uid="{866CCEEC-8D92-4C5D-AF88-BFBDFAEE6881}"/>
    <cellStyle name="Normal 24 4" xfId="80" xr:uid="{3D91C2BD-3545-4468-A05A-D8CEBB18B658}"/>
    <cellStyle name="Normal 24 4 2" xfId="109" xr:uid="{846E9820-23C3-481E-8764-BCD51E818CE6}"/>
    <cellStyle name="Normal 25" xfId="69" xr:uid="{98020BA8-1546-47D7-BEBB-F2C66B8CB691}"/>
    <cellStyle name="Normal 3" xfId="3" xr:uid="{00000000-0005-0000-0000-000008000000}"/>
    <cellStyle name="Normal 3 2" xfId="10" xr:uid="{00000000-0005-0000-0000-000009000000}"/>
    <cellStyle name="Normal 3 3" xfId="11" xr:uid="{00000000-0005-0000-0000-00000A000000}"/>
    <cellStyle name="Normal 3 3 2" xfId="21" xr:uid="{00000000-0005-0000-0000-00000B000000}"/>
    <cellStyle name="Normal 3 3 3" xfId="70" xr:uid="{9F103A87-E198-42A5-8DD3-593975ABC5E6}"/>
    <cellStyle name="Normal 3 4" xfId="16" xr:uid="{00000000-0005-0000-0000-00000C000000}"/>
    <cellStyle name="Normal 3 5" xfId="29" xr:uid="{235A0375-2EEF-48B8-8C88-45B60C399BA9}"/>
    <cellStyle name="Normal 3 6" xfId="50" xr:uid="{AA2ED57C-D8DB-4CCF-A0D7-1C01024E90B0}"/>
    <cellStyle name="Normal 4" xfId="12" xr:uid="{00000000-0005-0000-0000-00000D000000}"/>
    <cellStyle name="Normal 4 2" xfId="17" xr:uid="{00000000-0005-0000-0000-00000E000000}"/>
    <cellStyle name="Normal 4 3" xfId="31" xr:uid="{E81A35A0-A472-49B7-8430-953975708A17}"/>
    <cellStyle name="Normal 5" xfId="14" xr:uid="{00000000-0005-0000-0000-00000F000000}"/>
    <cellStyle name="Normal 5 2" xfId="18" xr:uid="{00000000-0005-0000-0000-000010000000}"/>
    <cellStyle name="Normal 5 2 2" xfId="54" xr:uid="{8B5420A3-699C-4DF5-8461-BFF0934A5FE3}"/>
    <cellStyle name="Normal 5 3" xfId="32" xr:uid="{268F3117-AE5C-4188-A87A-6F24EDA17539}"/>
    <cellStyle name="Normal 5 4" xfId="57" xr:uid="{CFC97BAA-C5A4-44AF-A68B-0BD23A2D7A6E}"/>
    <cellStyle name="Normal 5 6 3" xfId="97" xr:uid="{C834033D-8A32-4E48-AC77-3CE336577A8A}"/>
    <cellStyle name="Normal 5 8" xfId="101" xr:uid="{E19FAF0F-C11C-40B8-891A-CD413B7C7CC5}"/>
    <cellStyle name="Normal 6" xfId="19" xr:uid="{00000000-0005-0000-0000-000011000000}"/>
    <cellStyle name="Normal 6 2" xfId="58" xr:uid="{8B01B8DB-17D8-4A81-8DC5-4887343EBC67}"/>
    <cellStyle name="Normal 6 2 2" xfId="72" xr:uid="{34FAEFC6-DA31-4C96-8ED7-4EE58AF0F6FB}"/>
    <cellStyle name="Normal 6 2 2 2" xfId="106" xr:uid="{FAE175A1-20B4-4822-B2B6-47F88EF2B632}"/>
    <cellStyle name="Normal 6 8" xfId="94" xr:uid="{83B9050B-576D-401C-9378-D3C5D7AB1522}"/>
    <cellStyle name="Normal 7" xfId="25" xr:uid="{E88B614F-6012-4E1E-A889-3C54836F95A0}"/>
    <cellStyle name="Normal 7 2" xfId="35" xr:uid="{FA43D1A4-43EF-4E26-BCBD-CF3D99C63106}"/>
    <cellStyle name="Normal 7 3" xfId="102" xr:uid="{3E07F2E5-7DB4-4111-976E-5474173A823F}"/>
    <cellStyle name="Normal 8" xfId="28" xr:uid="{82B96F96-32A9-49F5-BE0C-E5401CB18216}"/>
    <cellStyle name="Note 2" xfId="5" xr:uid="{00000000-0005-0000-0000-000012000000}"/>
    <cellStyle name="or" xfId="51" xr:uid="{0D9CC925-A050-4D59-83B4-E0CB515D8B3E}"/>
    <cellStyle name="Percent" xfId="24" builtinId="5"/>
    <cellStyle name="Percent 2" xfId="6" xr:uid="{00000000-0005-0000-0000-000013000000}"/>
    <cellStyle name="Percent 2 2" xfId="7" xr:uid="{00000000-0005-0000-0000-000014000000}"/>
    <cellStyle name="Percent 2 3" xfId="30" xr:uid="{2464629F-4188-4098-9511-A91FDD7727B1}"/>
    <cellStyle name="Percent 2 4" xfId="52" xr:uid="{2A3943DA-25FB-4D0C-AD85-118E227CF2E4}"/>
    <cellStyle name="Percent 3" xfId="8" xr:uid="{00000000-0005-0000-0000-000015000000}"/>
    <cellStyle name="Percent 3 2" xfId="9" xr:uid="{00000000-0005-0000-0000-000016000000}"/>
    <cellStyle name="Percent 3 3" xfId="82" xr:uid="{0B5A5F3D-07CF-4F58-BAB8-AFF43299DCAE}"/>
    <cellStyle name="Percent 4" xfId="34" xr:uid="{6C5C7891-C966-42D6-8A3B-C766F4E3E2CC}"/>
    <cellStyle name="Percent 4 2" xfId="115" xr:uid="{77188BA8-2776-45B3-B799-C9668B272312}"/>
    <cellStyle name="Percent 4 3" xfId="89" xr:uid="{BF1EF406-08EE-45CA-939E-3AD175312AB3}"/>
    <cellStyle name="Percent 5" xfId="33" xr:uid="{5CF17FB3-F2C3-423A-B751-612232EE681F}"/>
    <cellStyle name="Percent 5 2" xfId="59" xr:uid="{19E5D0F9-C107-4A51-8131-6267B8658295}"/>
    <cellStyle name="Percent 7" xfId="93" xr:uid="{3E40F838-7B3E-475A-8A05-2BE7D12E4E6F}"/>
    <cellStyle name="Percentage" xfId="1" xr:uid="{00000000-0005-0000-0000-000017000000}"/>
    <cellStyle name="Percentage 2" xfId="20" xr:uid="{00000000-0005-0000-0000-00001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476250</xdr:colOff>
      <xdr:row>57</xdr:row>
      <xdr:rowOff>66675</xdr:rowOff>
    </xdr:from>
    <xdr:to>
      <xdr:col>8</xdr:col>
      <xdr:colOff>649334</xdr:colOff>
      <xdr:row>60</xdr:row>
      <xdr:rowOff>57150</xdr:rowOff>
    </xdr:to>
    <xdr:sp macro="" textlink="">
      <xdr:nvSpPr>
        <xdr:cNvPr id="1034" name="Object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85725</xdr:colOff>
      <xdr:row>98</xdr:row>
      <xdr:rowOff>152400</xdr:rowOff>
    </xdr:from>
    <xdr:to>
      <xdr:col>9</xdr:col>
      <xdr:colOff>83974</xdr:colOff>
      <xdr:row>101</xdr:row>
      <xdr:rowOff>133774</xdr:rowOff>
    </xdr:to>
    <xdr:sp macro="" textlink="">
      <xdr:nvSpPr>
        <xdr:cNvPr id="1036" name="Object 12" hidden="1">
          <a:extLst>
            <a:ext uri="{63B3BB69-23CF-44E3-9099-C40C66FF867C}">
              <a14:compatExt xmlns:a14="http://schemas.microsoft.com/office/drawing/2010/main"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28575</xdr:colOff>
      <xdr:row>103</xdr:row>
      <xdr:rowOff>0</xdr:rowOff>
    </xdr:from>
    <xdr:to>
      <xdr:col>9</xdr:col>
      <xdr:colOff>48203</xdr:colOff>
      <xdr:row>106</xdr:row>
      <xdr:rowOff>1906</xdr:rowOff>
    </xdr:to>
    <xdr:sp macro="" textlink="">
      <xdr:nvSpPr>
        <xdr:cNvPr id="1038" name="Object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190500</xdr:colOff>
      <xdr:row>30</xdr:row>
      <xdr:rowOff>100853</xdr:rowOff>
    </xdr:from>
    <xdr:to>
      <xdr:col>2</xdr:col>
      <xdr:colOff>1883967</xdr:colOff>
      <xdr:row>34</xdr:row>
      <xdr:rowOff>22846</xdr:rowOff>
    </xdr:to>
    <xdr:pic>
      <xdr:nvPicPr>
        <xdr:cNvPr id="3" name="Picture 10">
          <a:extLst>
            <a:ext uri="{FF2B5EF4-FFF2-40B4-BE49-F238E27FC236}">
              <a16:creationId xmlns:a16="http://schemas.microsoft.com/office/drawing/2014/main" id="{21F3150D-027B-454A-8089-6C68F7AE4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9569824"/>
          <a:ext cx="6859379"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476250</xdr:colOff>
      <xdr:row>50</xdr:row>
      <xdr:rowOff>66675</xdr:rowOff>
    </xdr:from>
    <xdr:to>
      <xdr:col>7</xdr:col>
      <xdr:colOff>201611</xdr:colOff>
      <xdr:row>53</xdr:row>
      <xdr:rowOff>55033</xdr:rowOff>
    </xdr:to>
    <xdr:sp macro="" textlink="">
      <xdr:nvSpPr>
        <xdr:cNvPr id="33793" name="Object 1" hidden="1">
          <a:extLst>
            <a:ext uri="{63B3BB69-23CF-44E3-9099-C40C66FF867C}">
              <a14:compatExt xmlns:a14="http://schemas.microsoft.com/office/drawing/2010/main" spid="_x0000_s33793"/>
            </a:ext>
            <a:ext uri="{FF2B5EF4-FFF2-40B4-BE49-F238E27FC236}">
              <a16:creationId xmlns:a16="http://schemas.microsoft.com/office/drawing/2014/main" id="{00000000-0008-0000-0100-00000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85725</xdr:colOff>
      <xdr:row>98</xdr:row>
      <xdr:rowOff>152400</xdr:rowOff>
    </xdr:from>
    <xdr:to>
      <xdr:col>7</xdr:col>
      <xdr:colOff>296653</xdr:colOff>
      <xdr:row>101</xdr:row>
      <xdr:rowOff>131658</xdr:rowOff>
    </xdr:to>
    <xdr:sp macro="" textlink="">
      <xdr:nvSpPr>
        <xdr:cNvPr id="33794" name="Object 2" hidden="1">
          <a:extLst>
            <a:ext uri="{63B3BB69-23CF-44E3-9099-C40C66FF867C}">
              <a14:compatExt xmlns:a14="http://schemas.microsoft.com/office/drawing/2010/main" spid="_x0000_s33794"/>
            </a:ext>
            <a:ext uri="{FF2B5EF4-FFF2-40B4-BE49-F238E27FC236}">
              <a16:creationId xmlns:a16="http://schemas.microsoft.com/office/drawing/2014/main" id="{00000000-0008-0000-0100-00000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28575</xdr:colOff>
      <xdr:row>150</xdr:row>
      <xdr:rowOff>28575</xdr:rowOff>
    </xdr:from>
    <xdr:to>
      <xdr:col>7</xdr:col>
      <xdr:colOff>256648</xdr:colOff>
      <xdr:row>153</xdr:row>
      <xdr:rowOff>21166</xdr:rowOff>
    </xdr:to>
    <xdr:sp macro="" textlink="">
      <xdr:nvSpPr>
        <xdr:cNvPr id="33795" name="Object 3" hidden="1">
          <a:extLst>
            <a:ext uri="{63B3BB69-23CF-44E3-9099-C40C66FF867C}">
              <a14:compatExt xmlns:a14="http://schemas.microsoft.com/office/drawing/2010/main" spid="_x0000_s33795"/>
            </a:ext>
            <a:ext uri="{FF2B5EF4-FFF2-40B4-BE49-F238E27FC236}">
              <a16:creationId xmlns:a16="http://schemas.microsoft.com/office/drawing/2014/main" id="{00000000-0008-0000-0100-00000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471129</xdr:colOff>
      <xdr:row>49</xdr:row>
      <xdr:rowOff>174112</xdr:rowOff>
    </xdr:from>
    <xdr:to>
      <xdr:col>9</xdr:col>
      <xdr:colOff>465236</xdr:colOff>
      <xdr:row>53</xdr:row>
      <xdr:rowOff>121744</xdr:rowOff>
    </xdr:to>
    <xdr:pic>
      <xdr:nvPicPr>
        <xdr:cNvPr id="5" name="Picture 10">
          <a:extLst>
            <a:ext uri="{FF2B5EF4-FFF2-40B4-BE49-F238E27FC236}">
              <a16:creationId xmlns:a16="http://schemas.microsoft.com/office/drawing/2014/main" id="{51178E94-77BE-4AE2-9417-C98477F54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129" y="9832257"/>
          <a:ext cx="6861497" cy="6861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508205</xdr:colOff>
      <xdr:row>98</xdr:row>
      <xdr:rowOff>31784</xdr:rowOff>
    </xdr:from>
    <xdr:to>
      <xdr:col>9</xdr:col>
      <xdr:colOff>504429</xdr:colOff>
      <xdr:row>101</xdr:row>
      <xdr:rowOff>161655</xdr:rowOff>
    </xdr:to>
    <xdr:pic>
      <xdr:nvPicPr>
        <xdr:cNvPr id="6" name="Picture 10">
          <a:extLst>
            <a:ext uri="{FF2B5EF4-FFF2-40B4-BE49-F238E27FC236}">
              <a16:creationId xmlns:a16="http://schemas.microsoft.com/office/drawing/2014/main" id="{681BB56A-12F9-4DD3-B0F4-DC53EF1A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205" y="18795010"/>
          <a:ext cx="6861497" cy="681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61</xdr:row>
      <xdr:rowOff>0</xdr:rowOff>
    </xdr:from>
    <xdr:to>
      <xdr:col>5</xdr:col>
      <xdr:colOff>274882</xdr:colOff>
      <xdr:row>63</xdr:row>
      <xdr:rowOff>112395</xdr:rowOff>
    </xdr:to>
    <xdr:sp macro="" textlink="">
      <xdr:nvSpPr>
        <xdr:cNvPr id="4124" name="Object 28" hidden="1">
          <a:extLst>
            <a:ext uri="{63B3BB69-23CF-44E3-9099-C40C66FF867C}">
              <a14:compatExt xmlns:a14="http://schemas.microsoft.com/office/drawing/2010/main"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61</xdr:row>
      <xdr:rowOff>0</xdr:rowOff>
    </xdr:from>
    <xdr:to>
      <xdr:col>5</xdr:col>
      <xdr:colOff>229798</xdr:colOff>
      <xdr:row>63</xdr:row>
      <xdr:rowOff>150495</xdr:rowOff>
    </xdr:to>
    <xdr:sp macro="" textlink="">
      <xdr:nvSpPr>
        <xdr:cNvPr id="4131" name="Object 35" hidden="1">
          <a:extLst>
            <a:ext uri="{63B3BB69-23CF-44E3-9099-C40C66FF867C}">
              <a14:compatExt xmlns:a14="http://schemas.microsoft.com/office/drawing/2010/main"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61</xdr:row>
      <xdr:rowOff>0</xdr:rowOff>
    </xdr:from>
    <xdr:to>
      <xdr:col>5</xdr:col>
      <xdr:colOff>229798</xdr:colOff>
      <xdr:row>63</xdr:row>
      <xdr:rowOff>150495</xdr:rowOff>
    </xdr:to>
    <xdr:sp macro="" textlink="">
      <xdr:nvSpPr>
        <xdr:cNvPr id="4132" name="Object 36" hidden="1">
          <a:extLst>
            <a:ext uri="{63B3BB69-23CF-44E3-9099-C40C66FF867C}">
              <a14:compatExt xmlns:a14="http://schemas.microsoft.com/office/drawing/2010/main"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70</xdr:row>
      <xdr:rowOff>0</xdr:rowOff>
    </xdr:from>
    <xdr:to>
      <xdr:col>5</xdr:col>
      <xdr:colOff>229798</xdr:colOff>
      <xdr:row>72</xdr:row>
      <xdr:rowOff>150495</xdr:rowOff>
    </xdr:to>
    <xdr:sp macro="" textlink="">
      <xdr:nvSpPr>
        <xdr:cNvPr id="4133" name="Object 37" hidden="1">
          <a:extLst>
            <a:ext uri="{63B3BB69-23CF-44E3-9099-C40C66FF867C}">
              <a14:compatExt xmlns:a14="http://schemas.microsoft.com/office/drawing/2010/main"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497417</xdr:colOff>
      <xdr:row>58</xdr:row>
      <xdr:rowOff>116417</xdr:rowOff>
    </xdr:from>
    <xdr:to>
      <xdr:col>7</xdr:col>
      <xdr:colOff>641670</xdr:colOff>
      <xdr:row>62</xdr:row>
      <xdr:rowOff>38410</xdr:rowOff>
    </xdr:to>
    <xdr:pic>
      <xdr:nvPicPr>
        <xdr:cNvPr id="6" name="Picture 10">
          <a:extLst>
            <a:ext uri="{FF2B5EF4-FFF2-40B4-BE49-F238E27FC236}">
              <a16:creationId xmlns:a16="http://schemas.microsoft.com/office/drawing/2014/main" id="{8C27EB16-0675-4D79-B33F-B383AAA06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7" y="11620500"/>
          <a:ext cx="6864670"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54</xdr:row>
      <xdr:rowOff>0</xdr:rowOff>
    </xdr:from>
    <xdr:to>
      <xdr:col>3</xdr:col>
      <xdr:colOff>246309</xdr:colOff>
      <xdr:row>55</xdr:row>
      <xdr:rowOff>103931</xdr:rowOff>
    </xdr:to>
    <xdr:sp macro="" textlink="">
      <xdr:nvSpPr>
        <xdr:cNvPr id="2" name="Object 28" hidden="1">
          <a:extLst>
            <a:ext uri="{63B3BB69-23CF-44E3-9099-C40C66FF867C}">
              <a14:compatExt xmlns:a14="http://schemas.microsoft.com/office/drawing/2010/main" spid="_x0000_s4124"/>
            </a:ext>
            <a:ext uri="{FF2B5EF4-FFF2-40B4-BE49-F238E27FC236}">
              <a16:creationId xmlns:a16="http://schemas.microsoft.com/office/drawing/2014/main" id="{08FA42AE-70DB-40A7-A7F1-51C19E615BD0}"/>
            </a:ext>
          </a:extLst>
        </xdr:cNvPr>
        <xdr:cNvSpPr/>
      </xdr:nvSpPr>
      <xdr:spPr bwMode="auto">
        <a:xfrm>
          <a:off x="66675" y="2629662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54</xdr:row>
      <xdr:rowOff>0</xdr:rowOff>
    </xdr:from>
    <xdr:to>
      <xdr:col>3</xdr:col>
      <xdr:colOff>189583</xdr:colOff>
      <xdr:row>55</xdr:row>
      <xdr:rowOff>150495</xdr:rowOff>
    </xdr:to>
    <xdr:sp macro="" textlink="">
      <xdr:nvSpPr>
        <xdr:cNvPr id="3" name="Object 35" hidden="1">
          <a:extLst>
            <a:ext uri="{63B3BB69-23CF-44E3-9099-C40C66FF867C}">
              <a14:compatExt xmlns:a14="http://schemas.microsoft.com/office/drawing/2010/main" spid="_x0000_s4131"/>
            </a:ext>
            <a:ext uri="{FF2B5EF4-FFF2-40B4-BE49-F238E27FC236}">
              <a16:creationId xmlns:a16="http://schemas.microsoft.com/office/drawing/2014/main" id="{B3108913-AA8C-4DDD-897A-702B8ECF635E}"/>
            </a:ext>
          </a:extLst>
        </xdr:cNvPr>
        <xdr:cNvSpPr/>
      </xdr:nvSpPr>
      <xdr:spPr bwMode="auto">
        <a:xfrm>
          <a:off x="28575" y="2686812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54</xdr:row>
      <xdr:rowOff>0</xdr:rowOff>
    </xdr:from>
    <xdr:to>
      <xdr:col>3</xdr:col>
      <xdr:colOff>189583</xdr:colOff>
      <xdr:row>55</xdr:row>
      <xdr:rowOff>150495</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E373663C-125E-4759-B311-F15CB5F3A6A8}"/>
            </a:ext>
          </a:extLst>
        </xdr:cNvPr>
        <xdr:cNvSpPr/>
      </xdr:nvSpPr>
      <xdr:spPr bwMode="auto">
        <a:xfrm>
          <a:off x="28575" y="3283077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63</xdr:row>
      <xdr:rowOff>0</xdr:rowOff>
    </xdr:from>
    <xdr:to>
      <xdr:col>3</xdr:col>
      <xdr:colOff>189583</xdr:colOff>
      <xdr:row>65</xdr:row>
      <xdr:rowOff>150496</xdr:rowOff>
    </xdr:to>
    <xdr:sp macro="" textlink="">
      <xdr:nvSpPr>
        <xdr:cNvPr id="5" name="Object 37" hidden="1">
          <a:extLst>
            <a:ext uri="{63B3BB69-23CF-44E3-9099-C40C66FF867C}">
              <a14:compatExt xmlns:a14="http://schemas.microsoft.com/office/drawing/2010/main" spid="_x0000_s4133"/>
            </a:ext>
            <a:ext uri="{FF2B5EF4-FFF2-40B4-BE49-F238E27FC236}">
              <a16:creationId xmlns:a16="http://schemas.microsoft.com/office/drawing/2014/main" id="{01798454-588C-4739-AF0A-2A016D315784}"/>
            </a:ext>
          </a:extLst>
        </xdr:cNvPr>
        <xdr:cNvSpPr/>
      </xdr:nvSpPr>
      <xdr:spPr bwMode="auto">
        <a:xfrm>
          <a:off x="28575" y="3677412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58208</xdr:colOff>
      <xdr:row>55</xdr:row>
      <xdr:rowOff>39158</xdr:rowOff>
    </xdr:from>
    <xdr:to>
      <xdr:col>7</xdr:col>
      <xdr:colOff>190821</xdr:colOff>
      <xdr:row>57</xdr:row>
      <xdr:rowOff>151652</xdr:rowOff>
    </xdr:to>
    <xdr:pic>
      <xdr:nvPicPr>
        <xdr:cNvPr id="7" name="Picture 10">
          <a:extLst>
            <a:ext uri="{FF2B5EF4-FFF2-40B4-BE49-F238E27FC236}">
              <a16:creationId xmlns:a16="http://schemas.microsoft.com/office/drawing/2014/main" id="{8169C8E7-AC4B-4E68-BFAB-4C72B67AE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041" y="11543241"/>
          <a:ext cx="6863613" cy="6797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42</xdr:row>
      <xdr:rowOff>0</xdr:rowOff>
    </xdr:from>
    <xdr:to>
      <xdr:col>5</xdr:col>
      <xdr:colOff>132009</xdr:colOff>
      <xdr:row>44</xdr:row>
      <xdr:rowOff>112395</xdr:rowOff>
    </xdr:to>
    <xdr:sp macro="" textlink="">
      <xdr:nvSpPr>
        <xdr:cNvPr id="2" name="Object 28" hidden="1">
          <a:extLst>
            <a:ext uri="{63B3BB69-23CF-44E3-9099-C40C66FF867C}">
              <a14:compatExt xmlns:a14="http://schemas.microsoft.com/office/drawing/2010/main" spid="_x0000_s4124"/>
            </a:ext>
            <a:ext uri="{FF2B5EF4-FFF2-40B4-BE49-F238E27FC236}">
              <a16:creationId xmlns:a16="http://schemas.microsoft.com/office/drawing/2014/main" id="{CC88EF0F-2384-4D69-AF1C-194EF94C86D1}"/>
            </a:ext>
          </a:extLst>
        </xdr:cNvPr>
        <xdr:cNvSpPr/>
      </xdr:nvSpPr>
      <xdr:spPr bwMode="auto">
        <a:xfrm>
          <a:off x="66675" y="1628394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42</xdr:row>
      <xdr:rowOff>0</xdr:rowOff>
    </xdr:from>
    <xdr:to>
      <xdr:col>5</xdr:col>
      <xdr:colOff>74859</xdr:colOff>
      <xdr:row>44</xdr:row>
      <xdr:rowOff>150495</xdr:rowOff>
    </xdr:to>
    <xdr:sp macro="" textlink="">
      <xdr:nvSpPr>
        <xdr:cNvPr id="3" name="Object 35" hidden="1">
          <a:extLst>
            <a:ext uri="{63B3BB69-23CF-44E3-9099-C40C66FF867C}">
              <a14:compatExt xmlns:a14="http://schemas.microsoft.com/office/drawing/2010/main" spid="_x0000_s4131"/>
            </a:ext>
            <a:ext uri="{FF2B5EF4-FFF2-40B4-BE49-F238E27FC236}">
              <a16:creationId xmlns:a16="http://schemas.microsoft.com/office/drawing/2014/main" id="{F81A5515-7EDE-42EC-9776-9DFC1B61C5FB}"/>
            </a:ext>
          </a:extLst>
        </xdr:cNvPr>
        <xdr:cNvSpPr/>
      </xdr:nvSpPr>
      <xdr:spPr bwMode="auto">
        <a:xfrm>
          <a:off x="28575" y="1685544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42</xdr:row>
      <xdr:rowOff>0</xdr:rowOff>
    </xdr:from>
    <xdr:to>
      <xdr:col>5</xdr:col>
      <xdr:colOff>74859</xdr:colOff>
      <xdr:row>44</xdr:row>
      <xdr:rowOff>150495</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6F11D1FB-077A-42F5-8B3E-FEFBF045A5E1}"/>
            </a:ext>
          </a:extLst>
        </xdr:cNvPr>
        <xdr:cNvSpPr/>
      </xdr:nvSpPr>
      <xdr:spPr bwMode="auto">
        <a:xfrm>
          <a:off x="28575" y="2281809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51</xdr:row>
      <xdr:rowOff>0</xdr:rowOff>
    </xdr:from>
    <xdr:to>
      <xdr:col>5</xdr:col>
      <xdr:colOff>74859</xdr:colOff>
      <xdr:row>53</xdr:row>
      <xdr:rowOff>150495</xdr:rowOff>
    </xdr:to>
    <xdr:sp macro="" textlink="">
      <xdr:nvSpPr>
        <xdr:cNvPr id="5" name="Object 37" hidden="1">
          <a:extLst>
            <a:ext uri="{63B3BB69-23CF-44E3-9099-C40C66FF867C}">
              <a14:compatExt xmlns:a14="http://schemas.microsoft.com/office/drawing/2010/main" spid="_x0000_s4133"/>
            </a:ext>
            <a:ext uri="{FF2B5EF4-FFF2-40B4-BE49-F238E27FC236}">
              <a16:creationId xmlns:a16="http://schemas.microsoft.com/office/drawing/2014/main" id="{A77234DC-A445-4A29-B57A-C17FA10CC8E3}"/>
            </a:ext>
          </a:extLst>
        </xdr:cNvPr>
        <xdr:cNvSpPr/>
      </xdr:nvSpPr>
      <xdr:spPr bwMode="auto">
        <a:xfrm>
          <a:off x="28575" y="2676144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66675</xdr:colOff>
      <xdr:row>56</xdr:row>
      <xdr:rowOff>0</xdr:rowOff>
    </xdr:from>
    <xdr:to>
      <xdr:col>5</xdr:col>
      <xdr:colOff>132009</xdr:colOff>
      <xdr:row>58</xdr:row>
      <xdr:rowOff>8668</xdr:rowOff>
    </xdr:to>
    <xdr:sp macro="" textlink="">
      <xdr:nvSpPr>
        <xdr:cNvPr id="6" name="Object 28" hidden="1">
          <a:extLst>
            <a:ext uri="{63B3BB69-23CF-44E3-9099-C40C66FF867C}">
              <a14:compatExt xmlns:a14="http://schemas.microsoft.com/office/drawing/2010/main" spid="_x0000_s4124"/>
            </a:ext>
            <a:ext uri="{FF2B5EF4-FFF2-40B4-BE49-F238E27FC236}">
              <a16:creationId xmlns:a16="http://schemas.microsoft.com/office/drawing/2014/main" id="{E816F7DC-F311-43B3-BB43-EA818730097D}"/>
            </a:ext>
          </a:extLst>
        </xdr:cNvPr>
        <xdr:cNvSpPr/>
      </xdr:nvSpPr>
      <xdr:spPr bwMode="auto">
        <a:xfrm>
          <a:off x="66675" y="11391900"/>
          <a:ext cx="5407378" cy="493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56</xdr:row>
      <xdr:rowOff>0</xdr:rowOff>
    </xdr:from>
    <xdr:to>
      <xdr:col>5</xdr:col>
      <xdr:colOff>74859</xdr:colOff>
      <xdr:row>58</xdr:row>
      <xdr:rowOff>57363</xdr:rowOff>
    </xdr:to>
    <xdr:sp macro="" textlink="">
      <xdr:nvSpPr>
        <xdr:cNvPr id="7" name="Object 35" hidden="1">
          <a:extLst>
            <a:ext uri="{63B3BB69-23CF-44E3-9099-C40C66FF867C}">
              <a14:compatExt xmlns:a14="http://schemas.microsoft.com/office/drawing/2010/main" spid="_x0000_s4131"/>
            </a:ext>
            <a:ext uri="{FF2B5EF4-FFF2-40B4-BE49-F238E27FC236}">
              <a16:creationId xmlns:a16="http://schemas.microsoft.com/office/drawing/2014/main" id="{D69E689B-3F8B-4E13-9D81-17FF41622C54}"/>
            </a:ext>
          </a:extLst>
        </xdr:cNvPr>
        <xdr:cNvSpPr/>
      </xdr:nvSpPr>
      <xdr:spPr bwMode="auto">
        <a:xfrm>
          <a:off x="28575" y="1139190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56</xdr:row>
      <xdr:rowOff>0</xdr:rowOff>
    </xdr:from>
    <xdr:to>
      <xdr:col>5</xdr:col>
      <xdr:colOff>74859</xdr:colOff>
      <xdr:row>58</xdr:row>
      <xdr:rowOff>57363</xdr:rowOff>
    </xdr:to>
    <xdr:sp macro="" textlink="">
      <xdr:nvSpPr>
        <xdr:cNvPr id="8" name="Object 36" hidden="1">
          <a:extLst>
            <a:ext uri="{63B3BB69-23CF-44E3-9099-C40C66FF867C}">
              <a14:compatExt xmlns:a14="http://schemas.microsoft.com/office/drawing/2010/main" spid="_x0000_s4132"/>
            </a:ext>
            <a:ext uri="{FF2B5EF4-FFF2-40B4-BE49-F238E27FC236}">
              <a16:creationId xmlns:a16="http://schemas.microsoft.com/office/drawing/2014/main" id="{4F25493F-0E1A-48FC-80FC-C1C39F7B8F8A}"/>
            </a:ext>
          </a:extLst>
        </xdr:cNvPr>
        <xdr:cNvSpPr/>
      </xdr:nvSpPr>
      <xdr:spPr bwMode="auto">
        <a:xfrm>
          <a:off x="28575" y="1139190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57</xdr:row>
      <xdr:rowOff>0</xdr:rowOff>
    </xdr:from>
    <xdr:to>
      <xdr:col>7</xdr:col>
      <xdr:colOff>878737</xdr:colOff>
      <xdr:row>60</xdr:row>
      <xdr:rowOff>116726</xdr:rowOff>
    </xdr:to>
    <xdr:pic>
      <xdr:nvPicPr>
        <xdr:cNvPr id="9" name="Picture 10">
          <a:extLst>
            <a:ext uri="{FF2B5EF4-FFF2-40B4-BE49-F238E27FC236}">
              <a16:creationId xmlns:a16="http://schemas.microsoft.com/office/drawing/2014/main" id="{AD7373FC-F2EB-4A2B-9C09-B5FF4418E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1696700"/>
          <a:ext cx="6860437" cy="688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25</xdr:row>
      <xdr:rowOff>0</xdr:rowOff>
    </xdr:from>
    <xdr:to>
      <xdr:col>4</xdr:col>
      <xdr:colOff>161642</xdr:colOff>
      <xdr:row>27</xdr:row>
      <xdr:rowOff>112395</xdr:rowOff>
    </xdr:to>
    <xdr:sp macro="" textlink="">
      <xdr:nvSpPr>
        <xdr:cNvPr id="2" name="Object 28" hidden="1">
          <a:extLst>
            <a:ext uri="{63B3BB69-23CF-44E3-9099-C40C66FF867C}">
              <a14:compatExt xmlns:a14="http://schemas.microsoft.com/office/drawing/2010/main" spid="_x0000_s4124"/>
            </a:ext>
            <a:ext uri="{FF2B5EF4-FFF2-40B4-BE49-F238E27FC236}">
              <a16:creationId xmlns:a16="http://schemas.microsoft.com/office/drawing/2014/main" id="{B74F6234-2158-4A13-919B-BD1B2BB6605F}"/>
            </a:ext>
          </a:extLst>
        </xdr:cNvPr>
        <xdr:cNvSpPr/>
      </xdr:nvSpPr>
      <xdr:spPr bwMode="auto">
        <a:xfrm>
          <a:off x="66675" y="1172718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28</xdr:row>
      <xdr:rowOff>0</xdr:rowOff>
    </xdr:from>
    <xdr:to>
      <xdr:col>4</xdr:col>
      <xdr:colOff>104917</xdr:colOff>
      <xdr:row>30</xdr:row>
      <xdr:rowOff>150495</xdr:rowOff>
    </xdr:to>
    <xdr:sp macro="" textlink="">
      <xdr:nvSpPr>
        <xdr:cNvPr id="3" name="Object 35" hidden="1">
          <a:extLst>
            <a:ext uri="{63B3BB69-23CF-44E3-9099-C40C66FF867C}">
              <a14:compatExt xmlns:a14="http://schemas.microsoft.com/office/drawing/2010/main" spid="_x0000_s4131"/>
            </a:ext>
            <a:ext uri="{FF2B5EF4-FFF2-40B4-BE49-F238E27FC236}">
              <a16:creationId xmlns:a16="http://schemas.microsoft.com/office/drawing/2014/main" id="{90EB4F80-5EF7-44E3-9AE1-979FE76D6A1F}"/>
            </a:ext>
          </a:extLst>
        </xdr:cNvPr>
        <xdr:cNvSpPr/>
      </xdr:nvSpPr>
      <xdr:spPr bwMode="auto">
        <a:xfrm>
          <a:off x="28575" y="1229868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53</xdr:row>
      <xdr:rowOff>57150</xdr:rowOff>
    </xdr:from>
    <xdr:to>
      <xdr:col>4</xdr:col>
      <xdr:colOff>104917</xdr:colOff>
      <xdr:row>54</xdr:row>
      <xdr:rowOff>86995</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09103E43-0244-41E6-8050-F000F751C620}"/>
            </a:ext>
          </a:extLst>
        </xdr:cNvPr>
        <xdr:cNvSpPr/>
      </xdr:nvSpPr>
      <xdr:spPr bwMode="auto">
        <a:xfrm>
          <a:off x="28575" y="1826133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67</xdr:row>
      <xdr:rowOff>0</xdr:rowOff>
    </xdr:from>
    <xdr:to>
      <xdr:col>4</xdr:col>
      <xdr:colOff>104917</xdr:colOff>
      <xdr:row>69</xdr:row>
      <xdr:rowOff>150496</xdr:rowOff>
    </xdr:to>
    <xdr:sp macro="" textlink="">
      <xdr:nvSpPr>
        <xdr:cNvPr id="5" name="Object 37" hidden="1">
          <a:extLst>
            <a:ext uri="{63B3BB69-23CF-44E3-9099-C40C66FF867C}">
              <a14:compatExt xmlns:a14="http://schemas.microsoft.com/office/drawing/2010/main" spid="_x0000_s4133"/>
            </a:ext>
            <a:ext uri="{FF2B5EF4-FFF2-40B4-BE49-F238E27FC236}">
              <a16:creationId xmlns:a16="http://schemas.microsoft.com/office/drawing/2014/main" id="{2831BE52-88A4-45D7-8802-FB12CE226B3D}"/>
            </a:ext>
          </a:extLst>
        </xdr:cNvPr>
        <xdr:cNvSpPr/>
      </xdr:nvSpPr>
      <xdr:spPr bwMode="auto">
        <a:xfrm>
          <a:off x="28575" y="2220468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66675</xdr:colOff>
      <xdr:row>53</xdr:row>
      <xdr:rowOff>0</xdr:rowOff>
    </xdr:from>
    <xdr:to>
      <xdr:col>4</xdr:col>
      <xdr:colOff>161642</xdr:colOff>
      <xdr:row>54</xdr:row>
      <xdr:rowOff>212</xdr:rowOff>
    </xdr:to>
    <xdr:sp macro="" textlink="">
      <xdr:nvSpPr>
        <xdr:cNvPr id="6" name="Object 28" hidden="1">
          <a:extLst>
            <a:ext uri="{63B3BB69-23CF-44E3-9099-C40C66FF867C}">
              <a14:compatExt xmlns:a14="http://schemas.microsoft.com/office/drawing/2010/main" spid="_x0000_s4124"/>
            </a:ext>
            <a:ext uri="{FF2B5EF4-FFF2-40B4-BE49-F238E27FC236}">
              <a16:creationId xmlns:a16="http://schemas.microsoft.com/office/drawing/2014/main" id="{49616D2E-F1F1-42F0-A0CD-359E5B4131DF}"/>
            </a:ext>
          </a:extLst>
        </xdr:cNvPr>
        <xdr:cNvSpPr/>
      </xdr:nvSpPr>
      <xdr:spPr bwMode="auto">
        <a:xfrm>
          <a:off x="66675" y="11430000"/>
          <a:ext cx="5407378" cy="493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53</xdr:row>
      <xdr:rowOff>0</xdr:rowOff>
    </xdr:from>
    <xdr:to>
      <xdr:col>4</xdr:col>
      <xdr:colOff>104917</xdr:colOff>
      <xdr:row>54</xdr:row>
      <xdr:rowOff>38312</xdr:rowOff>
    </xdr:to>
    <xdr:sp macro="" textlink="">
      <xdr:nvSpPr>
        <xdr:cNvPr id="7" name="Object 35" hidden="1">
          <a:extLst>
            <a:ext uri="{63B3BB69-23CF-44E3-9099-C40C66FF867C}">
              <a14:compatExt xmlns:a14="http://schemas.microsoft.com/office/drawing/2010/main" spid="_x0000_s4131"/>
            </a:ext>
            <a:ext uri="{FF2B5EF4-FFF2-40B4-BE49-F238E27FC236}">
              <a16:creationId xmlns:a16="http://schemas.microsoft.com/office/drawing/2014/main" id="{D17B7A1A-655C-463B-B007-8667B367C01D}"/>
            </a:ext>
          </a:extLst>
        </xdr:cNvPr>
        <xdr:cNvSpPr/>
      </xdr:nvSpPr>
      <xdr:spPr bwMode="auto">
        <a:xfrm>
          <a:off x="28575" y="1143000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53</xdr:row>
      <xdr:rowOff>0</xdr:rowOff>
    </xdr:from>
    <xdr:to>
      <xdr:col>4</xdr:col>
      <xdr:colOff>104917</xdr:colOff>
      <xdr:row>54</xdr:row>
      <xdr:rowOff>38312</xdr:rowOff>
    </xdr:to>
    <xdr:sp macro="" textlink="">
      <xdr:nvSpPr>
        <xdr:cNvPr id="8" name="Object 36" hidden="1">
          <a:extLst>
            <a:ext uri="{63B3BB69-23CF-44E3-9099-C40C66FF867C}">
              <a14:compatExt xmlns:a14="http://schemas.microsoft.com/office/drawing/2010/main" spid="_x0000_s4132"/>
            </a:ext>
            <a:ext uri="{FF2B5EF4-FFF2-40B4-BE49-F238E27FC236}">
              <a16:creationId xmlns:a16="http://schemas.microsoft.com/office/drawing/2014/main" id="{A2CC4B50-840A-41B8-B1AC-B26455463EAA}"/>
            </a:ext>
          </a:extLst>
        </xdr:cNvPr>
        <xdr:cNvSpPr/>
      </xdr:nvSpPr>
      <xdr:spPr bwMode="auto">
        <a:xfrm>
          <a:off x="28575" y="1143000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357187</xdr:colOff>
      <xdr:row>54</xdr:row>
      <xdr:rowOff>95250</xdr:rowOff>
    </xdr:from>
    <xdr:to>
      <xdr:col>7</xdr:col>
      <xdr:colOff>554357</xdr:colOff>
      <xdr:row>58</xdr:row>
      <xdr:rowOff>17243</xdr:rowOff>
    </xdr:to>
    <xdr:pic>
      <xdr:nvPicPr>
        <xdr:cNvPr id="9" name="Picture 10">
          <a:extLst>
            <a:ext uri="{FF2B5EF4-FFF2-40B4-BE49-F238E27FC236}">
              <a16:creationId xmlns:a16="http://schemas.microsoft.com/office/drawing/2014/main" id="{F2650198-9D8E-4DC7-80BB-9E5158CEE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531" y="10608469"/>
          <a:ext cx="6864670"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14</xdr:row>
      <xdr:rowOff>0</xdr:rowOff>
    </xdr:from>
    <xdr:to>
      <xdr:col>6</xdr:col>
      <xdr:colOff>38876</xdr:colOff>
      <xdr:row>16</xdr:row>
      <xdr:rowOff>112396</xdr:rowOff>
    </xdr:to>
    <xdr:sp macro="" textlink="">
      <xdr:nvSpPr>
        <xdr:cNvPr id="2" name="Object 28" hidden="1">
          <a:extLst>
            <a:ext uri="{63B3BB69-23CF-44E3-9099-C40C66FF867C}">
              <a14:compatExt xmlns:a14="http://schemas.microsoft.com/office/drawing/2010/main" spid="_x0000_s4124"/>
            </a:ext>
            <a:ext uri="{FF2B5EF4-FFF2-40B4-BE49-F238E27FC236}">
              <a16:creationId xmlns:a16="http://schemas.microsoft.com/office/drawing/2014/main" id="{3A7F9A4B-7590-4504-82EE-A7BD772393F6}"/>
            </a:ext>
          </a:extLst>
        </xdr:cNvPr>
        <xdr:cNvSpPr/>
      </xdr:nvSpPr>
      <xdr:spPr bwMode="auto">
        <a:xfrm>
          <a:off x="66675" y="486918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17</xdr:row>
      <xdr:rowOff>0</xdr:rowOff>
    </xdr:from>
    <xdr:to>
      <xdr:col>5</xdr:col>
      <xdr:colOff>570160</xdr:colOff>
      <xdr:row>19</xdr:row>
      <xdr:rowOff>150496</xdr:rowOff>
    </xdr:to>
    <xdr:sp macro="" textlink="">
      <xdr:nvSpPr>
        <xdr:cNvPr id="3" name="Object 35" hidden="1">
          <a:extLst>
            <a:ext uri="{63B3BB69-23CF-44E3-9099-C40C66FF867C}">
              <a14:compatExt xmlns:a14="http://schemas.microsoft.com/office/drawing/2010/main" spid="_x0000_s4131"/>
            </a:ext>
            <a:ext uri="{FF2B5EF4-FFF2-40B4-BE49-F238E27FC236}">
              <a16:creationId xmlns:a16="http://schemas.microsoft.com/office/drawing/2014/main" id="{835E9901-2B23-4E3A-81E2-3CA14B5A5C65}"/>
            </a:ext>
          </a:extLst>
        </xdr:cNvPr>
        <xdr:cNvSpPr/>
      </xdr:nvSpPr>
      <xdr:spPr bwMode="auto">
        <a:xfrm>
          <a:off x="28575" y="544068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46</xdr:row>
      <xdr:rowOff>57150</xdr:rowOff>
    </xdr:from>
    <xdr:to>
      <xdr:col>5</xdr:col>
      <xdr:colOff>570160</xdr:colOff>
      <xdr:row>49</xdr:row>
      <xdr:rowOff>18838</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A61334DD-1B04-47A2-993F-1CF4E98B3510}"/>
            </a:ext>
          </a:extLst>
        </xdr:cNvPr>
        <xdr:cNvSpPr/>
      </xdr:nvSpPr>
      <xdr:spPr bwMode="auto">
        <a:xfrm>
          <a:off x="28575" y="1140333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61</xdr:row>
      <xdr:rowOff>0</xdr:rowOff>
    </xdr:from>
    <xdr:to>
      <xdr:col>5</xdr:col>
      <xdr:colOff>570160</xdr:colOff>
      <xdr:row>63</xdr:row>
      <xdr:rowOff>150495</xdr:rowOff>
    </xdr:to>
    <xdr:sp macro="" textlink="">
      <xdr:nvSpPr>
        <xdr:cNvPr id="5" name="Object 37" hidden="1">
          <a:extLst>
            <a:ext uri="{63B3BB69-23CF-44E3-9099-C40C66FF867C}">
              <a14:compatExt xmlns:a14="http://schemas.microsoft.com/office/drawing/2010/main" spid="_x0000_s4133"/>
            </a:ext>
            <a:ext uri="{FF2B5EF4-FFF2-40B4-BE49-F238E27FC236}">
              <a16:creationId xmlns:a16="http://schemas.microsoft.com/office/drawing/2014/main" id="{AB0FB626-8ABC-4FB3-8E47-BC4973653F16}"/>
            </a:ext>
          </a:extLst>
        </xdr:cNvPr>
        <xdr:cNvSpPr/>
      </xdr:nvSpPr>
      <xdr:spPr bwMode="auto">
        <a:xfrm>
          <a:off x="28575" y="1534668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52</xdr:row>
      <xdr:rowOff>57150</xdr:rowOff>
    </xdr:from>
    <xdr:to>
      <xdr:col>5</xdr:col>
      <xdr:colOff>570160</xdr:colOff>
      <xdr:row>54</xdr:row>
      <xdr:rowOff>18838</xdr:rowOff>
    </xdr:to>
    <xdr:sp macro="" textlink="">
      <xdr:nvSpPr>
        <xdr:cNvPr id="6" name="Object 36" hidden="1">
          <a:extLst>
            <a:ext uri="{63B3BB69-23CF-44E3-9099-C40C66FF867C}">
              <a14:compatExt xmlns:a14="http://schemas.microsoft.com/office/drawing/2010/main" spid="_x0000_s4132"/>
            </a:ext>
            <a:ext uri="{FF2B5EF4-FFF2-40B4-BE49-F238E27FC236}">
              <a16:creationId xmlns:a16="http://schemas.microsoft.com/office/drawing/2014/main" id="{84DC5ABA-29EA-425C-B56F-DA4B2D91D0D4}"/>
            </a:ext>
          </a:extLst>
        </xdr:cNvPr>
        <xdr:cNvSpPr/>
      </xdr:nvSpPr>
      <xdr:spPr bwMode="auto">
        <a:xfrm>
          <a:off x="28575" y="1154811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66675</xdr:colOff>
      <xdr:row>52</xdr:row>
      <xdr:rowOff>0</xdr:rowOff>
    </xdr:from>
    <xdr:to>
      <xdr:col>6</xdr:col>
      <xdr:colOff>38876</xdr:colOff>
      <xdr:row>53</xdr:row>
      <xdr:rowOff>112395</xdr:rowOff>
    </xdr:to>
    <xdr:sp macro="" textlink="">
      <xdr:nvSpPr>
        <xdr:cNvPr id="7" name="Object 28" hidden="1">
          <a:extLst>
            <a:ext uri="{63B3BB69-23CF-44E3-9099-C40C66FF867C}">
              <a14:compatExt xmlns:a14="http://schemas.microsoft.com/office/drawing/2010/main" spid="_x0000_s4124"/>
            </a:ext>
            <a:ext uri="{FF2B5EF4-FFF2-40B4-BE49-F238E27FC236}">
              <a16:creationId xmlns:a16="http://schemas.microsoft.com/office/drawing/2014/main" id="{F1EBECA1-A275-475D-8F12-14ED887958C6}"/>
            </a:ext>
          </a:extLst>
        </xdr:cNvPr>
        <xdr:cNvSpPr/>
      </xdr:nvSpPr>
      <xdr:spPr bwMode="auto">
        <a:xfrm>
          <a:off x="66675" y="1149096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52</xdr:row>
      <xdr:rowOff>0</xdr:rowOff>
    </xdr:from>
    <xdr:to>
      <xdr:col>5</xdr:col>
      <xdr:colOff>570160</xdr:colOff>
      <xdr:row>53</xdr:row>
      <xdr:rowOff>150495</xdr:rowOff>
    </xdr:to>
    <xdr:sp macro="" textlink="">
      <xdr:nvSpPr>
        <xdr:cNvPr id="8" name="Object 35" hidden="1">
          <a:extLst>
            <a:ext uri="{63B3BB69-23CF-44E3-9099-C40C66FF867C}">
              <a14:compatExt xmlns:a14="http://schemas.microsoft.com/office/drawing/2010/main" spid="_x0000_s4131"/>
            </a:ext>
            <a:ext uri="{FF2B5EF4-FFF2-40B4-BE49-F238E27FC236}">
              <a16:creationId xmlns:a16="http://schemas.microsoft.com/office/drawing/2014/main" id="{5D9FAC79-17F8-4B2F-8EDC-6F1F8081FA24}"/>
            </a:ext>
          </a:extLst>
        </xdr:cNvPr>
        <xdr:cNvSpPr/>
      </xdr:nvSpPr>
      <xdr:spPr bwMode="auto">
        <a:xfrm>
          <a:off x="28575" y="1149096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52</xdr:row>
      <xdr:rowOff>0</xdr:rowOff>
    </xdr:from>
    <xdr:to>
      <xdr:col>5</xdr:col>
      <xdr:colOff>570160</xdr:colOff>
      <xdr:row>53</xdr:row>
      <xdr:rowOff>150495</xdr:rowOff>
    </xdr:to>
    <xdr:sp macro="" textlink="">
      <xdr:nvSpPr>
        <xdr:cNvPr id="9" name="Object 36" hidden="1">
          <a:extLst>
            <a:ext uri="{63B3BB69-23CF-44E3-9099-C40C66FF867C}">
              <a14:compatExt xmlns:a14="http://schemas.microsoft.com/office/drawing/2010/main" spid="_x0000_s4132"/>
            </a:ext>
            <a:ext uri="{FF2B5EF4-FFF2-40B4-BE49-F238E27FC236}">
              <a16:creationId xmlns:a16="http://schemas.microsoft.com/office/drawing/2014/main" id="{6B69C1C2-F2A2-4B3D-9D93-D5FB8C42304E}"/>
            </a:ext>
          </a:extLst>
        </xdr:cNvPr>
        <xdr:cNvSpPr/>
      </xdr:nvSpPr>
      <xdr:spPr bwMode="auto">
        <a:xfrm>
          <a:off x="28575" y="1149096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323850</xdr:colOff>
      <xdr:row>53</xdr:row>
      <xdr:rowOff>114300</xdr:rowOff>
    </xdr:from>
    <xdr:to>
      <xdr:col>7</xdr:col>
      <xdr:colOff>1007854</xdr:colOff>
      <xdr:row>57</xdr:row>
      <xdr:rowOff>36293</xdr:rowOff>
    </xdr:to>
    <xdr:pic>
      <xdr:nvPicPr>
        <xdr:cNvPr id="10" name="Picture 10">
          <a:extLst>
            <a:ext uri="{FF2B5EF4-FFF2-40B4-BE49-F238E27FC236}">
              <a16:creationId xmlns:a16="http://schemas.microsoft.com/office/drawing/2014/main" id="{1107783B-02BA-41CC-A7F7-A097060C5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1487150"/>
          <a:ext cx="6856204"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6</xdr:row>
      <xdr:rowOff>0</xdr:rowOff>
    </xdr:from>
    <xdr:to>
      <xdr:col>5</xdr:col>
      <xdr:colOff>278056</xdr:colOff>
      <xdr:row>8</xdr:row>
      <xdr:rowOff>112395</xdr:rowOff>
    </xdr:to>
    <xdr:sp macro="" textlink="">
      <xdr:nvSpPr>
        <xdr:cNvPr id="2" name="Object 28" hidden="1">
          <a:extLst>
            <a:ext uri="{63B3BB69-23CF-44E3-9099-C40C66FF867C}">
              <a14:compatExt xmlns:a14="http://schemas.microsoft.com/office/drawing/2010/main" spid="_x0000_s4124"/>
            </a:ext>
            <a:ext uri="{FF2B5EF4-FFF2-40B4-BE49-F238E27FC236}">
              <a16:creationId xmlns:a16="http://schemas.microsoft.com/office/drawing/2014/main" id="{45A35A46-5E5F-4D35-97E5-F6243ED5EE96}"/>
            </a:ext>
          </a:extLst>
        </xdr:cNvPr>
        <xdr:cNvSpPr/>
      </xdr:nvSpPr>
      <xdr:spPr bwMode="auto">
        <a:xfrm>
          <a:off x="66675" y="2667000"/>
          <a:ext cx="5407378" cy="493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xdr:row>
      <xdr:rowOff>0</xdr:rowOff>
    </xdr:from>
    <xdr:to>
      <xdr:col>5</xdr:col>
      <xdr:colOff>217103</xdr:colOff>
      <xdr:row>8</xdr:row>
      <xdr:rowOff>150495</xdr:rowOff>
    </xdr:to>
    <xdr:sp macro="" textlink="">
      <xdr:nvSpPr>
        <xdr:cNvPr id="3" name="Object 35" hidden="1">
          <a:extLst>
            <a:ext uri="{63B3BB69-23CF-44E3-9099-C40C66FF867C}">
              <a14:compatExt xmlns:a14="http://schemas.microsoft.com/office/drawing/2010/main" spid="_x0000_s4131"/>
            </a:ext>
            <a:ext uri="{FF2B5EF4-FFF2-40B4-BE49-F238E27FC236}">
              <a16:creationId xmlns:a16="http://schemas.microsoft.com/office/drawing/2014/main" id="{79414D98-9764-4E50-9273-E15789F5480F}"/>
            </a:ext>
          </a:extLst>
        </xdr:cNvPr>
        <xdr:cNvSpPr/>
      </xdr:nvSpPr>
      <xdr:spPr bwMode="auto">
        <a:xfrm>
          <a:off x="28575" y="3238500"/>
          <a:ext cx="5392138" cy="5357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20</xdr:row>
      <xdr:rowOff>57150</xdr:rowOff>
    </xdr:from>
    <xdr:to>
      <xdr:col>5</xdr:col>
      <xdr:colOff>217103</xdr:colOff>
      <xdr:row>23</xdr:row>
      <xdr:rowOff>17145</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56F2FD96-42DC-496E-AAFC-DFEEDE396B5B}"/>
            </a:ext>
          </a:extLst>
        </xdr:cNvPr>
        <xdr:cNvSpPr/>
      </xdr:nvSpPr>
      <xdr:spPr bwMode="auto">
        <a:xfrm>
          <a:off x="28575" y="920115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41</xdr:row>
      <xdr:rowOff>0</xdr:rowOff>
    </xdr:from>
    <xdr:to>
      <xdr:col>5</xdr:col>
      <xdr:colOff>217103</xdr:colOff>
      <xdr:row>43</xdr:row>
      <xdr:rowOff>150495</xdr:rowOff>
    </xdr:to>
    <xdr:sp macro="" textlink="">
      <xdr:nvSpPr>
        <xdr:cNvPr id="5" name="Object 37" hidden="1">
          <a:extLst>
            <a:ext uri="{63B3BB69-23CF-44E3-9099-C40C66FF867C}">
              <a14:compatExt xmlns:a14="http://schemas.microsoft.com/office/drawing/2010/main" spid="_x0000_s4133"/>
            </a:ext>
            <a:ext uri="{FF2B5EF4-FFF2-40B4-BE49-F238E27FC236}">
              <a16:creationId xmlns:a16="http://schemas.microsoft.com/office/drawing/2014/main" id="{E00DCE21-A384-4699-8F23-617C0D922A50}"/>
            </a:ext>
          </a:extLst>
        </xdr:cNvPr>
        <xdr:cNvSpPr/>
      </xdr:nvSpPr>
      <xdr:spPr bwMode="auto">
        <a:xfrm>
          <a:off x="28575" y="1314450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56</xdr:row>
      <xdr:rowOff>57150</xdr:rowOff>
    </xdr:from>
    <xdr:to>
      <xdr:col>5</xdr:col>
      <xdr:colOff>217103</xdr:colOff>
      <xdr:row>59</xdr:row>
      <xdr:rowOff>17145</xdr:rowOff>
    </xdr:to>
    <xdr:sp macro="" textlink="">
      <xdr:nvSpPr>
        <xdr:cNvPr id="6" name="Object 36" hidden="1">
          <a:extLst>
            <a:ext uri="{63B3BB69-23CF-44E3-9099-C40C66FF867C}">
              <a14:compatExt xmlns:a14="http://schemas.microsoft.com/office/drawing/2010/main" spid="_x0000_s4132"/>
            </a:ext>
            <a:ext uri="{FF2B5EF4-FFF2-40B4-BE49-F238E27FC236}">
              <a16:creationId xmlns:a16="http://schemas.microsoft.com/office/drawing/2014/main" id="{3E23ACC7-3AFC-4E7F-8C5E-6B36B35D4C58}"/>
            </a:ext>
          </a:extLst>
        </xdr:cNvPr>
        <xdr:cNvSpPr/>
      </xdr:nvSpPr>
      <xdr:spPr bwMode="auto">
        <a:xfrm>
          <a:off x="28575" y="1148715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66675</xdr:colOff>
      <xdr:row>56</xdr:row>
      <xdr:rowOff>0</xdr:rowOff>
    </xdr:from>
    <xdr:to>
      <xdr:col>5</xdr:col>
      <xdr:colOff>278056</xdr:colOff>
      <xdr:row>58</xdr:row>
      <xdr:rowOff>112395</xdr:rowOff>
    </xdr:to>
    <xdr:sp macro="" textlink="">
      <xdr:nvSpPr>
        <xdr:cNvPr id="7" name="Object 28" hidden="1">
          <a:extLst>
            <a:ext uri="{63B3BB69-23CF-44E3-9099-C40C66FF867C}">
              <a14:compatExt xmlns:a14="http://schemas.microsoft.com/office/drawing/2010/main" spid="_x0000_s4124"/>
            </a:ext>
            <a:ext uri="{FF2B5EF4-FFF2-40B4-BE49-F238E27FC236}">
              <a16:creationId xmlns:a16="http://schemas.microsoft.com/office/drawing/2014/main" id="{B32A0140-30F0-45DE-A440-152CFA25FBF4}"/>
            </a:ext>
          </a:extLst>
        </xdr:cNvPr>
        <xdr:cNvSpPr/>
      </xdr:nvSpPr>
      <xdr:spPr bwMode="auto">
        <a:xfrm>
          <a:off x="66675" y="1143000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56</xdr:row>
      <xdr:rowOff>0</xdr:rowOff>
    </xdr:from>
    <xdr:to>
      <xdr:col>5</xdr:col>
      <xdr:colOff>217103</xdr:colOff>
      <xdr:row>58</xdr:row>
      <xdr:rowOff>150495</xdr:rowOff>
    </xdr:to>
    <xdr:sp macro="" textlink="">
      <xdr:nvSpPr>
        <xdr:cNvPr id="8" name="Object 35" hidden="1">
          <a:extLst>
            <a:ext uri="{63B3BB69-23CF-44E3-9099-C40C66FF867C}">
              <a14:compatExt xmlns:a14="http://schemas.microsoft.com/office/drawing/2010/main" spid="_x0000_s4131"/>
            </a:ext>
            <a:ext uri="{FF2B5EF4-FFF2-40B4-BE49-F238E27FC236}">
              <a16:creationId xmlns:a16="http://schemas.microsoft.com/office/drawing/2014/main" id="{DB165239-8B86-4E54-A92C-29B93E883FE9}"/>
            </a:ext>
          </a:extLst>
        </xdr:cNvPr>
        <xdr:cNvSpPr/>
      </xdr:nvSpPr>
      <xdr:spPr bwMode="auto">
        <a:xfrm>
          <a:off x="28575" y="1143000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56</xdr:row>
      <xdr:rowOff>0</xdr:rowOff>
    </xdr:from>
    <xdr:to>
      <xdr:col>5</xdr:col>
      <xdr:colOff>217103</xdr:colOff>
      <xdr:row>58</xdr:row>
      <xdr:rowOff>150495</xdr:rowOff>
    </xdr:to>
    <xdr:sp macro="" textlink="">
      <xdr:nvSpPr>
        <xdr:cNvPr id="9" name="Object 36" hidden="1">
          <a:extLst>
            <a:ext uri="{63B3BB69-23CF-44E3-9099-C40C66FF867C}">
              <a14:compatExt xmlns:a14="http://schemas.microsoft.com/office/drawing/2010/main" spid="_x0000_s4132"/>
            </a:ext>
            <a:ext uri="{FF2B5EF4-FFF2-40B4-BE49-F238E27FC236}">
              <a16:creationId xmlns:a16="http://schemas.microsoft.com/office/drawing/2014/main" id="{9711CBFE-FEA0-4A28-BCCE-9029E1B3D366}"/>
            </a:ext>
          </a:extLst>
        </xdr:cNvPr>
        <xdr:cNvSpPr/>
      </xdr:nvSpPr>
      <xdr:spPr bwMode="auto">
        <a:xfrm>
          <a:off x="28575" y="1143000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552450</xdr:colOff>
      <xdr:row>56</xdr:row>
      <xdr:rowOff>104775</xdr:rowOff>
    </xdr:from>
    <xdr:to>
      <xdr:col>7</xdr:col>
      <xdr:colOff>923186</xdr:colOff>
      <xdr:row>60</xdr:row>
      <xdr:rowOff>26769</xdr:rowOff>
    </xdr:to>
    <xdr:pic>
      <xdr:nvPicPr>
        <xdr:cNvPr id="10" name="Picture 10">
          <a:extLst>
            <a:ext uri="{FF2B5EF4-FFF2-40B4-BE49-F238E27FC236}">
              <a16:creationId xmlns:a16="http://schemas.microsoft.com/office/drawing/2014/main" id="{8B9C83B2-1356-4FA4-AD86-06868DE2F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11458575"/>
          <a:ext cx="6857262"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29</xdr:row>
      <xdr:rowOff>123825</xdr:rowOff>
    </xdr:from>
    <xdr:to>
      <xdr:col>6</xdr:col>
      <xdr:colOff>410636</xdr:colOff>
      <xdr:row>33</xdr:row>
      <xdr:rowOff>55033</xdr:rowOff>
    </xdr:to>
    <xdr:sp macro="" textlink="">
      <xdr:nvSpPr>
        <xdr:cNvPr id="25604" name="Object 4" hidden="1">
          <a:extLst>
            <a:ext uri="{63B3BB69-23CF-44E3-9099-C40C66FF867C}">
              <a14:compatExt xmlns:a14="http://schemas.microsoft.com/office/drawing/2010/main" spid="_x0000_s25604"/>
            </a:ext>
            <a:ext uri="{FF2B5EF4-FFF2-40B4-BE49-F238E27FC236}">
              <a16:creationId xmlns:a16="http://schemas.microsoft.com/office/drawing/2014/main" id="{00000000-0008-0000-0400-0000046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60</xdr:row>
      <xdr:rowOff>57150</xdr:rowOff>
    </xdr:from>
    <xdr:to>
      <xdr:col>5</xdr:col>
      <xdr:colOff>257530</xdr:colOff>
      <xdr:row>61</xdr:row>
      <xdr:rowOff>152823</xdr:rowOff>
    </xdr:to>
    <xdr:sp macro="" textlink="">
      <xdr:nvSpPr>
        <xdr:cNvPr id="4" name="Object 36" hidden="1">
          <a:extLst>
            <a:ext uri="{63B3BB69-23CF-44E3-9099-C40C66FF867C}">
              <a14:compatExt xmlns:a14="http://schemas.microsoft.com/office/drawing/2010/main" spid="_x0000_s4132"/>
            </a:ext>
            <a:ext uri="{FF2B5EF4-FFF2-40B4-BE49-F238E27FC236}">
              <a16:creationId xmlns:a16="http://schemas.microsoft.com/office/drawing/2014/main" id="{A1F1E622-B91C-4A77-9D40-359FA592B4C1}"/>
            </a:ext>
          </a:extLst>
        </xdr:cNvPr>
        <xdr:cNvSpPr/>
      </xdr:nvSpPr>
      <xdr:spPr bwMode="auto">
        <a:xfrm>
          <a:off x="28575" y="11487150"/>
          <a:ext cx="5392138" cy="5314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66675</xdr:colOff>
      <xdr:row>60</xdr:row>
      <xdr:rowOff>0</xdr:rowOff>
    </xdr:from>
    <xdr:to>
      <xdr:col>5</xdr:col>
      <xdr:colOff>304942</xdr:colOff>
      <xdr:row>61</xdr:row>
      <xdr:rowOff>55033</xdr:rowOff>
    </xdr:to>
    <xdr:sp macro="" textlink="">
      <xdr:nvSpPr>
        <xdr:cNvPr id="5" name="Object 28" hidden="1">
          <a:extLst>
            <a:ext uri="{63B3BB69-23CF-44E3-9099-C40C66FF867C}">
              <a14:compatExt xmlns:a14="http://schemas.microsoft.com/office/drawing/2010/main" spid="_x0000_s4124"/>
            </a:ext>
            <a:ext uri="{FF2B5EF4-FFF2-40B4-BE49-F238E27FC236}">
              <a16:creationId xmlns:a16="http://schemas.microsoft.com/office/drawing/2014/main" id="{13293DD5-629E-47AC-9407-AE9088A0948B}"/>
            </a:ext>
          </a:extLst>
        </xdr:cNvPr>
        <xdr:cNvSpPr/>
      </xdr:nvSpPr>
      <xdr:spPr bwMode="auto">
        <a:xfrm>
          <a:off x="66675" y="11430000"/>
          <a:ext cx="5407378" cy="493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60</xdr:row>
      <xdr:rowOff>0</xdr:rowOff>
    </xdr:from>
    <xdr:to>
      <xdr:col>5</xdr:col>
      <xdr:colOff>257530</xdr:colOff>
      <xdr:row>61</xdr:row>
      <xdr:rowOff>74718</xdr:rowOff>
    </xdr:to>
    <xdr:sp macro="" textlink="">
      <xdr:nvSpPr>
        <xdr:cNvPr id="6" name="Object 35" hidden="1">
          <a:extLst>
            <a:ext uri="{63B3BB69-23CF-44E3-9099-C40C66FF867C}">
              <a14:compatExt xmlns:a14="http://schemas.microsoft.com/office/drawing/2010/main" spid="_x0000_s4131"/>
            </a:ext>
            <a:ext uri="{FF2B5EF4-FFF2-40B4-BE49-F238E27FC236}">
              <a16:creationId xmlns:a16="http://schemas.microsoft.com/office/drawing/2014/main" id="{9046399E-CAD6-4DBB-908E-990DE5A18500}"/>
            </a:ext>
          </a:extLst>
        </xdr:cNvPr>
        <xdr:cNvSpPr/>
      </xdr:nvSpPr>
      <xdr:spPr bwMode="auto">
        <a:xfrm>
          <a:off x="28575" y="1143000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28575</xdr:colOff>
      <xdr:row>60</xdr:row>
      <xdr:rowOff>0</xdr:rowOff>
    </xdr:from>
    <xdr:to>
      <xdr:col>5</xdr:col>
      <xdr:colOff>257530</xdr:colOff>
      <xdr:row>61</xdr:row>
      <xdr:rowOff>74718</xdr:rowOff>
    </xdr:to>
    <xdr:sp macro="" textlink="">
      <xdr:nvSpPr>
        <xdr:cNvPr id="7" name="Object 36" hidden="1">
          <a:extLst>
            <a:ext uri="{63B3BB69-23CF-44E3-9099-C40C66FF867C}">
              <a14:compatExt xmlns:a14="http://schemas.microsoft.com/office/drawing/2010/main" spid="_x0000_s4132"/>
            </a:ext>
            <a:ext uri="{FF2B5EF4-FFF2-40B4-BE49-F238E27FC236}">
              <a16:creationId xmlns:a16="http://schemas.microsoft.com/office/drawing/2014/main" id="{5FB184F0-A846-46E6-BAB9-B27D519AA4AD}"/>
            </a:ext>
          </a:extLst>
        </xdr:cNvPr>
        <xdr:cNvSpPr/>
      </xdr:nvSpPr>
      <xdr:spPr bwMode="auto">
        <a:xfrm>
          <a:off x="28575" y="11430000"/>
          <a:ext cx="5392138" cy="535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371475</xdr:colOff>
      <xdr:row>63</xdr:row>
      <xdr:rowOff>47625</xdr:rowOff>
    </xdr:from>
    <xdr:to>
      <xdr:col>7</xdr:col>
      <xdr:colOff>560182</xdr:colOff>
      <xdr:row>67</xdr:row>
      <xdr:rowOff>87090</xdr:rowOff>
    </xdr:to>
    <xdr:pic>
      <xdr:nvPicPr>
        <xdr:cNvPr id="9" name="Picture 10">
          <a:extLst>
            <a:ext uri="{FF2B5EF4-FFF2-40B4-BE49-F238E27FC236}">
              <a16:creationId xmlns:a16="http://schemas.microsoft.com/office/drawing/2014/main" id="{7493A6B8-9859-44B2-BBDA-94B3AD935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0896600"/>
          <a:ext cx="6859379" cy="6839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5"/>
  <sheetViews>
    <sheetView showOutlineSymbols="0" view="pageLayout" topLeftCell="A110" zoomScaleNormal="100" zoomScaleSheetLayoutView="100" workbookViewId="0">
      <selection activeCell="E117" sqref="E117"/>
    </sheetView>
  </sheetViews>
  <sheetFormatPr defaultColWidth="8.3828125" defaultRowHeight="15" customHeight="1"/>
  <cols>
    <col min="1" max="1" width="7" style="52" customWidth="1"/>
    <col min="2" max="2" width="7.4609375" style="58" customWidth="1"/>
    <col min="3" max="3" width="1.3828125" style="58" customWidth="1"/>
    <col min="4" max="4" width="2.07421875" style="58" customWidth="1"/>
    <col min="5" max="5" width="27.15234375" style="58" customWidth="1"/>
    <col min="6" max="6" width="6.921875" style="60" customWidth="1"/>
    <col min="7" max="7" width="3.4609375" style="60" customWidth="1"/>
    <col min="8" max="8" width="4.07421875" style="56" customWidth="1"/>
    <col min="9" max="9" width="8.61328125" style="304" customWidth="1"/>
    <col min="10" max="10" width="9.23046875" style="218" customWidth="1"/>
    <col min="11" max="11" width="8.3828125" style="58" customWidth="1"/>
    <col min="12" max="16384" width="8.3828125" style="58"/>
  </cols>
  <sheetData>
    <row r="1" spans="1:11" ht="15" customHeight="1">
      <c r="A1" s="334"/>
      <c r="B1" s="334"/>
      <c r="C1" s="334"/>
      <c r="D1" s="334"/>
      <c r="E1" s="334"/>
      <c r="F1" s="334"/>
      <c r="G1" s="334"/>
      <c r="H1" s="334"/>
      <c r="I1" s="292"/>
      <c r="J1" s="207" t="s">
        <v>0</v>
      </c>
      <c r="K1" s="57"/>
    </row>
    <row r="2" spans="1:11" ht="15" customHeight="1">
      <c r="A2" s="335" t="s">
        <v>1</v>
      </c>
      <c r="B2" s="335"/>
      <c r="C2" s="335"/>
      <c r="D2" s="335"/>
      <c r="E2" s="335"/>
      <c r="F2" s="335"/>
      <c r="G2" s="335"/>
      <c r="H2" s="335"/>
      <c r="I2" s="293"/>
      <c r="J2" s="207" t="s">
        <v>2</v>
      </c>
      <c r="K2" s="57"/>
    </row>
    <row r="3" spans="1:11" ht="14.25" customHeight="1">
      <c r="A3" s="62" t="s">
        <v>3</v>
      </c>
      <c r="B3" s="62" t="s">
        <v>4</v>
      </c>
      <c r="C3" s="63"/>
      <c r="D3" s="64"/>
      <c r="E3" s="65" t="s">
        <v>5</v>
      </c>
      <c r="F3" s="62" t="s">
        <v>6</v>
      </c>
      <c r="G3" s="62" t="s">
        <v>7</v>
      </c>
      <c r="H3" s="174" t="s">
        <v>8</v>
      </c>
      <c r="I3" s="294" t="s">
        <v>9</v>
      </c>
      <c r="J3" s="305" t="s">
        <v>10</v>
      </c>
      <c r="K3" s="57"/>
    </row>
    <row r="4" spans="1:11" ht="14.25" customHeight="1">
      <c r="A4" s="67" t="s">
        <v>11</v>
      </c>
      <c r="B4" s="67" t="s">
        <v>12</v>
      </c>
      <c r="C4" s="67"/>
      <c r="D4" s="68"/>
      <c r="E4" s="68"/>
      <c r="F4" s="67"/>
      <c r="G4" s="67"/>
      <c r="H4" s="69"/>
      <c r="I4" s="295" t="s">
        <v>13</v>
      </c>
      <c r="J4" s="306" t="s">
        <v>13</v>
      </c>
      <c r="K4" s="57"/>
    </row>
    <row r="5" spans="1:11" ht="14.25" customHeight="1">
      <c r="A5" s="123">
        <v>1</v>
      </c>
      <c r="B5" s="71" t="s">
        <v>14</v>
      </c>
      <c r="C5" s="72"/>
      <c r="D5" s="61"/>
      <c r="E5" s="72"/>
      <c r="F5" s="73"/>
      <c r="G5" s="73"/>
      <c r="H5" s="74"/>
      <c r="I5" s="296"/>
      <c r="J5" s="208"/>
      <c r="K5" s="57"/>
    </row>
    <row r="6" spans="1:11" ht="14.25" customHeight="1">
      <c r="A6" s="50"/>
      <c r="B6" s="175" t="s">
        <v>15</v>
      </c>
      <c r="C6" s="76" t="s">
        <v>16</v>
      </c>
      <c r="D6" s="61"/>
      <c r="E6" s="76"/>
      <c r="F6" s="73"/>
      <c r="G6" s="73"/>
      <c r="H6" s="74"/>
      <c r="I6" s="296"/>
      <c r="J6" s="208"/>
      <c r="K6" s="57"/>
    </row>
    <row r="7" spans="1:11" ht="14.25" customHeight="1">
      <c r="A7" s="50"/>
      <c r="B7" s="51"/>
      <c r="C7" s="59"/>
      <c r="D7" s="60"/>
      <c r="E7" s="59"/>
      <c r="F7" s="73"/>
      <c r="G7" s="73"/>
      <c r="H7" s="74"/>
      <c r="I7" s="296"/>
      <c r="J7" s="208"/>
      <c r="K7" s="57"/>
    </row>
    <row r="8" spans="1:11" ht="14.25" customHeight="1">
      <c r="A8" s="123" t="s">
        <v>17</v>
      </c>
      <c r="B8" s="175" t="s">
        <v>18</v>
      </c>
      <c r="C8" s="76" t="s">
        <v>19</v>
      </c>
      <c r="D8" s="61"/>
      <c r="E8" s="76"/>
      <c r="F8" s="73"/>
      <c r="G8" s="73"/>
      <c r="H8" s="74"/>
      <c r="I8" s="296"/>
      <c r="J8" s="208"/>
      <c r="K8" s="57"/>
    </row>
    <row r="9" spans="1:11" ht="14.25" customHeight="1">
      <c r="A9" s="50"/>
      <c r="B9" s="51"/>
      <c r="C9" s="59"/>
      <c r="D9" s="60"/>
      <c r="E9" s="59"/>
      <c r="F9" s="73"/>
      <c r="G9" s="73"/>
      <c r="H9" s="74"/>
      <c r="I9" s="296"/>
      <c r="J9" s="208"/>
      <c r="K9" s="57"/>
    </row>
    <row r="10" spans="1:11" ht="14.25" customHeight="1">
      <c r="A10" s="50" t="s">
        <v>344</v>
      </c>
      <c r="B10" s="51" t="s">
        <v>20</v>
      </c>
      <c r="C10" s="59" t="s">
        <v>21</v>
      </c>
      <c r="D10" s="60"/>
      <c r="E10" s="59"/>
      <c r="F10" s="73" t="s">
        <v>22</v>
      </c>
      <c r="G10" s="73"/>
      <c r="H10" s="117">
        <v>1</v>
      </c>
      <c r="I10" s="297"/>
      <c r="J10" s="209" t="str">
        <f t="shared" ref="J10" si="0">IF(I10="","",ROUND(I10*H10,2))</f>
        <v/>
      </c>
      <c r="K10" s="57"/>
    </row>
    <row r="11" spans="1:11" ht="14.25" customHeight="1">
      <c r="A11" s="50"/>
      <c r="B11" s="51"/>
      <c r="C11" s="59"/>
      <c r="D11" s="60"/>
      <c r="E11" s="59"/>
      <c r="F11" s="73"/>
      <c r="G11" s="73"/>
      <c r="H11" s="74"/>
      <c r="I11" s="296"/>
      <c r="J11" s="208"/>
      <c r="K11" s="57"/>
    </row>
    <row r="12" spans="1:11" ht="14.25" customHeight="1">
      <c r="A12" s="50" t="s">
        <v>345</v>
      </c>
      <c r="B12" s="51" t="s">
        <v>23</v>
      </c>
      <c r="C12" s="76" t="s">
        <v>24</v>
      </c>
      <c r="D12" s="60"/>
      <c r="E12" s="76"/>
      <c r="F12" s="73"/>
      <c r="G12" s="73"/>
      <c r="H12" s="74"/>
      <c r="I12" s="296"/>
      <c r="J12" s="208"/>
      <c r="K12" s="57"/>
    </row>
    <row r="13" spans="1:11" ht="14.25" customHeight="1">
      <c r="A13" s="50"/>
      <c r="B13" s="73"/>
      <c r="C13" s="73"/>
      <c r="D13" s="60"/>
      <c r="E13" s="59"/>
      <c r="F13" s="73"/>
      <c r="G13" s="73"/>
      <c r="H13" s="74"/>
      <c r="I13" s="296"/>
      <c r="J13" s="208"/>
      <c r="K13" s="57"/>
    </row>
    <row r="14" spans="1:11" ht="14.25" customHeight="1">
      <c r="A14" s="50"/>
      <c r="B14" s="73" t="s">
        <v>25</v>
      </c>
      <c r="C14" s="73" t="s">
        <v>26</v>
      </c>
      <c r="D14" s="78" t="s">
        <v>27</v>
      </c>
      <c r="E14" s="59"/>
      <c r="F14" s="73"/>
      <c r="G14" s="73"/>
      <c r="H14" s="74"/>
      <c r="I14" s="296"/>
      <c r="J14" s="208"/>
      <c r="K14" s="57"/>
    </row>
    <row r="15" spans="1:11" ht="14.25" customHeight="1">
      <c r="A15" s="50"/>
      <c r="B15" s="73"/>
      <c r="C15" s="73"/>
      <c r="D15" s="78"/>
      <c r="E15" s="59"/>
      <c r="F15" s="73"/>
      <c r="G15" s="73"/>
      <c r="H15" s="74"/>
      <c r="I15" s="296"/>
      <c r="J15" s="208"/>
      <c r="K15" s="57"/>
    </row>
    <row r="16" spans="1:11" ht="14.25" customHeight="1">
      <c r="A16" s="50"/>
      <c r="B16" s="55" t="s">
        <v>28</v>
      </c>
      <c r="C16" s="60"/>
      <c r="D16" s="60" t="s">
        <v>29</v>
      </c>
      <c r="E16" s="59" t="s">
        <v>30</v>
      </c>
      <c r="F16" s="73" t="s">
        <v>31</v>
      </c>
      <c r="G16" s="73"/>
      <c r="H16" s="74">
        <v>1</v>
      </c>
      <c r="I16" s="296">
        <v>50000</v>
      </c>
      <c r="J16" s="209">
        <f t="shared" ref="J16" si="1">IF(I16="","",ROUND(I16*H16,2))</f>
        <v>50000</v>
      </c>
      <c r="K16" s="57"/>
    </row>
    <row r="17" spans="1:11" ht="14.25" customHeight="1">
      <c r="A17" s="50"/>
      <c r="B17" s="73"/>
      <c r="C17" s="73"/>
      <c r="D17" s="78"/>
      <c r="E17" s="59"/>
      <c r="F17" s="73"/>
      <c r="G17" s="73"/>
      <c r="H17" s="74"/>
      <c r="I17" s="296"/>
      <c r="J17" s="208"/>
      <c r="K17" s="57"/>
    </row>
    <row r="18" spans="1:11" ht="14.25" customHeight="1">
      <c r="A18" s="50"/>
      <c r="B18" s="79" t="s">
        <v>32</v>
      </c>
      <c r="C18" s="73"/>
      <c r="D18" s="60" t="s">
        <v>33</v>
      </c>
      <c r="E18" s="59" t="s">
        <v>34</v>
      </c>
      <c r="F18" s="73" t="s">
        <v>35</v>
      </c>
      <c r="G18" s="73"/>
      <c r="H18" s="117">
        <v>2</v>
      </c>
      <c r="I18" s="297"/>
      <c r="J18" s="209" t="str">
        <f t="shared" ref="J18" si="2">IF(I18="","",ROUND(I18*H18,2))</f>
        <v/>
      </c>
      <c r="K18" s="57"/>
    </row>
    <row r="19" spans="1:11" ht="14.25" customHeight="1">
      <c r="A19" s="50"/>
      <c r="B19" s="73"/>
      <c r="C19" s="73"/>
      <c r="D19" s="60"/>
      <c r="E19" s="59"/>
      <c r="F19" s="73"/>
      <c r="G19" s="73"/>
      <c r="H19" s="117"/>
      <c r="I19" s="297"/>
      <c r="J19" s="208"/>
      <c r="K19" s="57"/>
    </row>
    <row r="20" spans="1:11" ht="14.25" customHeight="1">
      <c r="A20" s="50" t="s">
        <v>36</v>
      </c>
      <c r="B20" s="164" t="s">
        <v>37</v>
      </c>
      <c r="C20" s="73" t="s">
        <v>38</v>
      </c>
      <c r="D20" s="78" t="s">
        <v>39</v>
      </c>
      <c r="E20" s="78"/>
      <c r="F20" s="73"/>
      <c r="G20" s="73"/>
      <c r="H20" s="74"/>
      <c r="I20" s="296"/>
      <c r="J20" s="208"/>
      <c r="K20" s="57"/>
    </row>
    <row r="21" spans="1:11" ht="14.25" customHeight="1">
      <c r="A21" s="50"/>
      <c r="B21" s="165" t="s">
        <v>40</v>
      </c>
      <c r="C21" s="73"/>
      <c r="D21" s="60"/>
      <c r="E21" s="59"/>
      <c r="F21" s="73"/>
      <c r="G21" s="73"/>
      <c r="H21" s="74"/>
      <c r="I21" s="296"/>
      <c r="J21" s="208"/>
      <c r="K21" s="57"/>
    </row>
    <row r="22" spans="1:11" ht="14.25" customHeight="1">
      <c r="A22" s="50" t="s">
        <v>41</v>
      </c>
      <c r="B22" s="165"/>
      <c r="C22" s="73"/>
      <c r="D22" s="60" t="s">
        <v>29</v>
      </c>
      <c r="E22" s="59" t="s">
        <v>42</v>
      </c>
      <c r="F22" s="73" t="s">
        <v>22</v>
      </c>
      <c r="G22" s="73"/>
      <c r="H22" s="117">
        <v>1</v>
      </c>
      <c r="I22" s="297"/>
      <c r="J22" s="209" t="str">
        <f t="shared" ref="J22:J31" si="3">IF(I22="","",ROUND(I22*H22,2))</f>
        <v/>
      </c>
      <c r="K22" s="57"/>
    </row>
    <row r="23" spans="1:11" ht="14.25" customHeight="1">
      <c r="A23" s="50" t="s">
        <v>43</v>
      </c>
      <c r="B23" s="164"/>
      <c r="C23" s="73"/>
      <c r="D23" s="60" t="s">
        <v>33</v>
      </c>
      <c r="E23" s="59" t="s">
        <v>44</v>
      </c>
      <c r="F23" s="73" t="s">
        <v>22</v>
      </c>
      <c r="G23" s="73"/>
      <c r="H23" s="117">
        <v>1</v>
      </c>
      <c r="I23" s="297"/>
      <c r="J23" s="209" t="str">
        <f t="shared" si="3"/>
        <v/>
      </c>
      <c r="K23" s="57"/>
    </row>
    <row r="24" spans="1:11" ht="14.25" customHeight="1">
      <c r="A24" s="50" t="s">
        <v>45</v>
      </c>
      <c r="B24" s="164"/>
      <c r="C24" s="73"/>
      <c r="D24" s="60" t="s">
        <v>46</v>
      </c>
      <c r="E24" s="59" t="s">
        <v>47</v>
      </c>
      <c r="F24" s="73" t="s">
        <v>22</v>
      </c>
      <c r="G24" s="73"/>
      <c r="H24" s="117">
        <v>1</v>
      </c>
      <c r="I24" s="297"/>
      <c r="J24" s="209" t="str">
        <f t="shared" si="3"/>
        <v/>
      </c>
      <c r="K24" s="57"/>
    </row>
    <row r="25" spans="1:11" ht="14.25" customHeight="1">
      <c r="A25" s="50" t="s">
        <v>48</v>
      </c>
      <c r="B25" s="164"/>
      <c r="C25" s="73"/>
      <c r="D25" s="60" t="s">
        <v>49</v>
      </c>
      <c r="E25" s="59" t="s">
        <v>50</v>
      </c>
      <c r="F25" s="73" t="s">
        <v>22</v>
      </c>
      <c r="G25" s="73"/>
      <c r="H25" s="117">
        <v>1</v>
      </c>
      <c r="I25" s="297"/>
      <c r="J25" s="209" t="str">
        <f t="shared" si="3"/>
        <v/>
      </c>
      <c r="K25" s="57"/>
    </row>
    <row r="26" spans="1:11" ht="14.25" customHeight="1">
      <c r="A26" s="50" t="s">
        <v>51</v>
      </c>
      <c r="B26" s="164"/>
      <c r="C26" s="73"/>
      <c r="D26" s="60" t="s">
        <v>52</v>
      </c>
      <c r="E26" s="59" t="s">
        <v>53</v>
      </c>
      <c r="F26" s="73" t="s">
        <v>22</v>
      </c>
      <c r="G26" s="73"/>
      <c r="H26" s="117">
        <v>1</v>
      </c>
      <c r="I26" s="297"/>
      <c r="J26" s="209" t="str">
        <f t="shared" si="3"/>
        <v/>
      </c>
      <c r="K26" s="57"/>
    </row>
    <row r="27" spans="1:11" ht="14.25" customHeight="1">
      <c r="A27" s="50" t="s">
        <v>54</v>
      </c>
      <c r="B27" s="164"/>
      <c r="C27" s="73"/>
      <c r="D27" s="60" t="s">
        <v>55</v>
      </c>
      <c r="E27" s="59" t="s">
        <v>56</v>
      </c>
      <c r="F27" s="73" t="s">
        <v>22</v>
      </c>
      <c r="G27" s="73"/>
      <c r="H27" s="117">
        <v>1</v>
      </c>
      <c r="I27" s="297"/>
      <c r="J27" s="209" t="str">
        <f t="shared" si="3"/>
        <v/>
      </c>
      <c r="K27" s="57"/>
    </row>
    <row r="28" spans="1:11" ht="14.25" customHeight="1">
      <c r="A28" s="50" t="s">
        <v>57</v>
      </c>
      <c r="B28" s="165"/>
      <c r="C28" s="73"/>
      <c r="D28" s="60" t="s">
        <v>58</v>
      </c>
      <c r="E28" s="59" t="s">
        <v>59</v>
      </c>
      <c r="F28" s="73" t="s">
        <v>22</v>
      </c>
      <c r="G28" s="73"/>
      <c r="H28" s="117">
        <v>1</v>
      </c>
      <c r="I28" s="297"/>
      <c r="J28" s="209" t="str">
        <f t="shared" si="3"/>
        <v/>
      </c>
      <c r="K28" s="57"/>
    </row>
    <row r="29" spans="1:11" ht="14.25" customHeight="1">
      <c r="A29" s="50" t="s">
        <v>60</v>
      </c>
      <c r="B29" s="164"/>
      <c r="C29" s="73"/>
      <c r="D29" s="60" t="s">
        <v>61</v>
      </c>
      <c r="E29" s="59" t="s">
        <v>62</v>
      </c>
      <c r="F29" s="73" t="s">
        <v>22</v>
      </c>
      <c r="G29" s="73"/>
      <c r="H29" s="117">
        <v>1</v>
      </c>
      <c r="I29" s="297"/>
      <c r="J29" s="209" t="str">
        <f t="shared" si="3"/>
        <v/>
      </c>
      <c r="K29" s="57"/>
    </row>
    <row r="30" spans="1:11" ht="14.25" customHeight="1">
      <c r="A30" s="50" t="s">
        <v>63</v>
      </c>
      <c r="B30" s="166"/>
      <c r="C30" s="73"/>
      <c r="D30" s="60" t="s">
        <v>26</v>
      </c>
      <c r="E30" s="59" t="s">
        <v>64</v>
      </c>
      <c r="F30" s="73" t="s">
        <v>22</v>
      </c>
      <c r="G30" s="73"/>
      <c r="H30" s="117">
        <v>1</v>
      </c>
      <c r="I30" s="297"/>
      <c r="J30" s="271" t="str">
        <f t="shared" si="3"/>
        <v/>
      </c>
      <c r="K30" s="57"/>
    </row>
    <row r="31" spans="1:11" ht="14.25" customHeight="1">
      <c r="A31" s="50" t="s">
        <v>65</v>
      </c>
      <c r="B31" s="164"/>
      <c r="C31" s="73"/>
      <c r="D31" s="60" t="s">
        <v>66</v>
      </c>
      <c r="E31" s="59" t="s">
        <v>67</v>
      </c>
      <c r="F31" s="73" t="s">
        <v>22</v>
      </c>
      <c r="G31" s="73"/>
      <c r="H31" s="117">
        <v>1</v>
      </c>
      <c r="I31" s="297"/>
      <c r="J31" s="271" t="str">
        <f t="shared" si="3"/>
        <v/>
      </c>
      <c r="K31" s="57"/>
    </row>
    <row r="32" spans="1:11" ht="14.25" customHeight="1">
      <c r="A32" s="50" t="s">
        <v>68</v>
      </c>
      <c r="B32" s="51" t="s">
        <v>69</v>
      </c>
      <c r="C32" s="59" t="s">
        <v>70</v>
      </c>
      <c r="D32" s="60"/>
      <c r="E32" s="59"/>
      <c r="F32" s="73" t="s">
        <v>22</v>
      </c>
      <c r="G32" s="73"/>
      <c r="H32" s="117">
        <v>1</v>
      </c>
      <c r="I32" s="297"/>
      <c r="J32" s="271" t="str">
        <f t="shared" ref="J32" si="4">IF(I32="","",ROUND(I32*H32,2))</f>
        <v/>
      </c>
      <c r="K32" s="57"/>
    </row>
    <row r="33" spans="1:11" ht="14.25" customHeight="1">
      <c r="A33" s="50"/>
      <c r="B33" s="51"/>
      <c r="C33" s="59"/>
      <c r="D33" s="60"/>
      <c r="E33" s="59"/>
      <c r="F33" s="73"/>
      <c r="G33" s="73"/>
      <c r="H33" s="74"/>
      <c r="I33" s="296"/>
      <c r="J33" s="272"/>
      <c r="K33" s="57"/>
    </row>
    <row r="34" spans="1:11" ht="14.25" customHeight="1">
      <c r="A34" s="50" t="s">
        <v>71</v>
      </c>
      <c r="B34" s="51" t="s">
        <v>72</v>
      </c>
      <c r="C34" s="59" t="s">
        <v>73</v>
      </c>
      <c r="D34" s="60"/>
      <c r="E34" s="59"/>
      <c r="F34" s="73" t="s">
        <v>22</v>
      </c>
      <c r="G34" s="73"/>
      <c r="H34" s="117">
        <v>1</v>
      </c>
      <c r="I34" s="297"/>
      <c r="J34" s="271" t="str">
        <f t="shared" ref="J34" si="5">IF(I34="","",ROUND(I34*H34,2))</f>
        <v/>
      </c>
      <c r="K34" s="57"/>
    </row>
    <row r="35" spans="1:11" ht="14.25" customHeight="1">
      <c r="A35" s="50"/>
      <c r="B35" s="139"/>
      <c r="C35" s="59"/>
      <c r="D35" s="60"/>
      <c r="E35" s="59"/>
      <c r="F35" s="73"/>
      <c r="G35" s="73"/>
      <c r="H35" s="117"/>
      <c r="I35" s="298"/>
      <c r="J35" s="271"/>
      <c r="K35" s="57"/>
    </row>
    <row r="36" spans="1:11" ht="14.25" customHeight="1">
      <c r="A36" s="255" t="s">
        <v>74</v>
      </c>
      <c r="B36" s="167" t="s">
        <v>75</v>
      </c>
      <c r="C36" s="252" t="s">
        <v>76</v>
      </c>
      <c r="D36" s="240"/>
      <c r="E36" s="252"/>
      <c r="F36" s="73"/>
      <c r="G36" s="73"/>
      <c r="H36" s="117"/>
      <c r="I36" s="298"/>
      <c r="J36" s="271"/>
      <c r="K36" s="57"/>
    </row>
    <row r="37" spans="1:11" ht="14.25" customHeight="1">
      <c r="A37" s="255"/>
      <c r="B37" s="167"/>
      <c r="C37" s="252"/>
      <c r="D37" s="240"/>
      <c r="E37" s="252"/>
      <c r="F37" s="73"/>
      <c r="G37" s="73"/>
      <c r="H37" s="117"/>
      <c r="I37" s="298"/>
      <c r="J37" s="271"/>
      <c r="K37" s="57"/>
    </row>
    <row r="38" spans="1:11" ht="14.25" customHeight="1">
      <c r="A38" s="255" t="s">
        <v>77</v>
      </c>
      <c r="B38" s="167" t="s">
        <v>78</v>
      </c>
      <c r="C38" s="331" t="s">
        <v>79</v>
      </c>
      <c r="D38" s="332"/>
      <c r="E38" s="333"/>
      <c r="F38" s="73" t="s">
        <v>22</v>
      </c>
      <c r="G38" s="73"/>
      <c r="H38" s="74">
        <v>1</v>
      </c>
      <c r="I38" s="298"/>
      <c r="J38" s="271">
        <f>H38*I38</f>
        <v>0</v>
      </c>
      <c r="K38" s="57"/>
    </row>
    <row r="39" spans="1:11" ht="14.5" customHeight="1">
      <c r="A39" s="255" t="s">
        <v>80</v>
      </c>
      <c r="B39" s="167" t="s">
        <v>81</v>
      </c>
      <c r="C39" s="331" t="s">
        <v>82</v>
      </c>
      <c r="D39" s="332"/>
      <c r="E39" s="333"/>
      <c r="F39" s="73" t="s">
        <v>22</v>
      </c>
      <c r="G39" s="73"/>
      <c r="H39" s="74">
        <v>1</v>
      </c>
      <c r="I39" s="298"/>
      <c r="J39" s="271">
        <f t="shared" ref="J39:J42" si="6">H39*I39</f>
        <v>0</v>
      </c>
      <c r="K39" s="57"/>
    </row>
    <row r="40" spans="1:11" ht="14.5" customHeight="1">
      <c r="A40" s="255" t="s">
        <v>83</v>
      </c>
      <c r="B40" s="167" t="s">
        <v>84</v>
      </c>
      <c r="C40" s="331" t="s">
        <v>85</v>
      </c>
      <c r="D40" s="332"/>
      <c r="E40" s="333"/>
      <c r="F40" s="73" t="s">
        <v>22</v>
      </c>
      <c r="G40" s="73"/>
      <c r="H40" s="74">
        <v>1</v>
      </c>
      <c r="I40" s="298"/>
      <c r="J40" s="271">
        <f t="shared" si="6"/>
        <v>0</v>
      </c>
      <c r="K40" s="57"/>
    </row>
    <row r="41" spans="1:11" ht="14.25" customHeight="1">
      <c r="A41" s="255" t="s">
        <v>86</v>
      </c>
      <c r="B41" s="167" t="s">
        <v>87</v>
      </c>
      <c r="C41" s="118" t="s">
        <v>88</v>
      </c>
      <c r="D41" s="118"/>
      <c r="E41" s="118"/>
      <c r="F41" s="73" t="s">
        <v>22</v>
      </c>
      <c r="G41" s="73"/>
      <c r="H41" s="74">
        <v>1</v>
      </c>
      <c r="I41" s="298"/>
      <c r="J41" s="271">
        <f t="shared" si="6"/>
        <v>0</v>
      </c>
      <c r="K41" s="57"/>
    </row>
    <row r="42" spans="1:11" ht="14.25" customHeight="1">
      <c r="A42" s="255" t="s">
        <v>89</v>
      </c>
      <c r="B42" s="121" t="s">
        <v>90</v>
      </c>
      <c r="C42" s="252" t="s">
        <v>91</v>
      </c>
      <c r="D42" s="252"/>
      <c r="E42" s="252"/>
      <c r="F42" s="73" t="s">
        <v>31</v>
      </c>
      <c r="G42" s="73"/>
      <c r="H42" s="74">
        <v>1</v>
      </c>
      <c r="I42" s="296">
        <f>500*45</f>
        <v>22500</v>
      </c>
      <c r="J42" s="271">
        <f t="shared" si="6"/>
        <v>22500</v>
      </c>
      <c r="K42" s="57"/>
    </row>
    <row r="43" spans="1:11" ht="6.4" customHeight="1">
      <c r="A43" s="255"/>
      <c r="B43" s="256"/>
      <c r="C43" s="257"/>
      <c r="D43" s="257"/>
      <c r="E43" s="252"/>
      <c r="F43" s="73"/>
      <c r="G43" s="73"/>
      <c r="H43" s="74"/>
      <c r="I43" s="296"/>
      <c r="J43" s="272"/>
      <c r="K43" s="57"/>
    </row>
    <row r="44" spans="1:11" ht="14.25" customHeight="1">
      <c r="A44" s="258" t="s">
        <v>92</v>
      </c>
      <c r="B44" s="259" t="s">
        <v>93</v>
      </c>
      <c r="C44" s="260" t="s">
        <v>94</v>
      </c>
      <c r="D44" s="257"/>
      <c r="E44" s="260"/>
      <c r="F44" s="73"/>
      <c r="G44" s="73"/>
      <c r="H44" s="74"/>
      <c r="I44" s="296"/>
      <c r="J44" s="272"/>
      <c r="K44" s="57"/>
    </row>
    <row r="45" spans="1:11" ht="14.25" customHeight="1">
      <c r="A45" s="50"/>
      <c r="B45" s="51"/>
      <c r="C45" s="59"/>
      <c r="D45" s="60"/>
      <c r="E45" s="59"/>
      <c r="F45" s="73"/>
      <c r="G45" s="73"/>
      <c r="H45" s="74"/>
      <c r="I45" s="296"/>
      <c r="J45" s="208"/>
      <c r="K45" s="57"/>
    </row>
    <row r="46" spans="1:11" ht="14.25" customHeight="1">
      <c r="A46" s="50" t="s">
        <v>95</v>
      </c>
      <c r="B46" s="51" t="s">
        <v>96</v>
      </c>
      <c r="C46" s="59" t="s">
        <v>97</v>
      </c>
      <c r="D46" s="60"/>
      <c r="E46" s="59"/>
      <c r="F46" s="73" t="s">
        <v>22</v>
      </c>
      <c r="G46" s="73"/>
      <c r="H46" s="117">
        <v>1</v>
      </c>
      <c r="I46" s="297"/>
      <c r="J46" s="209" t="str">
        <f t="shared" ref="J46" si="7">IF(I46="","",ROUND(I46*H46,2))</f>
        <v/>
      </c>
      <c r="K46" s="57"/>
    </row>
    <row r="47" spans="1:11" ht="14.25" customHeight="1">
      <c r="A47" s="50"/>
      <c r="B47" s="51"/>
      <c r="C47" s="59"/>
      <c r="D47" s="60"/>
      <c r="E47" s="59"/>
      <c r="F47" s="139"/>
      <c r="H47" s="74"/>
      <c r="I47" s="296"/>
      <c r="J47" s="208"/>
      <c r="K47" s="57"/>
    </row>
    <row r="48" spans="1:11" ht="14.25" customHeight="1">
      <c r="A48" s="50"/>
      <c r="B48" s="51"/>
      <c r="C48" s="78" t="s">
        <v>98</v>
      </c>
      <c r="D48" s="60"/>
      <c r="E48" s="78"/>
      <c r="F48" s="139"/>
      <c r="H48" s="74"/>
      <c r="I48" s="296"/>
      <c r="J48" s="208"/>
      <c r="K48" s="57"/>
    </row>
    <row r="49" spans="1:11" ht="14.25" customHeight="1">
      <c r="A49" s="50"/>
      <c r="B49" s="51"/>
      <c r="C49" s="59"/>
      <c r="D49" s="60"/>
      <c r="E49" s="59"/>
      <c r="F49" s="139"/>
      <c r="H49" s="74"/>
      <c r="I49" s="296"/>
      <c r="J49" s="208"/>
      <c r="K49" s="57"/>
    </row>
    <row r="50" spans="1:11" ht="14.25" customHeight="1">
      <c r="A50" s="168" t="s">
        <v>99</v>
      </c>
      <c r="B50" s="168" t="s">
        <v>37</v>
      </c>
      <c r="C50" s="73" t="s">
        <v>26</v>
      </c>
      <c r="D50" s="78" t="s">
        <v>27</v>
      </c>
      <c r="E50" s="59"/>
      <c r="F50" s="139"/>
      <c r="H50" s="74"/>
      <c r="I50" s="296"/>
      <c r="J50" s="208"/>
      <c r="K50" s="57"/>
    </row>
    <row r="51" spans="1:11" ht="14.25" customHeight="1">
      <c r="A51" s="224"/>
      <c r="B51" s="224"/>
      <c r="C51" s="73"/>
      <c r="D51" s="78"/>
      <c r="E51" s="59"/>
      <c r="F51" s="139"/>
      <c r="H51" s="74"/>
      <c r="I51" s="296"/>
      <c r="J51" s="325"/>
      <c r="K51" s="57"/>
    </row>
    <row r="52" spans="1:11" ht="14.25" customHeight="1">
      <c r="A52" s="50"/>
      <c r="B52" s="51"/>
      <c r="C52" s="73"/>
      <c r="D52" s="78"/>
      <c r="E52" s="59"/>
      <c r="F52" s="139"/>
      <c r="H52" s="74"/>
      <c r="I52" s="296"/>
      <c r="J52" s="209" t="str">
        <f t="shared" ref="J52:J53" si="8">IF(I52="","",ROUND(I52*H52,2))</f>
        <v/>
      </c>
      <c r="K52" s="57"/>
    </row>
    <row r="53" spans="1:11" ht="14.25" customHeight="1">
      <c r="A53" s="50"/>
      <c r="B53" s="51"/>
      <c r="C53" s="73"/>
      <c r="D53" s="60" t="s">
        <v>29</v>
      </c>
      <c r="E53" s="118" t="s">
        <v>100</v>
      </c>
      <c r="F53" s="139" t="s">
        <v>31</v>
      </c>
      <c r="H53" s="119">
        <v>1</v>
      </c>
      <c r="I53" s="297">
        <v>25000</v>
      </c>
      <c r="J53" s="209">
        <f t="shared" si="8"/>
        <v>25000</v>
      </c>
      <c r="K53" s="57"/>
    </row>
    <row r="54" spans="1:11" ht="14.25" customHeight="1">
      <c r="A54" s="50"/>
      <c r="B54" s="51"/>
      <c r="C54" s="60"/>
      <c r="D54" s="60"/>
      <c r="E54" s="118" t="s">
        <v>101</v>
      </c>
      <c r="F54" s="139"/>
      <c r="H54" s="117"/>
      <c r="I54" s="297"/>
      <c r="J54" s="208"/>
      <c r="K54" s="57"/>
    </row>
    <row r="55" spans="1:11" ht="14.25" customHeight="1" thickBot="1">
      <c r="A55" s="50"/>
      <c r="B55" s="51" t="s">
        <v>124</v>
      </c>
      <c r="C55" s="59" t="s">
        <v>346</v>
      </c>
      <c r="D55" s="60"/>
      <c r="E55" s="59"/>
      <c r="F55" s="73" t="s">
        <v>31</v>
      </c>
      <c r="G55" s="73"/>
      <c r="H55" s="117">
        <v>1</v>
      </c>
      <c r="I55" s="297">
        <v>180000</v>
      </c>
      <c r="J55" s="215">
        <f t="shared" ref="J55" si="9">IF(I55="","",ROUND(I55*H55,2))</f>
        <v>180000</v>
      </c>
      <c r="K55" s="57"/>
    </row>
    <row r="56" spans="1:11" ht="22" customHeight="1" thickBot="1">
      <c r="A56" s="326" t="s">
        <v>102</v>
      </c>
      <c r="B56" s="327"/>
      <c r="C56" s="327"/>
      <c r="D56" s="327"/>
      <c r="E56" s="327"/>
      <c r="F56" s="327"/>
      <c r="G56" s="327"/>
      <c r="H56" s="327"/>
      <c r="I56" s="328"/>
      <c r="J56" s="210"/>
      <c r="K56" s="57"/>
    </row>
    <row r="57" spans="1:11" ht="14.25" customHeight="1">
      <c r="A57" s="82"/>
      <c r="B57" s="83"/>
      <c r="C57" s="83"/>
      <c r="D57" s="83"/>
      <c r="E57" s="82"/>
      <c r="F57" s="83"/>
      <c r="G57" s="83"/>
      <c r="H57" s="84"/>
      <c r="I57" s="299"/>
      <c r="J57" s="211"/>
      <c r="K57" s="57"/>
    </row>
    <row r="58" spans="1:11" ht="14.25" customHeight="1">
      <c r="A58" s="82"/>
      <c r="B58" s="83"/>
      <c r="C58" s="83"/>
      <c r="D58" s="83"/>
      <c r="E58" s="82"/>
      <c r="F58" s="83"/>
      <c r="G58" s="83"/>
      <c r="H58" s="84"/>
      <c r="I58" s="299"/>
      <c r="J58" s="211"/>
      <c r="K58" s="57"/>
    </row>
    <row r="59" spans="1:11" ht="14.25" customHeight="1">
      <c r="A59" s="82"/>
      <c r="B59" s="83"/>
      <c r="C59" s="83"/>
      <c r="D59" s="83"/>
      <c r="E59" s="82"/>
      <c r="F59" s="83"/>
      <c r="G59" s="83"/>
      <c r="H59" s="84"/>
      <c r="I59" s="299"/>
      <c r="J59" s="211"/>
      <c r="K59" s="57"/>
    </row>
    <row r="60" spans="1:11" ht="14.25" customHeight="1">
      <c r="A60" s="82"/>
      <c r="B60" s="83"/>
      <c r="C60" s="83"/>
      <c r="D60" s="83"/>
      <c r="E60" s="82"/>
      <c r="F60" s="83"/>
      <c r="G60" s="83"/>
      <c r="H60" s="84"/>
      <c r="I60" s="299"/>
      <c r="J60" s="211"/>
      <c r="K60" s="57"/>
    </row>
    <row r="61" spans="1:11" ht="14.25" customHeight="1" thickBot="1">
      <c r="A61" s="82"/>
      <c r="B61" s="83"/>
      <c r="C61" s="83"/>
      <c r="D61" s="83"/>
      <c r="E61" s="82"/>
      <c r="F61" s="83"/>
      <c r="G61" s="83"/>
      <c r="H61" s="84"/>
      <c r="I61" s="299"/>
      <c r="J61" s="211"/>
      <c r="K61" s="57"/>
    </row>
    <row r="62" spans="1:11" ht="14.25" customHeight="1" thickBot="1">
      <c r="A62" s="326" t="s">
        <v>103</v>
      </c>
      <c r="B62" s="327"/>
      <c r="C62" s="327"/>
      <c r="D62" s="327"/>
      <c r="E62" s="327"/>
      <c r="F62" s="327"/>
      <c r="G62" s="327"/>
      <c r="H62" s="327"/>
      <c r="I62" s="328"/>
      <c r="J62" s="212">
        <f>J56</f>
        <v>0</v>
      </c>
      <c r="K62" s="57"/>
    </row>
    <row r="63" spans="1:11" ht="14.25" customHeight="1">
      <c r="A63" s="123" t="s">
        <v>36</v>
      </c>
      <c r="B63" s="51" t="s">
        <v>37</v>
      </c>
      <c r="C63" s="124" t="s">
        <v>39</v>
      </c>
      <c r="D63" s="60"/>
      <c r="E63" s="78"/>
      <c r="F63" s="73"/>
      <c r="G63" s="73"/>
      <c r="H63" s="74"/>
      <c r="I63" s="300"/>
      <c r="J63" s="213"/>
      <c r="K63" s="57"/>
    </row>
    <row r="64" spans="1:11" ht="14.25" customHeight="1">
      <c r="A64" s="123"/>
      <c r="B64" s="73"/>
      <c r="C64" s="73"/>
      <c r="D64" s="60"/>
      <c r="E64" s="59"/>
      <c r="F64" s="73"/>
      <c r="G64" s="73"/>
      <c r="H64" s="74"/>
      <c r="I64" s="301"/>
      <c r="J64" s="214"/>
      <c r="K64" s="57"/>
    </row>
    <row r="65" spans="1:11" ht="14.25" customHeight="1">
      <c r="A65" s="50" t="s">
        <v>41</v>
      </c>
      <c r="B65" s="86"/>
      <c r="C65" s="86" t="s">
        <v>29</v>
      </c>
      <c r="D65" s="59" t="s">
        <v>42</v>
      </c>
      <c r="E65" s="59"/>
      <c r="F65" s="73" t="s">
        <v>22</v>
      </c>
      <c r="G65" s="73"/>
      <c r="H65" s="117">
        <v>1</v>
      </c>
      <c r="I65" s="300"/>
      <c r="J65" s="215" t="str">
        <f t="shared" ref="J65:J74" si="10">IF(I65="","",ROUND(I65*H65,2))</f>
        <v/>
      </c>
      <c r="K65" s="57"/>
    </row>
    <row r="66" spans="1:11" ht="14.25" customHeight="1">
      <c r="A66" s="50" t="s">
        <v>43</v>
      </c>
      <c r="B66" s="73"/>
      <c r="C66" s="73" t="s">
        <v>33</v>
      </c>
      <c r="D66" s="59" t="s">
        <v>44</v>
      </c>
      <c r="E66" s="59"/>
      <c r="F66" s="73" t="s">
        <v>22</v>
      </c>
      <c r="G66" s="73"/>
      <c r="H66" s="117">
        <v>1</v>
      </c>
      <c r="I66" s="300"/>
      <c r="J66" s="215" t="str">
        <f t="shared" si="10"/>
        <v/>
      </c>
      <c r="K66" s="57"/>
    </row>
    <row r="67" spans="1:11" ht="14.25" customHeight="1">
      <c r="A67" s="50" t="s">
        <v>45</v>
      </c>
      <c r="B67" s="73"/>
      <c r="C67" s="73" t="s">
        <v>46</v>
      </c>
      <c r="D67" s="59" t="s">
        <v>47</v>
      </c>
      <c r="E67" s="59"/>
      <c r="F67" s="73" t="s">
        <v>22</v>
      </c>
      <c r="G67" s="73"/>
      <c r="H67" s="117">
        <v>1</v>
      </c>
      <c r="I67" s="300"/>
      <c r="J67" s="215" t="str">
        <f t="shared" si="10"/>
        <v/>
      </c>
      <c r="K67" s="57"/>
    </row>
    <row r="68" spans="1:11" ht="14.25" customHeight="1">
      <c r="A68" s="50" t="s">
        <v>48</v>
      </c>
      <c r="B68" s="73"/>
      <c r="C68" s="73" t="s">
        <v>49</v>
      </c>
      <c r="D68" s="59" t="s">
        <v>50</v>
      </c>
      <c r="E68" s="59"/>
      <c r="F68" s="73" t="s">
        <v>22</v>
      </c>
      <c r="G68" s="73"/>
      <c r="H68" s="117">
        <v>1</v>
      </c>
      <c r="I68" s="300"/>
      <c r="J68" s="215" t="str">
        <f t="shared" si="10"/>
        <v/>
      </c>
      <c r="K68" s="57"/>
    </row>
    <row r="69" spans="1:11" ht="14.25" customHeight="1">
      <c r="A69" s="50" t="s">
        <v>51</v>
      </c>
      <c r="B69" s="73"/>
      <c r="C69" s="73" t="s">
        <v>52</v>
      </c>
      <c r="D69" s="59" t="s">
        <v>53</v>
      </c>
      <c r="E69" s="59"/>
      <c r="F69" s="73" t="s">
        <v>22</v>
      </c>
      <c r="G69" s="73"/>
      <c r="H69" s="117">
        <v>1</v>
      </c>
      <c r="I69" s="300"/>
      <c r="J69" s="215" t="str">
        <f t="shared" si="10"/>
        <v/>
      </c>
      <c r="K69" s="57"/>
    </row>
    <row r="70" spans="1:11" ht="14.25" customHeight="1">
      <c r="A70" s="50" t="s">
        <v>54</v>
      </c>
      <c r="B70" s="86"/>
      <c r="C70" s="86" t="s">
        <v>55</v>
      </c>
      <c r="D70" s="59" t="s">
        <v>56</v>
      </c>
      <c r="E70" s="59"/>
      <c r="F70" s="73" t="s">
        <v>22</v>
      </c>
      <c r="G70" s="73"/>
      <c r="H70" s="117">
        <v>1</v>
      </c>
      <c r="I70" s="300"/>
      <c r="J70" s="215" t="str">
        <f t="shared" si="10"/>
        <v/>
      </c>
      <c r="K70" s="57"/>
    </row>
    <row r="71" spans="1:11" ht="14.25" customHeight="1">
      <c r="A71" s="50" t="s">
        <v>57</v>
      </c>
      <c r="B71" s="86"/>
      <c r="C71" s="86" t="s">
        <v>58</v>
      </c>
      <c r="D71" s="59" t="s">
        <v>59</v>
      </c>
      <c r="E71" s="59"/>
      <c r="F71" s="73" t="s">
        <v>22</v>
      </c>
      <c r="G71" s="73"/>
      <c r="H71" s="117">
        <v>1</v>
      </c>
      <c r="I71" s="300"/>
      <c r="J71" s="215" t="str">
        <f t="shared" si="10"/>
        <v/>
      </c>
      <c r="K71" s="57"/>
    </row>
    <row r="72" spans="1:11" ht="14.25" customHeight="1">
      <c r="A72" s="50" t="s">
        <v>60</v>
      </c>
      <c r="B72" s="73"/>
      <c r="C72" s="73" t="s">
        <v>61</v>
      </c>
      <c r="D72" s="59" t="s">
        <v>62</v>
      </c>
      <c r="E72" s="59"/>
      <c r="F72" s="73" t="s">
        <v>22</v>
      </c>
      <c r="G72" s="73"/>
      <c r="H72" s="117">
        <v>1</v>
      </c>
      <c r="I72" s="300"/>
      <c r="J72" s="215" t="str">
        <f t="shared" si="10"/>
        <v/>
      </c>
      <c r="K72" s="57"/>
    </row>
    <row r="73" spans="1:11" ht="14.25" customHeight="1">
      <c r="A73" s="50" t="s">
        <v>63</v>
      </c>
      <c r="B73" s="73"/>
      <c r="C73" s="73" t="s">
        <v>26</v>
      </c>
      <c r="D73" s="59" t="s">
        <v>64</v>
      </c>
      <c r="E73" s="59"/>
      <c r="F73" s="73" t="s">
        <v>22</v>
      </c>
      <c r="G73" s="73"/>
      <c r="H73" s="117">
        <v>1</v>
      </c>
      <c r="I73" s="300"/>
      <c r="J73" s="215" t="str">
        <f t="shared" si="10"/>
        <v/>
      </c>
      <c r="K73" s="57"/>
    </row>
    <row r="74" spans="1:11" ht="14.25" customHeight="1">
      <c r="A74" s="89" t="s">
        <v>65</v>
      </c>
      <c r="B74" s="73"/>
      <c r="C74" s="73" t="s">
        <v>66</v>
      </c>
      <c r="D74" s="59" t="s">
        <v>67</v>
      </c>
      <c r="E74" s="59"/>
      <c r="F74" s="73" t="s">
        <v>22</v>
      </c>
      <c r="G74" s="73"/>
      <c r="H74" s="117">
        <v>1</v>
      </c>
      <c r="I74" s="300"/>
      <c r="J74" s="215" t="str">
        <f t="shared" si="10"/>
        <v/>
      </c>
      <c r="K74" s="57"/>
    </row>
    <row r="75" spans="1:11" ht="14.25" customHeight="1">
      <c r="A75" s="89"/>
      <c r="B75" s="73"/>
      <c r="C75" s="73"/>
      <c r="D75" s="60"/>
      <c r="E75" s="59"/>
      <c r="F75" s="73"/>
      <c r="G75" s="73"/>
      <c r="H75" s="74"/>
      <c r="I75" s="300"/>
      <c r="J75" s="214"/>
      <c r="K75" s="57"/>
    </row>
    <row r="76" spans="1:11" ht="14.25" customHeight="1">
      <c r="A76" s="89" t="s">
        <v>104</v>
      </c>
      <c r="B76" s="164" t="s">
        <v>105</v>
      </c>
      <c r="C76" s="59" t="s">
        <v>106</v>
      </c>
      <c r="D76" s="60"/>
      <c r="E76" s="59"/>
      <c r="F76" s="73" t="s">
        <v>22</v>
      </c>
      <c r="G76" s="73"/>
      <c r="H76" s="117">
        <v>1</v>
      </c>
      <c r="I76" s="301"/>
      <c r="J76" s="215" t="str">
        <f t="shared" ref="J76" si="11">IF(I76="","",ROUND(I76*H76,2))</f>
        <v/>
      </c>
      <c r="K76" s="57"/>
    </row>
    <row r="77" spans="1:11" ht="14.25" customHeight="1">
      <c r="A77" s="89"/>
      <c r="B77" s="122"/>
      <c r="C77" s="59"/>
      <c r="D77" s="60"/>
      <c r="E77" s="59"/>
      <c r="F77" s="73"/>
      <c r="G77" s="73"/>
      <c r="H77" s="74"/>
      <c r="I77" s="301"/>
      <c r="J77" s="214"/>
      <c r="K77" s="57"/>
    </row>
    <row r="78" spans="1:11" ht="14.25" customHeight="1">
      <c r="A78" s="89" t="s">
        <v>107</v>
      </c>
      <c r="B78" s="122" t="s">
        <v>108</v>
      </c>
      <c r="C78" s="59" t="s">
        <v>109</v>
      </c>
      <c r="D78" s="60"/>
      <c r="E78" s="59"/>
      <c r="F78" s="73" t="s">
        <v>22</v>
      </c>
      <c r="G78" s="73"/>
      <c r="H78" s="117">
        <v>1</v>
      </c>
      <c r="I78" s="300"/>
      <c r="J78" s="215" t="str">
        <f t="shared" ref="J78" si="12">IF(I78="","",ROUND(I78*H78,2))</f>
        <v/>
      </c>
      <c r="K78" s="57"/>
    </row>
    <row r="79" spans="1:11" ht="14.25" customHeight="1">
      <c r="A79" s="89"/>
      <c r="B79" s="122"/>
      <c r="C79" s="59"/>
      <c r="D79" s="60"/>
      <c r="E79" s="59"/>
      <c r="F79" s="73"/>
      <c r="G79" s="73"/>
      <c r="H79" s="117"/>
      <c r="I79" s="300"/>
      <c r="J79" s="214"/>
      <c r="K79" s="57"/>
    </row>
    <row r="80" spans="1:11" ht="14.25" customHeight="1">
      <c r="A80" s="170" t="s">
        <v>110</v>
      </c>
      <c r="B80" s="169" t="s">
        <v>111</v>
      </c>
      <c r="C80" s="59" t="s">
        <v>112</v>
      </c>
      <c r="D80" s="60"/>
      <c r="E80" s="252"/>
      <c r="F80" s="253" t="s">
        <v>22</v>
      </c>
      <c r="G80" s="253"/>
      <c r="H80" s="254">
        <v>1</v>
      </c>
      <c r="I80" s="302"/>
      <c r="J80" s="215" t="str">
        <f t="shared" ref="J80" si="13">IF(I80="","",ROUND(I80*H80,2))</f>
        <v/>
      </c>
      <c r="K80" s="57"/>
    </row>
    <row r="81" spans="1:11" ht="14.25" customHeight="1">
      <c r="A81" s="112"/>
      <c r="B81" s="171"/>
      <c r="C81" s="93"/>
      <c r="D81" s="59"/>
      <c r="E81" s="59"/>
      <c r="F81" s="73"/>
      <c r="G81" s="73"/>
      <c r="H81" s="117"/>
      <c r="I81" s="301"/>
      <c r="J81" s="214"/>
      <c r="K81" s="57"/>
    </row>
    <row r="82" spans="1:11" ht="14.25" customHeight="1">
      <c r="A82" s="170" t="s">
        <v>113</v>
      </c>
      <c r="B82" s="169" t="s">
        <v>75</v>
      </c>
      <c r="C82" s="329" t="s">
        <v>114</v>
      </c>
      <c r="D82" s="329"/>
      <c r="E82" s="330"/>
      <c r="F82" s="73"/>
      <c r="G82" s="73"/>
      <c r="H82" s="117"/>
      <c r="I82" s="301"/>
      <c r="J82" s="214"/>
      <c r="K82" s="57"/>
    </row>
    <row r="83" spans="1:11" ht="14.25" customHeight="1">
      <c r="A83" s="170"/>
      <c r="B83" s="169"/>
      <c r="C83" s="93"/>
      <c r="D83" s="59"/>
      <c r="E83" s="59"/>
      <c r="F83" s="73"/>
      <c r="G83" s="73"/>
      <c r="H83" s="117"/>
      <c r="I83" s="301"/>
      <c r="J83" s="214"/>
      <c r="K83" s="57"/>
    </row>
    <row r="84" spans="1:11" ht="14.25" customHeight="1">
      <c r="A84" s="170" t="s">
        <v>115</v>
      </c>
      <c r="B84" s="169" t="s">
        <v>78</v>
      </c>
      <c r="C84" s="329" t="s">
        <v>79</v>
      </c>
      <c r="D84" s="329"/>
      <c r="E84" s="330"/>
      <c r="F84" s="73" t="s">
        <v>22</v>
      </c>
      <c r="G84" s="73"/>
      <c r="H84" s="117">
        <v>1</v>
      </c>
      <c r="I84" s="301"/>
      <c r="J84" s="214">
        <f>I84*H84</f>
        <v>0</v>
      </c>
      <c r="K84" s="57"/>
    </row>
    <row r="85" spans="1:11" ht="14.25" customHeight="1">
      <c r="A85" s="170"/>
      <c r="B85" s="169"/>
      <c r="C85" s="93"/>
      <c r="D85" s="59"/>
      <c r="E85" s="59"/>
      <c r="F85" s="73"/>
      <c r="G85" s="73"/>
      <c r="H85" s="117"/>
      <c r="I85" s="301"/>
      <c r="J85" s="214"/>
      <c r="K85" s="57"/>
    </row>
    <row r="86" spans="1:11" ht="14.25" customHeight="1">
      <c r="A86" s="170" t="s">
        <v>116</v>
      </c>
      <c r="B86" s="169" t="s">
        <v>84</v>
      </c>
      <c r="C86" s="329" t="s">
        <v>85</v>
      </c>
      <c r="D86" s="329"/>
      <c r="E86" s="330"/>
      <c r="F86" s="73" t="s">
        <v>22</v>
      </c>
      <c r="G86" s="73"/>
      <c r="H86" s="117">
        <v>1</v>
      </c>
      <c r="I86" s="301"/>
      <c r="J86" s="214">
        <f t="shared" ref="J86" si="14">I86*H86</f>
        <v>0</v>
      </c>
      <c r="K86" s="57"/>
    </row>
    <row r="87" spans="1:11" ht="14.25" customHeight="1">
      <c r="A87" s="112"/>
      <c r="B87" s="171"/>
      <c r="C87" s="93"/>
      <c r="D87" s="59"/>
      <c r="E87" s="59"/>
      <c r="F87" s="73"/>
      <c r="G87" s="73"/>
      <c r="H87" s="117"/>
      <c r="I87" s="301"/>
      <c r="J87" s="214"/>
      <c r="K87" s="57"/>
    </row>
    <row r="88" spans="1:11" ht="14.25" customHeight="1">
      <c r="A88" s="170" t="s">
        <v>117</v>
      </c>
      <c r="B88" s="171" t="s">
        <v>118</v>
      </c>
      <c r="C88" s="329" t="s">
        <v>119</v>
      </c>
      <c r="D88" s="329"/>
      <c r="E88" s="330"/>
      <c r="F88" s="73"/>
      <c r="G88" s="73"/>
      <c r="H88" s="117"/>
      <c r="I88" s="301"/>
      <c r="J88" s="214"/>
      <c r="K88" s="57"/>
    </row>
    <row r="89" spans="1:11" ht="18.5" customHeight="1">
      <c r="A89" s="112"/>
      <c r="B89" s="139"/>
      <c r="C89" s="59" t="s">
        <v>29</v>
      </c>
      <c r="D89" s="59" t="s">
        <v>120</v>
      </c>
      <c r="E89" s="59"/>
      <c r="F89" s="288" t="s">
        <v>383</v>
      </c>
      <c r="G89" s="73"/>
      <c r="H89" s="291">
        <v>1</v>
      </c>
      <c r="I89" s="301">
        <f>5500*6</f>
        <v>33000</v>
      </c>
      <c r="J89" s="214">
        <f>H89*I89</f>
        <v>33000</v>
      </c>
      <c r="K89" s="57"/>
    </row>
    <row r="90" spans="1:11" ht="14.25" customHeight="1">
      <c r="A90" s="89"/>
      <c r="B90" s="139"/>
      <c r="C90" s="60"/>
      <c r="D90" s="59"/>
      <c r="E90" s="59"/>
      <c r="F90" s="73"/>
      <c r="G90" s="73"/>
      <c r="H90" s="117"/>
      <c r="I90" s="301"/>
      <c r="J90" s="214"/>
      <c r="K90" s="57"/>
    </row>
    <row r="91" spans="1:11" ht="14.25" customHeight="1">
      <c r="A91" s="89"/>
      <c r="B91" s="73"/>
      <c r="C91" s="49" t="s">
        <v>33</v>
      </c>
      <c r="D91" s="91" t="s">
        <v>121</v>
      </c>
      <c r="E91" s="59"/>
      <c r="F91" s="73" t="s">
        <v>31</v>
      </c>
      <c r="G91" s="73"/>
      <c r="H91" s="117">
        <v>1</v>
      </c>
      <c r="I91" s="301">
        <f>1000*4*6</f>
        <v>24000</v>
      </c>
      <c r="J91" s="214">
        <f>I91</f>
        <v>24000</v>
      </c>
      <c r="K91" s="57"/>
    </row>
    <row r="92" spans="1:11" ht="14.25" customHeight="1">
      <c r="A92" s="89"/>
      <c r="B92" s="73"/>
      <c r="C92" s="90"/>
      <c r="D92" s="59"/>
      <c r="E92" s="59"/>
      <c r="F92" s="73"/>
      <c r="G92" s="73"/>
      <c r="H92" s="117"/>
      <c r="I92" s="300"/>
      <c r="J92" s="214"/>
      <c r="K92" s="57"/>
    </row>
    <row r="93" spans="1:11" ht="14.25" customHeight="1">
      <c r="A93" s="50"/>
      <c r="B93" s="86"/>
      <c r="C93" s="86" t="s">
        <v>46</v>
      </c>
      <c r="D93" s="59" t="s">
        <v>122</v>
      </c>
      <c r="E93" s="59"/>
      <c r="F93" s="73" t="s">
        <v>123</v>
      </c>
      <c r="G93" s="73"/>
      <c r="H93" s="147"/>
      <c r="I93" s="303">
        <f>J89+J91</f>
        <v>57000</v>
      </c>
      <c r="J93" s="215"/>
      <c r="K93" s="57"/>
    </row>
    <row r="94" spans="1:11" ht="14.25" customHeight="1">
      <c r="A94" s="50"/>
      <c r="B94" s="86"/>
      <c r="C94" s="86"/>
      <c r="D94" s="59"/>
      <c r="E94" s="59"/>
      <c r="F94" s="73"/>
      <c r="G94" s="73"/>
      <c r="H94" s="117"/>
      <c r="I94" s="300"/>
      <c r="J94" s="214"/>
      <c r="K94" s="57"/>
    </row>
    <row r="95" spans="1:11" ht="14.25" customHeight="1">
      <c r="A95" s="50"/>
      <c r="B95" s="51"/>
      <c r="C95" s="59"/>
      <c r="D95" s="60"/>
      <c r="E95" s="59"/>
      <c r="F95" s="73"/>
      <c r="G95" s="73"/>
      <c r="H95" s="117"/>
      <c r="I95" s="301"/>
      <c r="J95" s="214"/>
      <c r="K95" s="57"/>
    </row>
    <row r="96" spans="1:11" ht="14.25" customHeight="1">
      <c r="A96" s="50"/>
      <c r="B96" s="51"/>
      <c r="C96" s="59"/>
      <c r="D96" s="60"/>
      <c r="E96" s="59"/>
      <c r="F96" s="73"/>
      <c r="G96" s="73"/>
      <c r="H96" s="87"/>
      <c r="I96" s="299"/>
      <c r="J96" s="214"/>
      <c r="K96" s="57"/>
    </row>
    <row r="97" spans="1:11" ht="14.25" customHeight="1" thickBot="1">
      <c r="A97" s="50"/>
      <c r="B97" s="73"/>
      <c r="C97" s="73"/>
      <c r="D97" s="60"/>
      <c r="E97" s="59"/>
      <c r="F97" s="73"/>
      <c r="G97" s="73"/>
      <c r="H97" s="87"/>
      <c r="I97" s="299"/>
      <c r="J97" s="216"/>
      <c r="K97" s="57"/>
    </row>
    <row r="98" spans="1:11" ht="28.25" customHeight="1" thickBot="1">
      <c r="A98" s="326" t="s">
        <v>347</v>
      </c>
      <c r="B98" s="327"/>
      <c r="C98" s="327"/>
      <c r="D98" s="327"/>
      <c r="E98" s="327"/>
      <c r="F98" s="327"/>
      <c r="G98" s="327"/>
      <c r="H98" s="327"/>
      <c r="I98" s="328"/>
      <c r="J98" s="210"/>
      <c r="K98" s="57"/>
    </row>
    <row r="99" spans="1:11" ht="14.25" customHeight="1">
      <c r="A99" s="82"/>
      <c r="B99" s="83"/>
      <c r="C99" s="83"/>
      <c r="D99" s="83"/>
      <c r="E99" s="82"/>
      <c r="F99" s="83"/>
      <c r="G99" s="83"/>
      <c r="H99" s="84"/>
      <c r="I99" s="299"/>
      <c r="J99" s="211"/>
      <c r="K99" s="57"/>
    </row>
    <row r="100" spans="1:11" ht="14.25" customHeight="1">
      <c r="A100" s="82"/>
      <c r="B100" s="83"/>
      <c r="C100" s="83"/>
      <c r="D100" s="83"/>
      <c r="E100" s="82"/>
      <c r="F100" s="83"/>
      <c r="G100" s="83"/>
      <c r="H100" s="84"/>
      <c r="I100" s="299"/>
      <c r="J100" s="211"/>
      <c r="K100" s="57"/>
    </row>
    <row r="101" spans="1:11" ht="14.25" customHeight="1">
      <c r="A101" s="59"/>
      <c r="B101" s="60"/>
      <c r="C101" s="60"/>
      <c r="D101" s="60"/>
      <c r="E101" s="59"/>
      <c r="H101" s="94"/>
      <c r="I101" s="299"/>
      <c r="J101" s="211"/>
      <c r="K101" s="57"/>
    </row>
    <row r="102" spans="1:11" ht="14.25" customHeight="1">
      <c r="A102" s="82"/>
      <c r="B102" s="83"/>
      <c r="C102" s="83"/>
      <c r="D102" s="83"/>
      <c r="E102" s="82"/>
      <c r="F102" s="83"/>
      <c r="G102" s="83"/>
      <c r="H102" s="84"/>
      <c r="I102" s="299"/>
      <c r="J102" s="211"/>
      <c r="K102" s="57"/>
    </row>
    <row r="103" spans="1:11" ht="14.25" customHeight="1">
      <c r="A103" s="82"/>
      <c r="B103" s="83"/>
      <c r="C103" s="83"/>
      <c r="D103" s="83"/>
      <c r="E103" s="82"/>
      <c r="F103" s="83"/>
      <c r="G103" s="83"/>
      <c r="H103" s="84"/>
      <c r="I103" s="299"/>
      <c r="J103" s="211"/>
      <c r="K103" s="57"/>
    </row>
    <row r="104" spans="1:11" ht="14.25" customHeight="1">
      <c r="J104" s="217"/>
    </row>
    <row r="105" spans="1:11" ht="14.25" customHeight="1">
      <c r="J105" s="217"/>
    </row>
    <row r="106" spans="1:11" ht="14.25" customHeight="1">
      <c r="J106" s="217"/>
    </row>
    <row r="107" spans="1:11" ht="14.25" customHeight="1">
      <c r="J107" s="217"/>
    </row>
    <row r="108" spans="1:11" ht="14.25" customHeight="1">
      <c r="J108" s="217"/>
    </row>
    <row r="109" spans="1:11" ht="14.25" customHeight="1">
      <c r="J109" s="217"/>
    </row>
    <row r="110" spans="1:11" ht="14.25" customHeight="1">
      <c r="J110" s="217"/>
    </row>
    <row r="111" spans="1:11" ht="14.25" customHeight="1">
      <c r="J111" s="217"/>
    </row>
    <row r="112" spans="1:11" ht="14.25" customHeight="1">
      <c r="J112" s="217"/>
    </row>
    <row r="113" spans="10:10" ht="14.25" customHeight="1">
      <c r="J113" s="217"/>
    </row>
    <row r="114" spans="10:10" ht="14.25" customHeight="1">
      <c r="J114" s="217"/>
    </row>
    <row r="115" spans="10:10" ht="14.25" customHeight="1">
      <c r="J115" s="217"/>
    </row>
    <row r="116" spans="10:10" ht="14.25" customHeight="1">
      <c r="J116" s="217"/>
    </row>
    <row r="117" spans="10:10" ht="14.25" customHeight="1">
      <c r="J117" s="217"/>
    </row>
    <row r="118" spans="10:10" ht="14.25" customHeight="1">
      <c r="J118" s="217"/>
    </row>
    <row r="119" spans="10:10" ht="14.25" customHeight="1">
      <c r="J119" s="217"/>
    </row>
    <row r="120" spans="10:10" ht="14.25" customHeight="1">
      <c r="J120" s="217"/>
    </row>
    <row r="121" spans="10:10" ht="14.25" customHeight="1">
      <c r="J121" s="217"/>
    </row>
    <row r="122" spans="10:10" ht="14.25" customHeight="1">
      <c r="J122" s="217"/>
    </row>
    <row r="123" spans="10:10" ht="14.25" customHeight="1">
      <c r="J123" s="217"/>
    </row>
    <row r="124" spans="10:10" ht="14.25" customHeight="1">
      <c r="J124" s="217"/>
    </row>
    <row r="125" spans="10:10" ht="14.25" customHeight="1">
      <c r="J125" s="217"/>
    </row>
    <row r="126" spans="10:10" ht="14.25" customHeight="1">
      <c r="J126" s="217"/>
    </row>
    <row r="127" spans="10:10" ht="14.25" customHeight="1">
      <c r="J127" s="217"/>
    </row>
    <row r="128" spans="10:10" ht="14.25" customHeight="1">
      <c r="J128" s="217"/>
    </row>
    <row r="129" spans="10:10" ht="14.25" customHeight="1">
      <c r="J129" s="217"/>
    </row>
    <row r="130" spans="10:10" ht="14.25" customHeight="1">
      <c r="J130" s="217"/>
    </row>
    <row r="131" spans="10:10" ht="14.25" customHeight="1">
      <c r="J131" s="217"/>
    </row>
    <row r="132" spans="10:10" ht="14.25" customHeight="1">
      <c r="J132" s="217"/>
    </row>
    <row r="133" spans="10:10" ht="15" customHeight="1">
      <c r="J133" s="217"/>
    </row>
    <row r="134" spans="10:10" ht="15" customHeight="1">
      <c r="J134" s="217"/>
    </row>
    <row r="135" spans="10:10" ht="15" customHeight="1">
      <c r="J135" s="217"/>
    </row>
    <row r="136" spans="10:10" ht="15" customHeight="1">
      <c r="J136" s="217"/>
    </row>
    <row r="137" spans="10:10" ht="15" customHeight="1">
      <c r="J137" s="217"/>
    </row>
    <row r="138" spans="10:10" ht="15" customHeight="1">
      <c r="J138" s="217"/>
    </row>
    <row r="139" spans="10:10" ht="15" customHeight="1">
      <c r="J139" s="217"/>
    </row>
    <row r="140" spans="10:10" ht="15" customHeight="1">
      <c r="J140" s="217"/>
    </row>
    <row r="141" spans="10:10" ht="15" customHeight="1">
      <c r="J141" s="217"/>
    </row>
    <row r="142" spans="10:10" ht="15" customHeight="1">
      <c r="J142" s="217"/>
    </row>
    <row r="143" spans="10:10" ht="15" customHeight="1">
      <c r="J143" s="217"/>
    </row>
    <row r="144" spans="10:10" ht="15" customHeight="1">
      <c r="J144" s="217"/>
    </row>
    <row r="145" spans="10:10" ht="15" customHeight="1">
      <c r="J145" s="217"/>
    </row>
    <row r="146" spans="10:10" ht="15" customHeight="1">
      <c r="J146" s="217"/>
    </row>
    <row r="147" spans="10:10" ht="15" customHeight="1">
      <c r="J147" s="217"/>
    </row>
    <row r="148" spans="10:10" ht="15" customHeight="1">
      <c r="J148" s="217"/>
    </row>
    <row r="149" spans="10:10" ht="15" customHeight="1">
      <c r="J149" s="217"/>
    </row>
    <row r="150" spans="10:10" ht="15" customHeight="1">
      <c r="J150" s="217"/>
    </row>
    <row r="151" spans="10:10" ht="15" customHeight="1">
      <c r="J151" s="217"/>
    </row>
    <row r="152" spans="10:10" ht="15" customHeight="1">
      <c r="J152" s="217"/>
    </row>
    <row r="153" spans="10:10" ht="15" customHeight="1">
      <c r="J153" s="217"/>
    </row>
    <row r="154" spans="10:10" ht="15" customHeight="1">
      <c r="J154" s="217"/>
    </row>
    <row r="155" spans="10:10" ht="15" customHeight="1">
      <c r="J155" s="217"/>
    </row>
    <row r="156" spans="10:10" ht="15" customHeight="1">
      <c r="J156" s="217"/>
    </row>
    <row r="157" spans="10:10" ht="15" customHeight="1">
      <c r="J157" s="217"/>
    </row>
    <row r="158" spans="10:10" ht="15" customHeight="1">
      <c r="J158" s="217"/>
    </row>
    <row r="159" spans="10:10" ht="15" customHeight="1">
      <c r="J159" s="217"/>
    </row>
    <row r="160" spans="10:10" ht="15" customHeight="1">
      <c r="J160" s="217"/>
    </row>
    <row r="161" spans="10:10" ht="15" customHeight="1">
      <c r="J161" s="217"/>
    </row>
    <row r="162" spans="10:10" ht="15" customHeight="1">
      <c r="J162" s="217"/>
    </row>
    <row r="163" spans="10:10" ht="15" customHeight="1">
      <c r="J163" s="217"/>
    </row>
    <row r="164" spans="10:10" ht="15" customHeight="1">
      <c r="J164" s="217"/>
    </row>
    <row r="165" spans="10:10" ht="15" customHeight="1">
      <c r="J165" s="217"/>
    </row>
    <row r="166" spans="10:10" ht="15" customHeight="1">
      <c r="J166" s="217"/>
    </row>
    <row r="167" spans="10:10" ht="15" customHeight="1">
      <c r="J167" s="217"/>
    </row>
    <row r="168" spans="10:10" ht="15" customHeight="1">
      <c r="J168" s="217"/>
    </row>
    <row r="169" spans="10:10" ht="15" customHeight="1">
      <c r="J169" s="217"/>
    </row>
    <row r="170" spans="10:10" ht="15" customHeight="1">
      <c r="J170" s="217"/>
    </row>
    <row r="171" spans="10:10" ht="15" customHeight="1">
      <c r="J171" s="217"/>
    </row>
    <row r="172" spans="10:10" ht="15" customHeight="1">
      <c r="J172" s="217"/>
    </row>
    <row r="173" spans="10:10" ht="15" customHeight="1">
      <c r="J173" s="217"/>
    </row>
    <row r="174" spans="10:10" ht="15" customHeight="1">
      <c r="J174" s="217"/>
    </row>
    <row r="175" spans="10:10" ht="15" customHeight="1">
      <c r="J175" s="217"/>
    </row>
    <row r="176" spans="10:10" ht="15" customHeight="1">
      <c r="J176" s="217"/>
    </row>
    <row r="177" spans="10:10" ht="15" customHeight="1">
      <c r="J177" s="217"/>
    </row>
    <row r="178" spans="10:10" ht="15" customHeight="1">
      <c r="J178" s="217"/>
    </row>
    <row r="179" spans="10:10" ht="15" customHeight="1">
      <c r="J179" s="217"/>
    </row>
    <row r="180" spans="10:10" ht="15" customHeight="1">
      <c r="J180" s="217"/>
    </row>
    <row r="181" spans="10:10" ht="15" customHeight="1">
      <c r="J181" s="217"/>
    </row>
    <row r="182" spans="10:10" ht="15" customHeight="1">
      <c r="J182" s="217"/>
    </row>
    <row r="183" spans="10:10" ht="15" customHeight="1">
      <c r="J183" s="217"/>
    </row>
    <row r="184" spans="10:10" ht="15" customHeight="1">
      <c r="J184" s="217"/>
    </row>
    <row r="185" spans="10:10" ht="15" customHeight="1">
      <c r="J185" s="217"/>
    </row>
    <row r="186" spans="10:10" ht="15" customHeight="1">
      <c r="J186" s="217"/>
    </row>
    <row r="187" spans="10:10" ht="15" customHeight="1">
      <c r="J187" s="217"/>
    </row>
    <row r="188" spans="10:10" ht="15" customHeight="1">
      <c r="J188" s="217"/>
    </row>
    <row r="189" spans="10:10" ht="15" customHeight="1">
      <c r="J189" s="217"/>
    </row>
    <row r="190" spans="10:10" ht="15" customHeight="1">
      <c r="J190" s="217"/>
    </row>
    <row r="191" spans="10:10" ht="15" customHeight="1">
      <c r="J191" s="217"/>
    </row>
    <row r="192" spans="10:10" ht="15" customHeight="1">
      <c r="J192" s="217"/>
    </row>
    <row r="193" spans="10:10" ht="15" customHeight="1">
      <c r="J193" s="217"/>
    </row>
    <row r="194" spans="10:10" ht="15" customHeight="1">
      <c r="J194" s="217"/>
    </row>
    <row r="195" spans="10:10" ht="15" customHeight="1">
      <c r="J195" s="217"/>
    </row>
    <row r="196" spans="10:10" ht="15" customHeight="1">
      <c r="J196" s="217"/>
    </row>
    <row r="197" spans="10:10" ht="15" customHeight="1">
      <c r="J197" s="217"/>
    </row>
    <row r="198" spans="10:10" ht="15" customHeight="1">
      <c r="J198" s="217"/>
    </row>
    <row r="199" spans="10:10" ht="15" customHeight="1">
      <c r="J199" s="217"/>
    </row>
    <row r="200" spans="10:10" ht="15" customHeight="1">
      <c r="J200" s="217"/>
    </row>
    <row r="201" spans="10:10" ht="15" customHeight="1">
      <c r="J201" s="217"/>
    </row>
    <row r="202" spans="10:10" ht="15" customHeight="1">
      <c r="J202" s="217"/>
    </row>
    <row r="203" spans="10:10" ht="15" customHeight="1">
      <c r="J203" s="217"/>
    </row>
    <row r="204" spans="10:10" ht="15" customHeight="1">
      <c r="J204" s="217"/>
    </row>
    <row r="205" spans="10:10" ht="15" customHeight="1">
      <c r="J205" s="217"/>
    </row>
  </sheetData>
  <mergeCells count="12">
    <mergeCell ref="C40:E40"/>
    <mergeCell ref="A1:H1"/>
    <mergeCell ref="A2:H2"/>
    <mergeCell ref="C38:E38"/>
    <mergeCell ref="C39:E39"/>
    <mergeCell ref="A56:I56"/>
    <mergeCell ref="A62:I62"/>
    <mergeCell ref="A98:I98"/>
    <mergeCell ref="C88:E88"/>
    <mergeCell ref="C86:E86"/>
    <mergeCell ref="C84:E84"/>
    <mergeCell ref="C82:E82"/>
  </mergeCells>
  <phoneticPr fontId="0" type="noConversion"/>
  <pageMargins left="0.51181102362204722" right="0.19685039370078741" top="0.92361111111111116" bottom="0.59055118110236227" header="0" footer="0.11811023622047245"/>
  <pageSetup paperSize="9" fitToHeight="0" orientation="portrait" useFirstPageNumber="1" r:id="rId1"/>
  <headerFooter alignWithMargins="0">
    <oddHeader>&amp;C&amp;"Arial,Bold"BELA BELA LOCAL MUNICIPALITY
   &amp;"Arial,Regular"
&amp;10      REFURBISHMENT OF ROADS AND STORMWATER IN LIMPOPO ROAD AND MABUNDA STREET (WARDS 7 AND 5)               
  BID NO: 9/1/3/415</oddHeader>
    <oddFooter xml:space="preserve">&amp;CPricing Schedule Section C2.2 </oddFooter>
  </headerFooter>
  <rowBreaks count="1" manualBreakCount="1">
    <brk id="6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tabSelected="1" view="pageLayout" topLeftCell="A106" zoomScale="85" zoomScaleNormal="100" zoomScaleSheetLayoutView="100" zoomScalePageLayoutView="85" workbookViewId="0">
      <selection activeCell="B116" sqref="B116"/>
    </sheetView>
  </sheetViews>
  <sheetFormatPr defaultRowHeight="15.5"/>
  <cols>
    <col min="1" max="1" width="14.53515625" customWidth="1"/>
    <col min="2" max="2" width="46" customWidth="1"/>
    <col min="3" max="3" width="27.84375" style="42" customWidth="1"/>
    <col min="4" max="4" width="14.921875" bestFit="1" customWidth="1"/>
    <col min="5" max="5" width="17.765625" customWidth="1"/>
  </cols>
  <sheetData>
    <row r="1" spans="1:3">
      <c r="A1" s="32"/>
      <c r="B1" s="53"/>
      <c r="C1" s="38"/>
    </row>
    <row r="2" spans="1:3">
      <c r="A2" s="33"/>
      <c r="B2" s="113"/>
      <c r="C2" s="39"/>
    </row>
    <row r="3" spans="1:3">
      <c r="A3" s="41"/>
      <c r="B3" s="42"/>
      <c r="C3" s="43"/>
    </row>
    <row r="4" spans="1:3">
      <c r="A4" s="116"/>
      <c r="B4" s="113" t="s">
        <v>248</v>
      </c>
      <c r="C4" s="40"/>
    </row>
    <row r="5" spans="1:3" ht="14.25" customHeight="1">
      <c r="A5" s="44"/>
      <c r="B5" s="115"/>
      <c r="C5" s="45"/>
    </row>
    <row r="6" spans="1:3">
      <c r="A6" s="116"/>
      <c r="B6" s="141" t="s">
        <v>247</v>
      </c>
      <c r="C6" s="114"/>
    </row>
    <row r="7" spans="1:3">
      <c r="A7" s="140"/>
      <c r="B7" s="141"/>
      <c r="C7" s="150"/>
    </row>
    <row r="8" spans="1:3">
      <c r="A8" s="358"/>
      <c r="B8" s="359"/>
      <c r="C8" s="360"/>
    </row>
    <row r="9" spans="1:3" ht="16" thickBot="1">
      <c r="A9" s="46"/>
      <c r="B9" s="47"/>
      <c r="C9" s="142"/>
    </row>
    <row r="10" spans="1:3" s="42" customFormat="1" ht="34" customHeight="1" thickBot="1">
      <c r="A10" s="162" t="s">
        <v>249</v>
      </c>
      <c r="B10" s="160" t="s">
        <v>5</v>
      </c>
      <c r="C10" s="138" t="s">
        <v>250</v>
      </c>
    </row>
    <row r="11" spans="1:3" s="42" customFormat="1" ht="34" customHeight="1">
      <c r="A11" s="163">
        <v>1</v>
      </c>
      <c r="B11" s="161" t="s">
        <v>251</v>
      </c>
      <c r="C11" s="274"/>
    </row>
    <row r="12" spans="1:3" s="42" customFormat="1" ht="34" customHeight="1">
      <c r="A12" s="163">
        <v>2</v>
      </c>
      <c r="B12" s="161" t="s">
        <v>127</v>
      </c>
      <c r="C12" s="274"/>
    </row>
    <row r="13" spans="1:3" s="42" customFormat="1" ht="34" customHeight="1">
      <c r="A13" s="163">
        <v>3</v>
      </c>
      <c r="B13" s="161" t="s">
        <v>370</v>
      </c>
      <c r="C13" s="274"/>
    </row>
    <row r="14" spans="1:3" s="42" customFormat="1" ht="34" customHeight="1">
      <c r="A14" s="163">
        <v>4</v>
      </c>
      <c r="B14" s="161" t="s">
        <v>371</v>
      </c>
      <c r="C14" s="275"/>
    </row>
    <row r="15" spans="1:3" s="42" customFormat="1" ht="34" customHeight="1">
      <c r="A15" s="163">
        <v>5</v>
      </c>
      <c r="B15" s="161" t="s">
        <v>369</v>
      </c>
      <c r="C15" s="276"/>
    </row>
    <row r="16" spans="1:3" s="42" customFormat="1" ht="34" customHeight="1">
      <c r="A16" s="163">
        <v>6</v>
      </c>
      <c r="B16" s="161" t="s">
        <v>241</v>
      </c>
      <c r="C16" s="275"/>
    </row>
    <row r="17" spans="1:5" s="42" customFormat="1" ht="34" customHeight="1">
      <c r="A17" s="163">
        <v>7</v>
      </c>
      <c r="B17" s="161" t="s">
        <v>378</v>
      </c>
      <c r="C17" s="275"/>
    </row>
    <row r="18" spans="1:5" s="42" customFormat="1" ht="34" customHeight="1">
      <c r="A18" s="163">
        <v>8</v>
      </c>
      <c r="B18" s="161" t="s">
        <v>368</v>
      </c>
      <c r="C18" s="275"/>
    </row>
    <row r="19" spans="1:5" s="42" customFormat="1" ht="34" customHeight="1" thickBot="1">
      <c r="A19" s="163">
        <v>9</v>
      </c>
      <c r="B19" s="161" t="s">
        <v>244</v>
      </c>
      <c r="C19" s="277"/>
      <c r="D19" s="269"/>
      <c r="E19" s="284"/>
    </row>
    <row r="20" spans="1:5" ht="34" customHeight="1" thickBot="1">
      <c r="A20" s="361" t="s">
        <v>252</v>
      </c>
      <c r="B20" s="362"/>
      <c r="C20" s="278"/>
      <c r="D20" s="159"/>
      <c r="E20" s="285"/>
    </row>
    <row r="21" spans="1:5" ht="34" customHeight="1" thickBot="1">
      <c r="A21" s="361" t="s">
        <v>381</v>
      </c>
      <c r="B21" s="362"/>
      <c r="C21" s="277"/>
      <c r="E21" s="286"/>
    </row>
    <row r="22" spans="1:5" ht="34" customHeight="1" thickBot="1">
      <c r="A22" s="361" t="s">
        <v>382</v>
      </c>
      <c r="B22" s="362"/>
      <c r="C22" s="278"/>
      <c r="D22" s="279"/>
    </row>
    <row r="23" spans="1:5" ht="34" customHeight="1" thickBot="1">
      <c r="A23" s="361" t="s">
        <v>400</v>
      </c>
      <c r="B23" s="362"/>
      <c r="C23" s="278"/>
      <c r="E23" s="279"/>
    </row>
    <row r="24" spans="1:5" ht="34" customHeight="1" thickBot="1">
      <c r="A24" s="361" t="s">
        <v>253</v>
      </c>
      <c r="B24" s="362"/>
      <c r="C24" s="277"/>
    </row>
    <row r="25" spans="1:5" ht="34" customHeight="1" thickBot="1">
      <c r="A25" s="356" t="s">
        <v>254</v>
      </c>
      <c r="B25" s="357"/>
      <c r="C25" s="278"/>
    </row>
    <row r="26" spans="1:5">
      <c r="A26" s="1"/>
      <c r="B26" s="2"/>
      <c r="C26" s="158"/>
    </row>
    <row r="27" spans="1:5">
      <c r="A27" s="1"/>
      <c r="B27" s="2"/>
      <c r="C27" s="158"/>
    </row>
    <row r="28" spans="1:5">
      <c r="A28" s="1"/>
      <c r="B28" s="2"/>
      <c r="C28" s="158"/>
    </row>
    <row r="29" spans="1:5">
      <c r="A29" s="1"/>
      <c r="B29" s="2"/>
      <c r="C29" s="158"/>
    </row>
    <row r="30" spans="1:5">
      <c r="A30" s="1"/>
      <c r="B30" s="2"/>
      <c r="C30" s="158"/>
    </row>
    <row r="31" spans="1:5">
      <c r="A31" s="1"/>
      <c r="B31" s="2"/>
      <c r="C31" s="158"/>
    </row>
    <row r="32" spans="1:5">
      <c r="A32" s="1"/>
      <c r="B32" s="2"/>
      <c r="C32" s="158"/>
    </row>
    <row r="33" spans="1:3">
      <c r="A33" s="1"/>
      <c r="B33" s="2"/>
    </row>
    <row r="34" spans="1:3">
      <c r="A34" s="1"/>
      <c r="B34" s="2"/>
      <c r="C34" s="158"/>
    </row>
    <row r="35" spans="1:3">
      <c r="A35" s="1"/>
      <c r="B35" s="2"/>
      <c r="C35" s="158"/>
    </row>
    <row r="36" spans="1:3">
      <c r="A36" s="1"/>
      <c r="B36" s="2"/>
      <c r="C36" s="158"/>
    </row>
    <row r="37" spans="1:3">
      <c r="A37" s="1"/>
      <c r="B37" s="2"/>
      <c r="C37" s="158"/>
    </row>
    <row r="38" spans="1:3">
      <c r="A38" s="1"/>
      <c r="B38" s="2"/>
      <c r="C38" s="158"/>
    </row>
    <row r="46" spans="1:3">
      <c r="C46" s="31"/>
    </row>
    <row r="48" spans="1:3">
      <c r="C48" s="31" t="s">
        <v>255</v>
      </c>
    </row>
  </sheetData>
  <mergeCells count="7">
    <mergeCell ref="A25:B25"/>
    <mergeCell ref="A8:C8"/>
    <mergeCell ref="A20:B20"/>
    <mergeCell ref="A21:B21"/>
    <mergeCell ref="A22:B22"/>
    <mergeCell ref="A24:B24"/>
    <mergeCell ref="A23:B23"/>
  </mergeCells>
  <phoneticPr fontId="0" type="noConversion"/>
  <printOptions horizontalCentered="1"/>
  <pageMargins left="0.55118110236220474" right="0.35433070866141736" top="0.94117647058823528" bottom="0.59055118110236227" header="0" footer="0.11811023622047245"/>
  <pageSetup paperSize="9" scale="80" orientation="portrait" useFirstPageNumber="1" r:id="rId1"/>
  <headerFooter alignWithMargins="0">
    <oddHeader>&amp;C&amp;"Arial,Bold"BELA BELA LOCAL MUNICIPALITY   
&amp;"Arial,Regular"REFURBISHMENT OF ROADS AND STORMWATER IN LIMPOPO ROAD AND MABUNDA STREET (WARDS 7 AND 5) 
  BID NO: 9/1/3/415</oddHeader>
    <oddFooter xml:space="preserve">&amp;CPricing Schedule Section C2.2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5"/>
  <sheetViews>
    <sheetView showOutlineSymbols="0" view="pageLayout" zoomScale="93" zoomScaleNormal="100" zoomScaleSheetLayoutView="100" zoomScalePageLayoutView="93" workbookViewId="0">
      <selection activeCell="E11" sqref="E11"/>
    </sheetView>
  </sheetViews>
  <sheetFormatPr defaultColWidth="7.69140625" defaultRowHeight="15" customHeight="1"/>
  <cols>
    <col min="1" max="1" width="6" style="97" bestFit="1" customWidth="1"/>
    <col min="2" max="2" width="7.4609375" style="58" customWidth="1"/>
    <col min="3" max="3" width="2.3828125" style="58" customWidth="1"/>
    <col min="4" max="4" width="2.07421875" style="58" customWidth="1"/>
    <col min="5" max="5" width="33.921875" style="58" customWidth="1"/>
    <col min="6" max="6" width="6.69140625" style="60" customWidth="1"/>
    <col min="7" max="7" width="6" style="60" customWidth="1"/>
    <col min="8" max="8" width="7.4609375" style="56" customWidth="1"/>
    <col min="9" max="9" width="8.3828125" style="58" customWidth="1"/>
    <col min="10" max="10" width="15.69140625" style="157" customWidth="1"/>
    <col min="11" max="16384" width="7.69140625" style="58"/>
  </cols>
  <sheetData>
    <row r="1" spans="1:11" ht="15" customHeight="1">
      <c r="A1" s="334"/>
      <c r="B1" s="334"/>
      <c r="C1" s="334"/>
      <c r="D1" s="334"/>
      <c r="E1" s="334"/>
      <c r="F1" s="334"/>
      <c r="G1" s="334"/>
      <c r="H1" s="334"/>
      <c r="I1" s="120"/>
      <c r="J1" s="6" t="s">
        <v>125</v>
      </c>
      <c r="K1" s="57"/>
    </row>
    <row r="2" spans="1:11" ht="15" customHeight="1">
      <c r="A2" s="134" t="s">
        <v>126</v>
      </c>
      <c r="B2" s="134"/>
      <c r="C2" s="134"/>
      <c r="D2" s="134"/>
      <c r="E2" s="134"/>
      <c r="F2" s="134"/>
      <c r="G2" s="134"/>
      <c r="H2" s="134"/>
      <c r="I2" s="48"/>
      <c r="J2" s="6"/>
      <c r="K2" s="57"/>
    </row>
    <row r="3" spans="1:11" ht="14.25" customHeight="1">
      <c r="A3" s="339"/>
      <c r="B3" s="340"/>
      <c r="C3" s="340"/>
      <c r="D3" s="340"/>
      <c r="E3" s="340"/>
      <c r="F3" s="340"/>
      <c r="G3" s="340"/>
      <c r="H3" s="340"/>
      <c r="I3" s="340"/>
      <c r="J3" s="340"/>
      <c r="K3" s="57"/>
    </row>
    <row r="4" spans="1:11" ht="14.25" customHeight="1">
      <c r="A4" s="62" t="s">
        <v>3</v>
      </c>
      <c r="B4" s="62" t="s">
        <v>4</v>
      </c>
      <c r="C4" s="63"/>
      <c r="D4" s="64"/>
      <c r="E4" s="65" t="s">
        <v>5</v>
      </c>
      <c r="F4" s="62" t="s">
        <v>6</v>
      </c>
      <c r="G4" s="62" t="s">
        <v>7</v>
      </c>
      <c r="H4" s="174" t="s">
        <v>8</v>
      </c>
      <c r="I4" s="66" t="s">
        <v>9</v>
      </c>
      <c r="J4" s="151" t="s">
        <v>10</v>
      </c>
      <c r="K4" s="57"/>
    </row>
    <row r="5" spans="1:11" ht="14.25" customHeight="1">
      <c r="A5" s="67" t="s">
        <v>11</v>
      </c>
      <c r="B5" s="67" t="s">
        <v>12</v>
      </c>
      <c r="C5" s="67"/>
      <c r="D5" s="68"/>
      <c r="E5" s="68"/>
      <c r="F5" s="67"/>
      <c r="G5" s="67"/>
      <c r="H5" s="69"/>
      <c r="I5" s="70" t="s">
        <v>13</v>
      </c>
      <c r="J5" s="152" t="s">
        <v>13</v>
      </c>
      <c r="K5" s="57"/>
    </row>
    <row r="6" spans="1:11" ht="14.25" customHeight="1">
      <c r="A6" s="341">
        <v>2</v>
      </c>
      <c r="B6" s="71" t="s">
        <v>14</v>
      </c>
      <c r="C6" s="72"/>
      <c r="D6" s="61"/>
      <c r="E6" s="72"/>
      <c r="F6" s="73"/>
      <c r="G6" s="73"/>
      <c r="H6" s="74"/>
      <c r="I6" s="75"/>
      <c r="J6" s="153"/>
      <c r="K6" s="57"/>
    </row>
    <row r="7" spans="1:11" ht="14.25" customHeight="1">
      <c r="A7" s="342"/>
      <c r="B7" s="175" t="s">
        <v>15</v>
      </c>
      <c r="C7" s="76" t="s">
        <v>128</v>
      </c>
      <c r="D7" s="61"/>
      <c r="E7" s="76"/>
      <c r="F7" s="73"/>
      <c r="G7" s="73"/>
      <c r="H7" s="74"/>
      <c r="I7" s="75"/>
      <c r="J7" s="153"/>
      <c r="K7" s="57"/>
    </row>
    <row r="8" spans="1:11" ht="14.25" customHeight="1">
      <c r="A8" s="73"/>
      <c r="B8" s="51"/>
      <c r="C8" s="59"/>
      <c r="D8" s="60"/>
      <c r="E8" s="59"/>
      <c r="F8" s="73"/>
      <c r="G8" s="73"/>
      <c r="H8" s="74"/>
      <c r="I8" s="75"/>
      <c r="J8" s="153"/>
      <c r="K8" s="57"/>
    </row>
    <row r="9" spans="1:11" ht="14.25" customHeight="1">
      <c r="A9" s="79">
        <v>2.1</v>
      </c>
      <c r="B9" s="175">
        <v>8.6999999999999993</v>
      </c>
      <c r="C9" s="72" t="s">
        <v>129</v>
      </c>
      <c r="D9" s="61"/>
      <c r="E9" s="76"/>
      <c r="F9" s="73"/>
      <c r="G9" s="73"/>
      <c r="H9" s="74"/>
      <c r="I9" s="75"/>
      <c r="J9" s="153"/>
      <c r="K9" s="57"/>
    </row>
    <row r="10" spans="1:11" ht="14.25" customHeight="1">
      <c r="A10" s="73"/>
      <c r="B10" s="51"/>
      <c r="C10" s="59"/>
      <c r="D10" s="60"/>
      <c r="E10" s="59"/>
      <c r="F10" s="73"/>
      <c r="G10" s="73"/>
      <c r="H10" s="74"/>
      <c r="I10" s="75"/>
      <c r="J10" s="153"/>
      <c r="K10" s="57"/>
    </row>
    <row r="11" spans="1:11" ht="14.25" customHeight="1">
      <c r="A11" s="98" t="s">
        <v>130</v>
      </c>
      <c r="B11" s="73"/>
      <c r="C11" s="99" t="s">
        <v>131</v>
      </c>
      <c r="D11" s="60"/>
      <c r="E11" s="103"/>
      <c r="F11" s="98" t="s">
        <v>132</v>
      </c>
      <c r="G11" s="73"/>
      <c r="H11" s="117">
        <v>1</v>
      </c>
      <c r="I11" s="77"/>
      <c r="J11" s="143" t="s">
        <v>342</v>
      </c>
      <c r="K11" s="57"/>
    </row>
    <row r="12" spans="1:11" ht="14.25" customHeight="1">
      <c r="A12" s="98"/>
      <c r="B12" s="73"/>
      <c r="C12" s="99"/>
      <c r="D12" s="60"/>
      <c r="E12" s="103"/>
      <c r="F12" s="98"/>
      <c r="G12" s="73"/>
      <c r="H12" s="74"/>
      <c r="I12" s="75"/>
      <c r="J12" s="153"/>
      <c r="K12" s="57"/>
    </row>
    <row r="13" spans="1:11" ht="14.25" customHeight="1">
      <c r="A13" s="98" t="s">
        <v>133</v>
      </c>
      <c r="B13" s="73"/>
      <c r="C13" s="99" t="s">
        <v>134</v>
      </c>
      <c r="D13" s="60"/>
      <c r="E13" s="104"/>
      <c r="F13" s="98" t="s">
        <v>132</v>
      </c>
      <c r="G13" s="73"/>
      <c r="H13" s="74">
        <v>1</v>
      </c>
      <c r="I13" s="75"/>
      <c r="J13" s="143" t="s">
        <v>342</v>
      </c>
      <c r="K13" s="57"/>
    </row>
    <row r="14" spans="1:11" ht="14.25" customHeight="1">
      <c r="A14" s="98"/>
      <c r="B14" s="73"/>
      <c r="C14" s="99"/>
      <c r="D14" s="60"/>
      <c r="E14" s="103"/>
      <c r="F14" s="98"/>
      <c r="G14" s="73"/>
      <c r="H14" s="74"/>
      <c r="I14" s="75"/>
      <c r="J14" s="153"/>
      <c r="K14" s="57"/>
    </row>
    <row r="15" spans="1:11" ht="14.25" customHeight="1">
      <c r="A15" s="98" t="s">
        <v>135</v>
      </c>
      <c r="B15" s="73"/>
      <c r="C15" s="99" t="s">
        <v>136</v>
      </c>
      <c r="D15" s="78"/>
      <c r="E15" s="103"/>
      <c r="F15" s="98" t="s">
        <v>132</v>
      </c>
      <c r="G15" s="73"/>
      <c r="H15" s="74">
        <v>1</v>
      </c>
      <c r="I15" s="75"/>
      <c r="J15" s="143" t="s">
        <v>342</v>
      </c>
      <c r="K15" s="57"/>
    </row>
    <row r="16" spans="1:11" ht="14.25" customHeight="1">
      <c r="A16" s="98"/>
      <c r="B16" s="73"/>
      <c r="C16" s="99"/>
      <c r="D16" s="78"/>
      <c r="E16" s="103"/>
      <c r="F16" s="98"/>
      <c r="G16" s="73"/>
      <c r="H16" s="74"/>
      <c r="I16" s="75"/>
      <c r="J16" s="153"/>
      <c r="K16" s="57"/>
    </row>
    <row r="17" spans="1:11" ht="14.25" customHeight="1">
      <c r="A17" s="98" t="s">
        <v>137</v>
      </c>
      <c r="B17" s="79"/>
      <c r="C17" s="99" t="s">
        <v>138</v>
      </c>
      <c r="D17" s="60"/>
      <c r="E17" s="103"/>
      <c r="F17" s="98" t="s">
        <v>132</v>
      </c>
      <c r="G17" s="73"/>
      <c r="H17" s="74">
        <v>1</v>
      </c>
      <c r="I17" s="75"/>
      <c r="J17" s="143" t="s">
        <v>342</v>
      </c>
      <c r="K17" s="57"/>
    </row>
    <row r="18" spans="1:11" ht="14.25" customHeight="1">
      <c r="A18" s="98"/>
      <c r="B18" s="73"/>
      <c r="C18" s="99"/>
      <c r="D18" s="78"/>
      <c r="E18" s="103"/>
      <c r="F18" s="98"/>
      <c r="G18" s="73"/>
      <c r="H18" s="74"/>
      <c r="I18" s="75"/>
      <c r="J18" s="153"/>
      <c r="K18" s="57"/>
    </row>
    <row r="19" spans="1:11" ht="14.25" customHeight="1">
      <c r="A19" s="98" t="s">
        <v>139</v>
      </c>
      <c r="B19" s="79"/>
      <c r="C19" s="99" t="s">
        <v>140</v>
      </c>
      <c r="D19" s="60"/>
      <c r="E19" s="103"/>
      <c r="F19" s="98" t="s">
        <v>132</v>
      </c>
      <c r="G19" s="73"/>
      <c r="H19" s="117">
        <v>1</v>
      </c>
      <c r="I19" s="77"/>
      <c r="J19" s="143" t="s">
        <v>342</v>
      </c>
      <c r="K19" s="57"/>
    </row>
    <row r="20" spans="1:11" ht="14.25" customHeight="1">
      <c r="A20" s="98"/>
      <c r="B20" s="73"/>
      <c r="C20" s="99"/>
      <c r="D20" s="60"/>
      <c r="E20" s="103"/>
      <c r="F20" s="98"/>
      <c r="G20" s="73"/>
      <c r="H20" s="117"/>
      <c r="I20" s="77"/>
      <c r="J20" s="153"/>
      <c r="K20" s="57"/>
    </row>
    <row r="21" spans="1:11" ht="14.25" customHeight="1">
      <c r="A21" s="98" t="s">
        <v>141</v>
      </c>
      <c r="B21" s="73"/>
      <c r="C21" s="99" t="s">
        <v>142</v>
      </c>
      <c r="D21" s="78"/>
      <c r="E21" s="105"/>
      <c r="F21" s="98" t="s">
        <v>132</v>
      </c>
      <c r="G21" s="73"/>
      <c r="H21" s="74">
        <v>1</v>
      </c>
      <c r="I21" s="75"/>
      <c r="J21" s="143" t="s">
        <v>342</v>
      </c>
      <c r="K21" s="57"/>
    </row>
    <row r="22" spans="1:11" ht="14.25" customHeight="1">
      <c r="A22" s="98"/>
      <c r="B22" s="79"/>
      <c r="C22" s="99"/>
      <c r="D22" s="60"/>
      <c r="E22" s="103"/>
      <c r="F22" s="98"/>
      <c r="G22" s="73"/>
      <c r="H22" s="74"/>
      <c r="I22" s="75"/>
      <c r="J22" s="153"/>
      <c r="K22" s="57"/>
    </row>
    <row r="23" spans="1:11" ht="14.25" customHeight="1">
      <c r="A23" s="98" t="s">
        <v>143</v>
      </c>
      <c r="B23" s="79"/>
      <c r="C23" s="99" t="s">
        <v>144</v>
      </c>
      <c r="D23" s="60"/>
      <c r="E23" s="103"/>
      <c r="F23" s="98" t="s">
        <v>132</v>
      </c>
      <c r="G23" s="73"/>
      <c r="H23" s="117">
        <v>1</v>
      </c>
      <c r="I23" s="77"/>
      <c r="J23" s="143" t="s">
        <v>342</v>
      </c>
      <c r="K23" s="57"/>
    </row>
    <row r="24" spans="1:11" ht="14.25" customHeight="1">
      <c r="A24" s="98"/>
      <c r="B24" s="73"/>
      <c r="C24" s="99"/>
      <c r="D24" s="60"/>
      <c r="E24" s="103"/>
      <c r="F24" s="98"/>
      <c r="G24" s="73"/>
      <c r="H24" s="117"/>
      <c r="I24" s="77"/>
      <c r="J24" s="153"/>
      <c r="K24" s="57"/>
    </row>
    <row r="25" spans="1:11" ht="14.25" customHeight="1">
      <c r="A25" s="98" t="s">
        <v>145</v>
      </c>
      <c r="B25" s="73"/>
      <c r="C25" s="99" t="s">
        <v>146</v>
      </c>
      <c r="D25" s="60"/>
      <c r="E25" s="103"/>
      <c r="F25" s="98" t="s">
        <v>132</v>
      </c>
      <c r="G25" s="73"/>
      <c r="H25" s="117">
        <v>1</v>
      </c>
      <c r="I25" s="77"/>
      <c r="J25" s="143" t="s">
        <v>342</v>
      </c>
      <c r="K25" s="57"/>
    </row>
    <row r="26" spans="1:11" ht="14.25" customHeight="1">
      <c r="A26" s="98"/>
      <c r="B26" s="60"/>
      <c r="C26" s="99"/>
      <c r="D26" s="60"/>
      <c r="E26" s="103"/>
      <c r="F26" s="98"/>
      <c r="G26" s="73"/>
      <c r="H26" s="117"/>
      <c r="I26" s="77"/>
      <c r="J26" s="153"/>
      <c r="K26" s="57"/>
    </row>
    <row r="27" spans="1:11" ht="14.25" customHeight="1">
      <c r="A27" s="98" t="s">
        <v>147</v>
      </c>
      <c r="B27" s="73"/>
      <c r="C27" s="99" t="s">
        <v>148</v>
      </c>
      <c r="D27" s="60"/>
      <c r="E27" s="103"/>
      <c r="F27" s="98" t="s">
        <v>132</v>
      </c>
      <c r="G27" s="73"/>
      <c r="H27" s="117">
        <v>1</v>
      </c>
      <c r="I27" s="77"/>
      <c r="J27" s="143" t="s">
        <v>342</v>
      </c>
      <c r="K27" s="57"/>
    </row>
    <row r="28" spans="1:11" ht="14.25" customHeight="1">
      <c r="A28" s="98"/>
      <c r="B28" s="60"/>
      <c r="C28" s="99"/>
      <c r="D28" s="60"/>
      <c r="E28" s="103"/>
      <c r="F28" s="98"/>
      <c r="G28" s="73"/>
      <c r="H28" s="117"/>
      <c r="I28" s="77"/>
      <c r="J28" s="153"/>
      <c r="K28" s="57"/>
    </row>
    <row r="29" spans="1:11" ht="14.25" customHeight="1">
      <c r="A29" s="98" t="s">
        <v>149</v>
      </c>
      <c r="B29" s="79"/>
      <c r="C29" s="99" t="s">
        <v>150</v>
      </c>
      <c r="D29" s="60"/>
      <c r="E29" s="103"/>
      <c r="F29" s="101" t="s">
        <v>132</v>
      </c>
      <c r="G29" s="73"/>
      <c r="H29" s="117">
        <v>1</v>
      </c>
      <c r="I29" s="77"/>
      <c r="J29" s="143" t="s">
        <v>342</v>
      </c>
      <c r="K29" s="57"/>
    </row>
    <row r="30" spans="1:11" ht="14.25" customHeight="1">
      <c r="A30" s="98"/>
      <c r="B30" s="73"/>
      <c r="C30" s="99"/>
      <c r="D30" s="60"/>
      <c r="E30" s="103"/>
      <c r="F30" s="101"/>
      <c r="G30" s="73"/>
      <c r="H30" s="117"/>
      <c r="I30" s="77"/>
      <c r="J30" s="153"/>
      <c r="K30" s="57"/>
    </row>
    <row r="31" spans="1:11" ht="14.25" customHeight="1">
      <c r="A31" s="102">
        <v>2.2000000000000002</v>
      </c>
      <c r="B31" s="80"/>
      <c r="C31" s="106" t="s">
        <v>151</v>
      </c>
      <c r="D31" s="60"/>
      <c r="E31" s="103"/>
      <c r="F31" s="101"/>
      <c r="G31" s="73"/>
      <c r="H31" s="117"/>
      <c r="I31" s="77"/>
      <c r="J31" s="153"/>
      <c r="K31" s="57"/>
    </row>
    <row r="32" spans="1:11" ht="14.25" customHeight="1">
      <c r="A32" s="73"/>
      <c r="B32" s="73"/>
      <c r="C32" s="99"/>
      <c r="D32" s="60"/>
      <c r="E32" s="103"/>
      <c r="F32" s="101"/>
      <c r="G32" s="73"/>
      <c r="H32" s="117"/>
      <c r="I32" s="77"/>
      <c r="J32" s="153"/>
      <c r="K32" s="57"/>
    </row>
    <row r="33" spans="1:11" ht="62.5" customHeight="1">
      <c r="A33" s="73"/>
      <c r="B33" s="73"/>
      <c r="C33" s="336" t="s">
        <v>152</v>
      </c>
      <c r="D33" s="337"/>
      <c r="E33" s="338"/>
      <c r="F33" s="101"/>
      <c r="G33" s="73"/>
      <c r="H33" s="74"/>
      <c r="I33" s="81"/>
      <c r="J33" s="153"/>
      <c r="K33" s="57"/>
    </row>
    <row r="34" spans="1:11" ht="14.25" customHeight="1">
      <c r="A34" s="73"/>
      <c r="B34" s="73"/>
      <c r="C34" s="99"/>
      <c r="D34" s="60"/>
      <c r="E34" s="103"/>
      <c r="F34" s="101"/>
      <c r="G34" s="73"/>
      <c r="H34" s="117"/>
      <c r="I34" s="77"/>
      <c r="J34" s="153"/>
      <c r="K34" s="57"/>
    </row>
    <row r="35" spans="1:11" ht="14.25" customHeight="1">
      <c r="A35" s="73" t="s">
        <v>153</v>
      </c>
      <c r="B35" s="73"/>
      <c r="C35" s="99" t="s">
        <v>154</v>
      </c>
      <c r="D35" s="60"/>
      <c r="E35" s="103"/>
      <c r="F35" s="101"/>
      <c r="G35" s="73"/>
      <c r="H35" s="74"/>
      <c r="I35" s="81"/>
      <c r="J35" s="153"/>
      <c r="K35" s="57"/>
    </row>
    <row r="36" spans="1:11" ht="14.25" customHeight="1">
      <c r="A36" s="73"/>
      <c r="B36" s="73"/>
      <c r="C36" s="99"/>
      <c r="D36" s="60"/>
      <c r="E36" s="103"/>
      <c r="F36" s="101"/>
      <c r="G36" s="73"/>
      <c r="H36" s="117"/>
      <c r="I36" s="77"/>
      <c r="J36" s="153"/>
      <c r="K36" s="57"/>
    </row>
    <row r="37" spans="1:11" ht="14.25" customHeight="1">
      <c r="A37" s="73"/>
      <c r="B37" s="79"/>
      <c r="C37" s="99" t="s">
        <v>155</v>
      </c>
      <c r="D37" s="61"/>
      <c r="E37" s="103"/>
      <c r="F37" s="98" t="s">
        <v>132</v>
      </c>
      <c r="G37" s="73"/>
      <c r="H37" s="74">
        <v>1</v>
      </c>
      <c r="I37" s="75"/>
      <c r="J37" s="143" t="s">
        <v>342</v>
      </c>
      <c r="K37" s="57"/>
    </row>
    <row r="38" spans="1:11" ht="14.25" customHeight="1">
      <c r="A38" s="79"/>
      <c r="B38" s="79"/>
      <c r="C38" s="99"/>
      <c r="D38" s="61"/>
      <c r="E38" s="104"/>
      <c r="F38" s="98"/>
      <c r="G38" s="73"/>
      <c r="H38" s="74"/>
      <c r="I38" s="75"/>
      <c r="J38" s="153"/>
      <c r="K38" s="57"/>
    </row>
    <row r="39" spans="1:11" ht="14.25" customHeight="1">
      <c r="A39" s="73"/>
      <c r="B39" s="73"/>
      <c r="C39" s="99" t="s">
        <v>156</v>
      </c>
      <c r="D39" s="60"/>
      <c r="E39" s="103"/>
      <c r="F39" s="98" t="s">
        <v>132</v>
      </c>
      <c r="G39" s="73"/>
      <c r="H39" s="74">
        <v>1</v>
      </c>
      <c r="I39" s="75"/>
      <c r="J39" s="143" t="s">
        <v>342</v>
      </c>
      <c r="K39" s="57"/>
    </row>
    <row r="40" spans="1:11" ht="14.25" customHeight="1">
      <c r="A40" s="73"/>
      <c r="B40" s="73"/>
      <c r="C40" s="99"/>
      <c r="D40" s="60"/>
      <c r="E40" s="103"/>
      <c r="F40" s="101"/>
      <c r="G40" s="73"/>
      <c r="H40" s="117"/>
      <c r="I40" s="77"/>
      <c r="J40" s="153"/>
      <c r="K40" s="57"/>
    </row>
    <row r="41" spans="1:11" ht="14.25" customHeight="1">
      <c r="A41" s="73" t="s">
        <v>157</v>
      </c>
      <c r="B41" s="73"/>
      <c r="C41" s="99" t="s">
        <v>158</v>
      </c>
      <c r="D41" s="60"/>
      <c r="E41" s="103"/>
      <c r="F41" s="101"/>
      <c r="G41" s="73"/>
      <c r="H41" s="74"/>
      <c r="I41" s="75"/>
      <c r="J41" s="153"/>
      <c r="K41" s="57"/>
    </row>
    <row r="42" spans="1:11" ht="14.25" customHeight="1">
      <c r="A42" s="73"/>
      <c r="B42" s="73"/>
      <c r="C42" s="99"/>
      <c r="D42" s="60"/>
      <c r="E42" s="105"/>
      <c r="F42" s="100"/>
      <c r="G42" s="73"/>
      <c r="H42" s="74"/>
      <c r="I42" s="75"/>
      <c r="J42" s="153"/>
      <c r="K42" s="57"/>
    </row>
    <row r="43" spans="1:11" ht="14.25" customHeight="1">
      <c r="A43" s="73"/>
      <c r="B43" s="73"/>
      <c r="C43" s="99" t="s">
        <v>155</v>
      </c>
      <c r="D43" s="60"/>
      <c r="E43" s="103"/>
      <c r="F43" s="98" t="s">
        <v>132</v>
      </c>
      <c r="G43" s="73"/>
      <c r="H43" s="74">
        <v>1</v>
      </c>
      <c r="I43" s="75"/>
      <c r="J43" s="143" t="s">
        <v>342</v>
      </c>
      <c r="K43" s="57"/>
    </row>
    <row r="44" spans="1:11" ht="14.25" customHeight="1">
      <c r="A44" s="73"/>
      <c r="B44" s="73"/>
      <c r="C44" s="99"/>
      <c r="D44" s="78"/>
      <c r="E44" s="103"/>
      <c r="F44" s="98"/>
      <c r="G44" s="73"/>
      <c r="H44" s="74"/>
      <c r="I44" s="75"/>
      <c r="J44" s="153"/>
      <c r="K44" s="57"/>
    </row>
    <row r="45" spans="1:11" ht="14.25" customHeight="1">
      <c r="A45" s="73"/>
      <c r="B45" s="73"/>
      <c r="C45" s="99" t="s">
        <v>156</v>
      </c>
      <c r="D45" s="78"/>
      <c r="E45" s="103"/>
      <c r="F45" s="98" t="s">
        <v>132</v>
      </c>
      <c r="G45" s="73"/>
      <c r="H45" s="74">
        <v>1</v>
      </c>
      <c r="I45" s="75"/>
      <c r="J45" s="143" t="s">
        <v>342</v>
      </c>
      <c r="K45" s="57"/>
    </row>
    <row r="46" spans="1:11" ht="14.25" customHeight="1">
      <c r="A46" s="73"/>
      <c r="B46" s="73"/>
      <c r="C46" s="90"/>
      <c r="D46" s="60"/>
      <c r="E46" s="103"/>
      <c r="G46" s="73"/>
      <c r="H46" s="117"/>
      <c r="I46" s="77"/>
      <c r="J46" s="153"/>
      <c r="K46" s="57"/>
    </row>
    <row r="47" spans="1:11" ht="14.25" customHeight="1">
      <c r="A47" s="73"/>
      <c r="B47" s="51"/>
      <c r="C47" s="60"/>
      <c r="D47" s="60"/>
      <c r="E47" s="59"/>
      <c r="F47" s="73"/>
      <c r="G47" s="73"/>
      <c r="H47" s="117"/>
      <c r="I47" s="77"/>
      <c r="J47" s="153"/>
      <c r="K47" s="57"/>
    </row>
    <row r="48" spans="1:11" ht="14.25" customHeight="1" thickBot="1">
      <c r="A48" s="73"/>
      <c r="B48" s="51"/>
      <c r="C48" s="60"/>
      <c r="D48" s="60"/>
      <c r="E48" s="59"/>
      <c r="F48" s="73"/>
      <c r="G48" s="73"/>
      <c r="H48" s="117"/>
      <c r="I48" s="77"/>
      <c r="J48" s="153"/>
      <c r="K48" s="57"/>
    </row>
    <row r="49" spans="1:11" ht="21.75" customHeight="1" thickBot="1">
      <c r="A49" s="346" t="s">
        <v>102</v>
      </c>
      <c r="B49" s="347"/>
      <c r="C49" s="347"/>
      <c r="D49" s="347"/>
      <c r="E49" s="347"/>
      <c r="F49" s="347"/>
      <c r="G49" s="347"/>
      <c r="H49" s="347"/>
      <c r="I49" s="348"/>
      <c r="J49" s="154"/>
      <c r="K49" s="57"/>
    </row>
    <row r="50" spans="1:11" ht="14.25" customHeight="1">
      <c r="A50" s="135"/>
      <c r="B50" s="135"/>
      <c r="C50" s="135"/>
      <c r="D50" s="135"/>
      <c r="E50" s="135"/>
      <c r="F50" s="135"/>
      <c r="G50" s="135"/>
      <c r="H50" s="136"/>
      <c r="I50" s="137"/>
      <c r="J50" s="4"/>
      <c r="K50" s="57"/>
    </row>
    <row r="51" spans="1:11" ht="14.25" customHeight="1">
      <c r="A51" s="135"/>
      <c r="B51" s="135"/>
      <c r="C51" s="135"/>
      <c r="D51" s="135"/>
      <c r="E51" s="135"/>
      <c r="F51" s="135"/>
      <c r="G51" s="135"/>
      <c r="H51" s="136"/>
      <c r="I51" s="137"/>
      <c r="J51" s="4"/>
      <c r="K51" s="57"/>
    </row>
    <row r="52" spans="1:11" ht="14.25" customHeight="1">
      <c r="A52" s="135"/>
      <c r="B52" s="135"/>
      <c r="C52" s="135"/>
      <c r="D52" s="135"/>
      <c r="E52" s="135"/>
      <c r="F52" s="135"/>
      <c r="G52" s="135"/>
      <c r="H52" s="136"/>
      <c r="I52" s="137"/>
      <c r="J52" s="149"/>
      <c r="K52" s="57"/>
    </row>
    <row r="53" spans="1:11" ht="14.25" customHeight="1">
      <c r="A53" s="135"/>
      <c r="B53" s="135"/>
      <c r="C53" s="135"/>
      <c r="D53" s="135"/>
      <c r="E53" s="135"/>
      <c r="F53" s="135"/>
      <c r="G53" s="135"/>
      <c r="H53" s="136"/>
      <c r="I53" s="137"/>
      <c r="J53" s="31"/>
      <c r="K53" s="57"/>
    </row>
    <row r="54" spans="1:11" ht="14" customHeight="1" thickBot="1">
      <c r="A54" s="135"/>
      <c r="B54" s="135"/>
      <c r="C54" s="135"/>
      <c r="D54" s="135"/>
      <c r="E54" s="135"/>
      <c r="F54" s="135"/>
      <c r="G54" s="135"/>
      <c r="H54" s="136"/>
      <c r="I54" s="137"/>
      <c r="J54" s="156" t="s">
        <v>159</v>
      </c>
      <c r="K54" s="57"/>
    </row>
    <row r="55" spans="1:11" ht="14.25" customHeight="1" thickBot="1">
      <c r="A55" s="326" t="s">
        <v>103</v>
      </c>
      <c r="B55" s="327"/>
      <c r="C55" s="327"/>
      <c r="D55" s="327"/>
      <c r="E55" s="327"/>
      <c r="F55" s="327"/>
      <c r="G55" s="327"/>
      <c r="H55" s="327"/>
      <c r="I55" s="328"/>
      <c r="J55" s="154">
        <f>J49</f>
        <v>0</v>
      </c>
      <c r="K55" s="57"/>
    </row>
    <row r="56" spans="1:11" ht="14.25" customHeight="1">
      <c r="A56" s="79"/>
      <c r="B56" s="73"/>
      <c r="C56" s="111"/>
      <c r="D56" s="60"/>
      <c r="E56" s="105"/>
      <c r="G56" s="73"/>
      <c r="H56" s="74"/>
      <c r="I56" s="92"/>
      <c r="J56" s="34"/>
      <c r="K56" s="57"/>
    </row>
    <row r="57" spans="1:11" ht="14.25" customHeight="1">
      <c r="A57" s="79" t="s">
        <v>160</v>
      </c>
      <c r="B57" s="73"/>
      <c r="C57" s="99" t="s">
        <v>161</v>
      </c>
      <c r="D57" s="60"/>
      <c r="E57" s="103"/>
      <c r="G57" s="73"/>
      <c r="H57" s="74"/>
      <c r="I57" s="146"/>
      <c r="J57" s="34"/>
      <c r="K57" s="57"/>
    </row>
    <row r="58" spans="1:11" ht="14.25" customHeight="1">
      <c r="A58" s="79"/>
      <c r="B58" s="86"/>
      <c r="C58" s="99"/>
      <c r="D58" s="59"/>
      <c r="E58" s="103"/>
      <c r="G58" s="73"/>
      <c r="H58" s="117"/>
      <c r="I58" s="261"/>
      <c r="J58" s="155"/>
      <c r="K58" s="57"/>
    </row>
    <row r="59" spans="1:11" ht="14.25" customHeight="1">
      <c r="A59" s="79"/>
      <c r="B59" s="73"/>
      <c r="C59" s="99" t="s">
        <v>155</v>
      </c>
      <c r="D59" s="59"/>
      <c r="E59" s="103"/>
      <c r="F59" s="107" t="s">
        <v>132</v>
      </c>
      <c r="G59" s="73"/>
      <c r="H59" s="74">
        <v>1</v>
      </c>
      <c r="I59" s="262"/>
      <c r="J59" s="143" t="s">
        <v>342</v>
      </c>
      <c r="K59" s="57"/>
    </row>
    <row r="60" spans="1:11" ht="14.25" customHeight="1">
      <c r="A60" s="73"/>
      <c r="B60" s="73"/>
      <c r="C60" s="99"/>
      <c r="D60" s="59"/>
      <c r="E60" s="103"/>
      <c r="F60" s="107"/>
      <c r="G60" s="73"/>
      <c r="H60" s="74"/>
      <c r="I60" s="261"/>
      <c r="J60" s="155"/>
      <c r="K60" s="57"/>
    </row>
    <row r="61" spans="1:11" ht="14.25" customHeight="1">
      <c r="A61" s="73"/>
      <c r="B61" s="73"/>
      <c r="C61" s="99" t="s">
        <v>156</v>
      </c>
      <c r="D61" s="59"/>
      <c r="E61" s="103"/>
      <c r="F61" s="107" t="s">
        <v>132</v>
      </c>
      <c r="G61" s="73"/>
      <c r="H61" s="74">
        <v>1</v>
      </c>
      <c r="I61" s="261"/>
      <c r="J61" s="143" t="s">
        <v>342</v>
      </c>
      <c r="K61" s="57"/>
    </row>
    <row r="62" spans="1:11" ht="14.25" customHeight="1">
      <c r="A62" s="73"/>
      <c r="B62" s="73"/>
      <c r="C62" s="90"/>
      <c r="D62" s="59"/>
      <c r="E62" s="103"/>
      <c r="G62" s="73"/>
      <c r="H62" s="117"/>
      <c r="I62" s="261"/>
      <c r="J62" s="155"/>
      <c r="K62" s="57"/>
    </row>
    <row r="63" spans="1:11" ht="14.25" customHeight="1">
      <c r="A63" s="73" t="s">
        <v>162</v>
      </c>
      <c r="B63" s="86"/>
      <c r="C63" s="99" t="s">
        <v>163</v>
      </c>
      <c r="D63" s="59"/>
      <c r="E63" s="103"/>
      <c r="G63" s="73"/>
      <c r="H63" s="117"/>
      <c r="I63" s="262"/>
      <c r="J63" s="155"/>
      <c r="K63" s="57"/>
    </row>
    <row r="64" spans="1:11" ht="14.25" customHeight="1">
      <c r="A64" s="73"/>
      <c r="B64" s="86"/>
      <c r="C64" s="99"/>
      <c r="D64" s="59"/>
      <c r="E64" s="103"/>
      <c r="G64" s="73"/>
      <c r="H64" s="117"/>
      <c r="I64" s="261"/>
      <c r="J64" s="155"/>
      <c r="K64" s="57"/>
    </row>
    <row r="65" spans="1:11" ht="14.25" customHeight="1">
      <c r="A65" s="73"/>
      <c r="B65" s="73"/>
      <c r="C65" s="99" t="s">
        <v>155</v>
      </c>
      <c r="D65" s="59"/>
      <c r="E65" s="103"/>
      <c r="F65" s="107" t="s">
        <v>132</v>
      </c>
      <c r="G65" s="73"/>
      <c r="H65" s="74">
        <v>1</v>
      </c>
      <c r="I65" s="261"/>
      <c r="J65" s="143" t="s">
        <v>342</v>
      </c>
      <c r="K65" s="57"/>
    </row>
    <row r="66" spans="1:11" ht="14.25" customHeight="1">
      <c r="A66" s="73"/>
      <c r="B66" s="73"/>
      <c r="C66" s="99"/>
      <c r="D66" s="59"/>
      <c r="E66" s="103"/>
      <c r="F66" s="107"/>
      <c r="G66" s="73"/>
      <c r="H66" s="74"/>
      <c r="I66" s="261"/>
      <c r="J66" s="155"/>
      <c r="K66" s="57"/>
    </row>
    <row r="67" spans="1:11" ht="14.25" customHeight="1">
      <c r="A67" s="73"/>
      <c r="B67" s="73"/>
      <c r="C67" s="99" t="s">
        <v>156</v>
      </c>
      <c r="D67" s="59"/>
      <c r="E67" s="103"/>
      <c r="F67" s="107" t="s">
        <v>132</v>
      </c>
      <c r="G67" s="73"/>
      <c r="H67" s="74">
        <v>1</v>
      </c>
      <c r="I67" s="261"/>
      <c r="J67" s="143" t="s">
        <v>342</v>
      </c>
      <c r="K67" s="57"/>
    </row>
    <row r="68" spans="1:11" ht="14.25" customHeight="1">
      <c r="A68" s="73"/>
      <c r="B68" s="73"/>
      <c r="C68" s="99"/>
      <c r="D68" s="60"/>
      <c r="E68" s="103"/>
      <c r="G68" s="73"/>
      <c r="H68" s="74"/>
      <c r="I68" s="261"/>
      <c r="J68" s="155"/>
      <c r="K68" s="57"/>
    </row>
    <row r="69" spans="1:11" ht="14.25" customHeight="1">
      <c r="A69" s="73" t="s">
        <v>164</v>
      </c>
      <c r="B69" s="73"/>
      <c r="C69" s="99" t="s">
        <v>165</v>
      </c>
      <c r="D69" s="60"/>
      <c r="E69" s="103"/>
      <c r="G69" s="73"/>
      <c r="H69" s="117"/>
      <c r="I69" s="262"/>
      <c r="J69" s="155"/>
      <c r="K69" s="57"/>
    </row>
    <row r="70" spans="1:11" ht="14.25" customHeight="1">
      <c r="A70" s="73"/>
      <c r="B70" s="73"/>
      <c r="C70" s="108"/>
      <c r="D70" s="60"/>
      <c r="E70" s="103"/>
      <c r="G70" s="73"/>
      <c r="H70" s="74"/>
      <c r="I70" s="262"/>
      <c r="J70" s="155"/>
      <c r="K70" s="57"/>
    </row>
    <row r="71" spans="1:11" ht="14.25" customHeight="1">
      <c r="A71" s="73"/>
      <c r="B71" s="73"/>
      <c r="C71" s="99" t="s">
        <v>155</v>
      </c>
      <c r="D71" s="60"/>
      <c r="E71" s="103"/>
      <c r="F71" s="107" t="s">
        <v>132</v>
      </c>
      <c r="G71" s="73"/>
      <c r="H71" s="74">
        <v>1</v>
      </c>
      <c r="I71" s="261"/>
      <c r="J71" s="143" t="s">
        <v>342</v>
      </c>
      <c r="K71" s="57"/>
    </row>
    <row r="72" spans="1:11" ht="14.25" customHeight="1">
      <c r="A72" s="73"/>
      <c r="B72" s="73"/>
      <c r="C72" s="99"/>
      <c r="D72" s="60"/>
      <c r="E72" s="103"/>
      <c r="F72" s="107"/>
      <c r="G72" s="73"/>
      <c r="H72" s="74"/>
      <c r="I72" s="261"/>
      <c r="J72" s="155"/>
      <c r="K72" s="57"/>
    </row>
    <row r="73" spans="1:11" ht="14.25" customHeight="1">
      <c r="A73" s="73"/>
      <c r="B73" s="73"/>
      <c r="C73" s="99" t="s">
        <v>156</v>
      </c>
      <c r="D73" s="60"/>
      <c r="E73" s="103"/>
      <c r="F73" s="107" t="s">
        <v>132</v>
      </c>
      <c r="G73" s="73"/>
      <c r="H73" s="74">
        <v>1</v>
      </c>
      <c r="I73" s="261"/>
      <c r="J73" s="143" t="s">
        <v>342</v>
      </c>
      <c r="K73" s="57"/>
    </row>
    <row r="74" spans="1:11" ht="14.25" customHeight="1">
      <c r="A74" s="79"/>
      <c r="B74" s="86"/>
      <c r="C74" s="99"/>
      <c r="D74" s="59"/>
      <c r="E74" s="103"/>
      <c r="G74" s="73"/>
      <c r="H74" s="117"/>
      <c r="I74" s="262"/>
      <c r="J74" s="155"/>
      <c r="K74" s="57"/>
    </row>
    <row r="75" spans="1:11" ht="14.25" customHeight="1">
      <c r="A75" s="73" t="s">
        <v>166</v>
      </c>
      <c r="B75" s="73"/>
      <c r="C75" s="99" t="s">
        <v>167</v>
      </c>
      <c r="D75" s="59"/>
      <c r="E75" s="103"/>
      <c r="G75" s="73"/>
      <c r="H75" s="117"/>
      <c r="I75" s="262"/>
      <c r="J75" s="155"/>
      <c r="K75" s="57"/>
    </row>
    <row r="76" spans="1:11" ht="14.25" customHeight="1">
      <c r="A76" s="73"/>
      <c r="B76" s="73"/>
      <c r="C76" s="99"/>
      <c r="D76" s="59"/>
      <c r="E76" s="103"/>
      <c r="G76" s="73"/>
      <c r="H76" s="117"/>
      <c r="I76" s="263"/>
      <c r="J76" s="155"/>
      <c r="K76" s="57"/>
    </row>
    <row r="77" spans="1:11" ht="14.25" customHeight="1">
      <c r="A77" s="73"/>
      <c r="B77" s="73"/>
      <c r="C77" s="99" t="s">
        <v>155</v>
      </c>
      <c r="D77" s="91"/>
      <c r="E77" s="103"/>
      <c r="F77" s="107" t="s">
        <v>132</v>
      </c>
      <c r="G77" s="73"/>
      <c r="H77" s="74">
        <v>1</v>
      </c>
      <c r="I77" s="264"/>
      <c r="J77" s="143" t="s">
        <v>342</v>
      </c>
      <c r="K77" s="57"/>
    </row>
    <row r="78" spans="1:11" ht="14.25" customHeight="1">
      <c r="A78" s="73"/>
      <c r="B78" s="73"/>
      <c r="C78" s="99"/>
      <c r="D78" s="59"/>
      <c r="E78" s="103"/>
      <c r="F78" s="107"/>
      <c r="G78" s="73"/>
      <c r="H78" s="74"/>
      <c r="I78" s="265"/>
      <c r="J78" s="155"/>
      <c r="K78" s="57"/>
    </row>
    <row r="79" spans="1:11" ht="14.25" customHeight="1">
      <c r="A79" s="73"/>
      <c r="B79" s="86"/>
      <c r="C79" s="99" t="s">
        <v>156</v>
      </c>
      <c r="D79" s="59"/>
      <c r="E79" s="103"/>
      <c r="F79" s="107" t="s">
        <v>132</v>
      </c>
      <c r="G79" s="73"/>
      <c r="H79" s="74">
        <v>1</v>
      </c>
      <c r="I79" s="264"/>
      <c r="J79" s="143" t="s">
        <v>342</v>
      </c>
      <c r="K79" s="57"/>
    </row>
    <row r="80" spans="1:11" ht="14.25" customHeight="1">
      <c r="A80" s="73"/>
      <c r="B80" s="86"/>
      <c r="C80" s="99"/>
      <c r="D80" s="59"/>
      <c r="E80" s="103"/>
      <c r="G80" s="73"/>
      <c r="H80" s="117"/>
      <c r="I80" s="265"/>
      <c r="J80" s="155"/>
      <c r="K80" s="57"/>
    </row>
    <row r="81" spans="1:11" ht="14.25" customHeight="1">
      <c r="A81" s="73" t="s">
        <v>168</v>
      </c>
      <c r="B81" s="73"/>
      <c r="C81" s="99" t="s">
        <v>169</v>
      </c>
      <c r="D81" s="59"/>
      <c r="E81" s="103"/>
      <c r="G81" s="73"/>
      <c r="H81" s="117"/>
      <c r="I81" s="266"/>
      <c r="J81" s="155"/>
      <c r="K81" s="57"/>
    </row>
    <row r="82" spans="1:11" ht="14.25" customHeight="1">
      <c r="A82" s="73"/>
      <c r="B82" s="73"/>
      <c r="C82" s="99"/>
      <c r="D82" s="59"/>
      <c r="E82" s="103"/>
      <c r="G82" s="73"/>
      <c r="H82" s="117"/>
      <c r="I82" s="266"/>
      <c r="J82" s="155"/>
      <c r="K82" s="57"/>
    </row>
    <row r="83" spans="1:11" ht="14.25" customHeight="1">
      <c r="A83" s="73"/>
      <c r="B83" s="73"/>
      <c r="C83" s="99" t="s">
        <v>155</v>
      </c>
      <c r="D83" s="59"/>
      <c r="E83" s="103"/>
      <c r="F83" s="107" t="s">
        <v>132</v>
      </c>
      <c r="G83" s="73"/>
      <c r="H83" s="74">
        <v>1</v>
      </c>
      <c r="I83" s="264"/>
      <c r="J83" s="143" t="s">
        <v>342</v>
      </c>
      <c r="K83" s="57"/>
    </row>
    <row r="84" spans="1:11" ht="14.25" customHeight="1">
      <c r="A84" s="73"/>
      <c r="B84" s="73"/>
      <c r="C84" s="99"/>
      <c r="D84" s="60"/>
      <c r="E84" s="103"/>
      <c r="F84" s="107"/>
      <c r="G84" s="73"/>
      <c r="H84" s="74"/>
      <c r="I84" s="266"/>
      <c r="J84" s="155"/>
      <c r="K84" s="57"/>
    </row>
    <row r="85" spans="1:11" ht="14.25" customHeight="1">
      <c r="A85" s="73"/>
      <c r="B85" s="73"/>
      <c r="C85" s="99" t="s">
        <v>156</v>
      </c>
      <c r="D85" s="60"/>
      <c r="E85" s="103"/>
      <c r="F85" s="107" t="s">
        <v>132</v>
      </c>
      <c r="G85" s="73"/>
      <c r="H85" s="74">
        <v>1</v>
      </c>
      <c r="I85" s="266"/>
      <c r="J85" s="143" t="s">
        <v>342</v>
      </c>
      <c r="K85" s="57"/>
    </row>
    <row r="86" spans="1:11" ht="14.25" customHeight="1">
      <c r="A86" s="73"/>
      <c r="B86" s="73"/>
      <c r="C86" s="99"/>
      <c r="D86" s="60"/>
      <c r="E86" s="103"/>
      <c r="G86" s="73"/>
      <c r="H86" s="74"/>
      <c r="I86" s="266"/>
      <c r="J86" s="155"/>
      <c r="K86" s="57"/>
    </row>
    <row r="87" spans="1:11" ht="14.25" customHeight="1">
      <c r="A87" s="73"/>
      <c r="B87" s="73"/>
      <c r="C87" s="99"/>
      <c r="D87" s="60"/>
      <c r="E87" s="103"/>
      <c r="G87" s="73"/>
      <c r="H87" s="117"/>
      <c r="I87" s="266"/>
      <c r="J87" s="155"/>
      <c r="K87" s="57"/>
    </row>
    <row r="88" spans="1:11" ht="14.25" customHeight="1">
      <c r="A88" s="73" t="s">
        <v>170</v>
      </c>
      <c r="B88" s="73"/>
      <c r="C88" s="99" t="s">
        <v>171</v>
      </c>
      <c r="D88" s="60"/>
      <c r="E88" s="103"/>
      <c r="G88" s="73"/>
      <c r="H88" s="87"/>
      <c r="I88" s="266"/>
      <c r="J88" s="155"/>
      <c r="K88" s="57"/>
    </row>
    <row r="89" spans="1:11" ht="14.25" customHeight="1">
      <c r="A89" s="73"/>
      <c r="B89" s="73"/>
      <c r="C89" s="99"/>
      <c r="D89" s="60"/>
      <c r="E89" s="103"/>
      <c r="F89" s="107" t="s">
        <v>132</v>
      </c>
      <c r="G89" s="73"/>
      <c r="H89" s="74">
        <v>1</v>
      </c>
      <c r="I89" s="267"/>
      <c r="J89" s="143" t="s">
        <v>342</v>
      </c>
      <c r="K89" s="57"/>
    </row>
    <row r="90" spans="1:11" ht="14.25" customHeight="1">
      <c r="A90" s="73"/>
      <c r="B90" s="88"/>
      <c r="C90" s="99" t="s">
        <v>155</v>
      </c>
      <c r="D90" s="93"/>
      <c r="E90" s="103"/>
      <c r="F90" s="107"/>
      <c r="G90" s="73"/>
      <c r="H90" s="74"/>
      <c r="I90" s="268"/>
      <c r="J90" s="155"/>
      <c r="K90" s="57"/>
    </row>
    <row r="91" spans="1:11" ht="14.25" customHeight="1">
      <c r="A91" s="73"/>
      <c r="B91" s="88"/>
      <c r="C91" s="99"/>
      <c r="D91" s="93"/>
      <c r="E91" s="103"/>
      <c r="F91" s="107" t="s">
        <v>132</v>
      </c>
      <c r="G91" s="73"/>
      <c r="H91" s="74">
        <v>1</v>
      </c>
      <c r="I91" s="268"/>
      <c r="J91" s="143" t="s">
        <v>342</v>
      </c>
      <c r="K91" s="57"/>
    </row>
    <row r="92" spans="1:11" ht="14.25" customHeight="1">
      <c r="A92" s="73"/>
      <c r="B92" s="88"/>
      <c r="C92" s="99" t="s">
        <v>156</v>
      </c>
      <c r="D92" s="93"/>
      <c r="E92" s="103"/>
      <c r="G92" s="73"/>
      <c r="H92" s="74"/>
      <c r="I92" s="268"/>
      <c r="J92" s="155"/>
      <c r="K92" s="57"/>
    </row>
    <row r="93" spans="1:11" ht="14.25" customHeight="1">
      <c r="A93" s="73"/>
      <c r="B93" s="90"/>
      <c r="C93" s="99"/>
      <c r="D93" s="60"/>
      <c r="E93" s="103"/>
      <c r="G93" s="73"/>
      <c r="H93" s="87"/>
      <c r="I93" s="85"/>
      <c r="J93" s="34"/>
      <c r="K93" s="57"/>
    </row>
    <row r="94" spans="1:11" ht="14.25" customHeight="1">
      <c r="A94" s="73"/>
      <c r="B94" s="90"/>
      <c r="C94" s="99"/>
      <c r="D94" s="60"/>
      <c r="E94" s="103"/>
      <c r="G94" s="73"/>
      <c r="H94" s="87"/>
      <c r="I94" s="85"/>
      <c r="J94" s="34"/>
      <c r="K94" s="57"/>
    </row>
    <row r="95" spans="1:11" ht="14.25" customHeight="1">
      <c r="A95" s="73"/>
      <c r="B95" s="90"/>
      <c r="C95" s="99"/>
      <c r="D95" s="60"/>
      <c r="E95" s="103"/>
      <c r="G95" s="73"/>
      <c r="H95" s="87"/>
      <c r="I95" s="85"/>
      <c r="J95" s="34"/>
      <c r="K95" s="57"/>
    </row>
    <row r="96" spans="1:11" ht="14.25" customHeight="1">
      <c r="A96" s="73"/>
      <c r="B96" s="90"/>
      <c r="C96" s="99"/>
      <c r="D96" s="60"/>
      <c r="E96" s="103"/>
      <c r="G96" s="73"/>
      <c r="H96" s="87"/>
      <c r="I96" s="85"/>
      <c r="J96" s="34"/>
      <c r="K96" s="57"/>
    </row>
    <row r="97" spans="1:11" ht="7.4" customHeight="1" thickBot="1">
      <c r="A97" s="73"/>
      <c r="B97" s="90"/>
      <c r="C97" s="99"/>
      <c r="D97" s="60"/>
      <c r="E97" s="103"/>
      <c r="G97" s="73"/>
      <c r="H97" s="87"/>
      <c r="I97" s="85"/>
      <c r="J97" s="34"/>
      <c r="K97" s="57"/>
    </row>
    <row r="98" spans="1:11" ht="20" customHeight="1" thickBot="1">
      <c r="A98" s="346" t="s">
        <v>102</v>
      </c>
      <c r="B98" s="347"/>
      <c r="C98" s="347"/>
      <c r="D98" s="347"/>
      <c r="E98" s="347"/>
      <c r="F98" s="347"/>
      <c r="G98" s="347"/>
      <c r="H98" s="347"/>
      <c r="I98" s="348"/>
      <c r="J98" s="154"/>
      <c r="K98" s="57"/>
    </row>
    <row r="99" spans="1:11" ht="14.25" customHeight="1">
      <c r="A99" s="83"/>
      <c r="B99" s="83"/>
      <c r="C99" s="100"/>
      <c r="D99" s="83"/>
      <c r="E99" s="82"/>
      <c r="F99" s="83"/>
      <c r="G99" s="83"/>
      <c r="H99" s="84"/>
      <c r="I99" s="85"/>
      <c r="J99" s="4"/>
      <c r="K99" s="57"/>
    </row>
    <row r="100" spans="1:11" ht="14.25" customHeight="1">
      <c r="A100" s="83"/>
      <c r="B100" s="83"/>
      <c r="C100" s="100"/>
      <c r="D100" s="83"/>
      <c r="E100" s="82"/>
      <c r="F100" s="83"/>
      <c r="G100" s="83"/>
      <c r="H100" s="84"/>
      <c r="I100" s="85"/>
      <c r="J100" s="4"/>
      <c r="K100" s="57"/>
    </row>
    <row r="101" spans="1:11" ht="14.25" customHeight="1">
      <c r="A101" s="60"/>
      <c r="B101" s="60"/>
      <c r="C101" s="100"/>
      <c r="D101" s="60"/>
      <c r="E101" s="59"/>
      <c r="H101" s="94"/>
      <c r="I101" s="85"/>
      <c r="J101" s="149"/>
      <c r="K101" s="57"/>
    </row>
    <row r="102" spans="1:11" ht="14.25" customHeight="1">
      <c r="A102" s="83"/>
      <c r="B102" s="83"/>
      <c r="C102" s="100"/>
      <c r="D102" s="83"/>
      <c r="E102" s="82"/>
      <c r="F102" s="83"/>
      <c r="G102" s="83"/>
      <c r="H102" s="84"/>
      <c r="I102" s="85"/>
      <c r="J102" s="4"/>
      <c r="K102" s="57"/>
    </row>
    <row r="103" spans="1:11" ht="14.25" customHeight="1" thickBot="1">
      <c r="A103" s="83"/>
      <c r="B103" s="83"/>
      <c r="C103" s="100"/>
      <c r="D103" s="83"/>
      <c r="E103" s="82"/>
      <c r="F103" s="83"/>
      <c r="G103" s="83"/>
      <c r="H103" s="84"/>
      <c r="I103" s="85"/>
      <c r="J103" s="4" t="s">
        <v>172</v>
      </c>
      <c r="K103" s="57"/>
    </row>
    <row r="104" spans="1:11" ht="14.25" customHeight="1" thickBot="1">
      <c r="A104" s="326" t="s">
        <v>103</v>
      </c>
      <c r="B104" s="327"/>
      <c r="C104" s="327"/>
      <c r="D104" s="327"/>
      <c r="E104" s="327"/>
      <c r="F104" s="327"/>
      <c r="G104" s="327"/>
      <c r="H104" s="327"/>
      <c r="I104" s="328"/>
      <c r="J104" s="154">
        <f>J98</f>
        <v>0</v>
      </c>
      <c r="K104" s="57"/>
    </row>
    <row r="105" spans="1:11" ht="14.25" customHeight="1">
      <c r="A105" s="79"/>
      <c r="B105" s="79"/>
      <c r="C105" s="99"/>
      <c r="D105" s="61"/>
      <c r="E105" s="110"/>
      <c r="G105" s="73"/>
      <c r="H105" s="87"/>
      <c r="I105" s="92"/>
      <c r="J105" s="34"/>
    </row>
    <row r="106" spans="1:11" ht="14.25" customHeight="1">
      <c r="A106" s="73" t="s">
        <v>173</v>
      </c>
      <c r="B106" s="73"/>
      <c r="C106" s="99" t="s">
        <v>174</v>
      </c>
      <c r="D106" s="61"/>
      <c r="E106" s="110"/>
      <c r="F106" s="107"/>
      <c r="G106" s="73"/>
      <c r="H106" s="74"/>
      <c r="I106" s="109"/>
      <c r="J106" s="34"/>
    </row>
    <row r="107" spans="1:11" ht="14.25" customHeight="1">
      <c r="A107" s="73"/>
      <c r="B107" s="73"/>
      <c r="C107" s="99"/>
      <c r="D107" s="61"/>
      <c r="E107" s="110"/>
      <c r="F107" s="107"/>
      <c r="G107" s="73"/>
      <c r="H107" s="74"/>
      <c r="I107" s="109"/>
      <c r="J107" s="34"/>
    </row>
    <row r="108" spans="1:11" ht="14.25" customHeight="1">
      <c r="A108" s="73"/>
      <c r="B108" s="73"/>
      <c r="C108" s="99" t="s">
        <v>155</v>
      </c>
      <c r="D108" s="61"/>
      <c r="E108" s="110"/>
      <c r="F108" s="107" t="s">
        <v>132</v>
      </c>
      <c r="G108" s="73"/>
      <c r="H108" s="74">
        <v>1</v>
      </c>
      <c r="I108" s="144"/>
      <c r="J108" s="143" t="s">
        <v>342</v>
      </c>
    </row>
    <row r="109" spans="1:11" ht="14.25" customHeight="1">
      <c r="A109" s="73"/>
      <c r="B109" s="73"/>
      <c r="C109" s="99"/>
      <c r="D109" s="61"/>
      <c r="E109" s="110"/>
      <c r="F109" s="107"/>
      <c r="G109" s="73"/>
      <c r="H109" s="74"/>
      <c r="I109" s="144"/>
      <c r="J109" s="155"/>
    </row>
    <row r="110" spans="1:11" ht="14.25" customHeight="1">
      <c r="A110" s="73"/>
      <c r="B110" s="73"/>
      <c r="C110" s="99" t="s">
        <v>156</v>
      </c>
      <c r="D110" s="61"/>
      <c r="E110" s="110"/>
      <c r="F110" s="107" t="s">
        <v>132</v>
      </c>
      <c r="G110" s="73"/>
      <c r="H110" s="74">
        <v>1</v>
      </c>
      <c r="I110" s="144"/>
      <c r="J110" s="143" t="s">
        <v>342</v>
      </c>
    </row>
    <row r="111" spans="1:11" ht="14.25" customHeight="1">
      <c r="A111" s="73"/>
      <c r="B111" s="73"/>
      <c r="C111" s="99"/>
      <c r="D111" s="61"/>
      <c r="E111" s="110"/>
      <c r="G111" s="73"/>
      <c r="H111" s="117"/>
      <c r="I111" s="145"/>
      <c r="J111" s="155"/>
    </row>
    <row r="112" spans="1:11" ht="14.25" customHeight="1">
      <c r="A112" s="73" t="s">
        <v>175</v>
      </c>
      <c r="B112" s="73"/>
      <c r="C112" s="99" t="s">
        <v>176</v>
      </c>
      <c r="D112" s="61"/>
      <c r="E112" s="110"/>
      <c r="G112" s="73"/>
      <c r="H112" s="74"/>
      <c r="I112" s="144"/>
      <c r="J112" s="155"/>
    </row>
    <row r="113" spans="1:10" ht="14.25" customHeight="1">
      <c r="A113" s="73"/>
      <c r="B113" s="73"/>
      <c r="C113" s="99"/>
      <c r="D113" s="61"/>
      <c r="E113" s="110"/>
      <c r="G113" s="73"/>
      <c r="H113" s="74"/>
      <c r="I113" s="144"/>
      <c r="J113" s="155"/>
    </row>
    <row r="114" spans="1:10" ht="14.25" customHeight="1">
      <c r="A114" s="73"/>
      <c r="B114" s="73"/>
      <c r="C114" s="99" t="s">
        <v>155</v>
      </c>
      <c r="D114" s="61"/>
      <c r="E114" s="110"/>
      <c r="F114" s="107" t="s">
        <v>132</v>
      </c>
      <c r="G114" s="73"/>
      <c r="H114" s="74">
        <v>1</v>
      </c>
      <c r="I114" s="145"/>
      <c r="J114" s="143" t="s">
        <v>342</v>
      </c>
    </row>
    <row r="115" spans="1:10" ht="14.25" customHeight="1">
      <c r="A115" s="73"/>
      <c r="B115" s="73"/>
      <c r="C115" s="99"/>
      <c r="D115" s="61"/>
      <c r="E115" s="110"/>
      <c r="F115" s="107"/>
      <c r="G115" s="73"/>
      <c r="H115" s="74"/>
      <c r="I115" s="144"/>
      <c r="J115" s="155"/>
    </row>
    <row r="116" spans="1:10" ht="14.25" customHeight="1">
      <c r="A116" s="73"/>
      <c r="B116" s="73"/>
      <c r="C116" s="99" t="s">
        <v>156</v>
      </c>
      <c r="D116" s="61"/>
      <c r="E116" s="110"/>
      <c r="F116" s="107" t="s">
        <v>132</v>
      </c>
      <c r="G116" s="73"/>
      <c r="H116" s="74">
        <v>1</v>
      </c>
      <c r="I116" s="145"/>
      <c r="J116" s="143" t="s">
        <v>342</v>
      </c>
    </row>
    <row r="117" spans="1:10" ht="14.25" customHeight="1">
      <c r="A117" s="73"/>
      <c r="B117" s="73"/>
      <c r="C117" s="99"/>
      <c r="D117" s="61"/>
      <c r="E117" s="110"/>
      <c r="G117" s="73"/>
      <c r="H117" s="74"/>
      <c r="I117" s="144"/>
      <c r="J117" s="155"/>
    </row>
    <row r="118" spans="1:10" ht="14.25" customHeight="1">
      <c r="A118" s="73" t="s">
        <v>177</v>
      </c>
      <c r="B118" s="73"/>
      <c r="C118" s="99" t="s">
        <v>178</v>
      </c>
      <c r="D118" s="61"/>
      <c r="E118" s="110"/>
      <c r="G118" s="73"/>
      <c r="H118" s="117"/>
      <c r="I118" s="145"/>
      <c r="J118" s="155"/>
    </row>
    <row r="119" spans="1:10" ht="14.25" customHeight="1">
      <c r="A119" s="79"/>
      <c r="B119" s="73"/>
      <c r="C119" s="99"/>
      <c r="D119" s="61"/>
      <c r="E119" s="110"/>
      <c r="G119" s="73"/>
      <c r="H119" s="74"/>
      <c r="I119" s="144"/>
      <c r="J119" s="155"/>
    </row>
    <row r="120" spans="1:10" ht="14.25" customHeight="1">
      <c r="A120" s="73"/>
      <c r="B120" s="73"/>
      <c r="C120" s="99" t="s">
        <v>155</v>
      </c>
      <c r="D120" s="61"/>
      <c r="E120" s="110"/>
      <c r="F120" s="107" t="s">
        <v>132</v>
      </c>
      <c r="G120" s="73"/>
      <c r="H120" s="74">
        <v>1</v>
      </c>
      <c r="I120" s="145"/>
      <c r="J120" s="143" t="s">
        <v>342</v>
      </c>
    </row>
    <row r="121" spans="1:10" ht="14.25" customHeight="1">
      <c r="A121" s="79"/>
      <c r="B121" s="79"/>
      <c r="C121" s="99"/>
      <c r="D121" s="61"/>
      <c r="E121" s="110"/>
      <c r="F121" s="107"/>
      <c r="G121" s="73"/>
      <c r="H121" s="74"/>
      <c r="I121" s="144"/>
      <c r="J121" s="155"/>
    </row>
    <row r="122" spans="1:10" ht="14.25" customHeight="1">
      <c r="A122" s="79"/>
      <c r="B122" s="79"/>
      <c r="C122" s="99" t="s">
        <v>156</v>
      </c>
      <c r="D122" s="61"/>
      <c r="E122" s="104"/>
      <c r="F122" s="107" t="s">
        <v>132</v>
      </c>
      <c r="G122" s="73"/>
      <c r="H122" s="74">
        <v>1</v>
      </c>
      <c r="I122" s="144"/>
      <c r="J122" s="143" t="s">
        <v>342</v>
      </c>
    </row>
    <row r="123" spans="1:10" ht="14.25" customHeight="1">
      <c r="A123" s="73"/>
      <c r="B123" s="73"/>
      <c r="C123" s="176"/>
      <c r="D123" s="60"/>
      <c r="E123" s="104"/>
      <c r="G123" s="73"/>
      <c r="H123" s="74"/>
      <c r="I123" s="144"/>
      <c r="J123" s="155"/>
    </row>
    <row r="124" spans="1:10" ht="14.25" customHeight="1">
      <c r="A124" s="73"/>
      <c r="B124" s="73"/>
      <c r="C124" s="111"/>
      <c r="D124" s="60"/>
      <c r="E124" s="105"/>
      <c r="G124" s="73"/>
      <c r="H124" s="74"/>
      <c r="I124" s="144"/>
      <c r="J124" s="155"/>
    </row>
    <row r="125" spans="1:10" ht="14.25" customHeight="1">
      <c r="A125" s="73"/>
      <c r="B125" s="73"/>
      <c r="C125" s="111"/>
      <c r="D125" s="60"/>
      <c r="E125" s="105"/>
      <c r="F125" s="177"/>
      <c r="G125" s="177"/>
      <c r="H125" s="178"/>
      <c r="I125" s="109"/>
      <c r="J125" s="34"/>
    </row>
    <row r="126" spans="1:10" ht="14.25" customHeight="1">
      <c r="A126" s="73"/>
      <c r="B126" s="73"/>
      <c r="C126" s="111"/>
      <c r="D126" s="60"/>
      <c r="E126" s="105"/>
      <c r="F126" s="177"/>
      <c r="G126" s="177"/>
      <c r="H126" s="178"/>
      <c r="I126" s="109"/>
      <c r="J126" s="34"/>
    </row>
    <row r="127" spans="1:10" ht="14.25" customHeight="1">
      <c r="A127" s="73"/>
      <c r="B127" s="73"/>
      <c r="C127" s="111"/>
      <c r="D127" s="60"/>
      <c r="E127" s="105"/>
      <c r="F127" s="177"/>
      <c r="G127" s="177"/>
      <c r="H127" s="178"/>
      <c r="I127" s="109"/>
      <c r="J127" s="34"/>
    </row>
    <row r="128" spans="1:10" ht="14.25" customHeight="1">
      <c r="A128" s="73"/>
      <c r="B128" s="73"/>
      <c r="C128" s="111"/>
      <c r="D128" s="60"/>
      <c r="E128" s="105"/>
      <c r="F128" s="177"/>
      <c r="G128" s="177"/>
      <c r="H128" s="178"/>
      <c r="I128" s="109"/>
      <c r="J128" s="34"/>
    </row>
    <row r="129" spans="1:10" ht="14.25" customHeight="1">
      <c r="A129" s="73"/>
      <c r="B129" s="73"/>
      <c r="C129" s="111"/>
      <c r="D129" s="60"/>
      <c r="E129" s="105"/>
      <c r="F129" s="177"/>
      <c r="G129" s="177"/>
      <c r="H129" s="178"/>
      <c r="I129" s="109"/>
      <c r="J129" s="34"/>
    </row>
    <row r="130" spans="1:10" ht="14.25" customHeight="1">
      <c r="A130" s="73"/>
      <c r="B130" s="73"/>
      <c r="C130" s="111"/>
      <c r="D130" s="60"/>
      <c r="E130" s="105"/>
      <c r="F130" s="177"/>
      <c r="G130" s="177"/>
      <c r="H130" s="178"/>
      <c r="I130" s="109"/>
      <c r="J130" s="34"/>
    </row>
    <row r="131" spans="1:10" ht="14.25" customHeight="1">
      <c r="A131" s="73"/>
      <c r="B131" s="73"/>
      <c r="C131" s="111"/>
      <c r="D131" s="60"/>
      <c r="E131" s="105"/>
      <c r="F131" s="177"/>
      <c r="G131" s="177"/>
      <c r="H131" s="178"/>
      <c r="I131" s="109"/>
      <c r="J131" s="34"/>
    </row>
    <row r="132" spans="1:10" ht="14.25" customHeight="1">
      <c r="A132" s="73"/>
      <c r="B132" s="73"/>
      <c r="C132" s="111"/>
      <c r="D132" s="60"/>
      <c r="E132" s="105"/>
      <c r="F132" s="177"/>
      <c r="G132" s="177"/>
      <c r="H132" s="178"/>
      <c r="I132" s="109"/>
      <c r="J132" s="34"/>
    </row>
    <row r="133" spans="1:10" ht="14.25" customHeight="1">
      <c r="A133" s="73"/>
      <c r="B133" s="73"/>
      <c r="C133" s="179"/>
      <c r="D133" s="60"/>
      <c r="E133" s="103"/>
      <c r="F133" s="177"/>
      <c r="G133" s="177"/>
      <c r="H133" s="178"/>
      <c r="I133" s="109"/>
      <c r="J133" s="34"/>
    </row>
    <row r="134" spans="1:10" ht="14.25" customHeight="1">
      <c r="A134" s="73"/>
      <c r="B134" s="86"/>
      <c r="C134" s="179"/>
      <c r="D134" s="93"/>
      <c r="E134" s="103"/>
      <c r="F134" s="177"/>
      <c r="G134" s="177"/>
      <c r="H134" s="178"/>
      <c r="I134" s="109"/>
      <c r="J134" s="34"/>
    </row>
    <row r="135" spans="1:10" ht="14.25" customHeight="1">
      <c r="A135" s="73"/>
      <c r="B135" s="73"/>
      <c r="C135" s="179"/>
      <c r="D135" s="60"/>
      <c r="E135" s="103"/>
      <c r="F135" s="177"/>
      <c r="G135" s="177"/>
      <c r="H135" s="180"/>
      <c r="I135" s="77"/>
      <c r="J135" s="34"/>
    </row>
    <row r="136" spans="1:10" ht="14.25" customHeight="1">
      <c r="A136" s="73"/>
      <c r="B136" s="73"/>
      <c r="C136" s="179"/>
      <c r="D136" s="60"/>
      <c r="E136" s="103"/>
      <c r="F136" s="177"/>
      <c r="G136" s="177"/>
      <c r="H136" s="178"/>
      <c r="I136" s="109"/>
      <c r="J136" s="34"/>
    </row>
    <row r="137" spans="1:10" ht="14.25" customHeight="1">
      <c r="A137" s="73"/>
      <c r="B137" s="73"/>
      <c r="C137" s="181"/>
      <c r="D137" s="60"/>
      <c r="E137" s="95"/>
      <c r="F137" s="177"/>
      <c r="G137" s="177"/>
      <c r="H137" s="180"/>
      <c r="I137" s="77"/>
      <c r="J137" s="34"/>
    </row>
    <row r="138" spans="1:10" ht="14.25" customHeight="1">
      <c r="A138" s="73"/>
      <c r="B138" s="73"/>
      <c r="C138" s="179"/>
      <c r="D138" s="60"/>
      <c r="E138" s="103"/>
      <c r="G138" s="73"/>
      <c r="H138" s="87"/>
      <c r="I138" s="85"/>
      <c r="J138" s="34"/>
    </row>
    <row r="139" spans="1:10" ht="14.25" customHeight="1">
      <c r="A139" s="73"/>
      <c r="B139" s="73"/>
      <c r="C139" s="179"/>
      <c r="D139" s="60"/>
      <c r="E139" s="103"/>
      <c r="G139" s="73"/>
      <c r="H139" s="182"/>
      <c r="I139" s="96"/>
      <c r="J139" s="34"/>
    </row>
    <row r="140" spans="1:10" ht="14.25" customHeight="1">
      <c r="A140" s="73"/>
      <c r="B140" s="73"/>
      <c r="C140" s="179"/>
      <c r="D140" s="60"/>
      <c r="E140" s="103"/>
      <c r="G140" s="73"/>
      <c r="H140" s="182"/>
      <c r="I140" s="96"/>
      <c r="J140" s="34"/>
    </row>
    <row r="141" spans="1:10" ht="14.25" customHeight="1">
      <c r="A141" s="73"/>
      <c r="B141" s="73"/>
      <c r="C141" s="179"/>
      <c r="D141" s="60"/>
      <c r="E141" s="103"/>
      <c r="G141" s="73"/>
      <c r="H141" s="182"/>
      <c r="I141" s="96"/>
      <c r="J141" s="34"/>
    </row>
    <row r="142" spans="1:10" ht="14.25" customHeight="1">
      <c r="A142" s="73"/>
      <c r="B142" s="73"/>
      <c r="C142" s="179"/>
      <c r="D142" s="60"/>
      <c r="E142" s="103"/>
      <c r="G142" s="73"/>
      <c r="H142" s="182"/>
      <c r="I142" s="96"/>
      <c r="J142" s="34"/>
    </row>
    <row r="143" spans="1:10" ht="14.25" customHeight="1">
      <c r="A143" s="73"/>
      <c r="B143" s="73"/>
      <c r="C143" s="179"/>
      <c r="D143" s="60"/>
      <c r="E143" s="103"/>
      <c r="G143" s="73"/>
      <c r="H143" s="182"/>
      <c r="I143" s="96"/>
      <c r="J143" s="34"/>
    </row>
    <row r="144" spans="1:10" ht="14.25" customHeight="1">
      <c r="A144" s="73"/>
      <c r="B144" s="73"/>
      <c r="C144" s="179"/>
      <c r="D144" s="60"/>
      <c r="E144" s="103"/>
      <c r="G144" s="73"/>
      <c r="H144" s="87"/>
      <c r="I144" s="85"/>
      <c r="J144" s="34"/>
    </row>
    <row r="145" spans="1:10" ht="14.25" customHeight="1">
      <c r="A145" s="73"/>
      <c r="B145" s="73"/>
      <c r="C145" s="179"/>
      <c r="D145" s="60"/>
      <c r="E145" s="103"/>
      <c r="G145" s="73"/>
      <c r="H145" s="182"/>
      <c r="I145" s="96"/>
      <c r="J145" s="34"/>
    </row>
    <row r="146" spans="1:10" ht="14.25" customHeight="1">
      <c r="A146" s="73"/>
      <c r="B146" s="73"/>
      <c r="C146" s="90"/>
      <c r="D146" s="60"/>
      <c r="E146" s="103"/>
      <c r="G146" s="73"/>
      <c r="H146" s="87"/>
      <c r="I146" s="85"/>
      <c r="J146" s="34"/>
    </row>
    <row r="147" spans="1:10" ht="14.25" customHeight="1">
      <c r="A147" s="79"/>
      <c r="B147" s="79"/>
      <c r="C147" s="183"/>
      <c r="D147" s="60"/>
      <c r="E147" s="103"/>
      <c r="G147" s="73"/>
      <c r="H147" s="87"/>
      <c r="I147" s="85"/>
      <c r="J147" s="34"/>
    </row>
    <row r="148" spans="1:10" ht="14.25" customHeight="1" thickBot="1">
      <c r="A148" s="73"/>
      <c r="B148" s="73"/>
      <c r="C148" s="90"/>
      <c r="D148" s="60"/>
      <c r="E148" s="103"/>
      <c r="G148" s="73"/>
      <c r="H148" s="87"/>
      <c r="I148" s="85"/>
      <c r="J148" s="34"/>
    </row>
    <row r="149" spans="1:10" ht="14.25" customHeight="1" thickBot="1">
      <c r="A149" s="343" t="s">
        <v>179</v>
      </c>
      <c r="B149" s="344"/>
      <c r="C149" s="344"/>
      <c r="D149" s="344"/>
      <c r="E149" s="344"/>
      <c r="F149" s="344"/>
      <c r="G149" s="344"/>
      <c r="H149" s="344"/>
      <c r="I149" s="345"/>
      <c r="J149" s="154"/>
    </row>
    <row r="150" spans="1:10" ht="14.25" customHeight="1">
      <c r="A150" s="83"/>
      <c r="B150" s="83"/>
      <c r="C150" s="83"/>
      <c r="D150" s="83"/>
      <c r="E150" s="82"/>
      <c r="F150" s="83"/>
      <c r="G150" s="83"/>
      <c r="H150" s="84"/>
      <c r="I150" s="85"/>
      <c r="J150" s="4"/>
    </row>
    <row r="151" spans="1:10" ht="14.25" customHeight="1">
      <c r="A151" s="83"/>
      <c r="B151" s="83"/>
      <c r="C151" s="83"/>
      <c r="D151" s="83"/>
      <c r="E151" s="82"/>
      <c r="F151" s="83"/>
      <c r="G151" s="83"/>
      <c r="H151" s="84"/>
      <c r="I151" s="85"/>
      <c r="J151" s="4"/>
    </row>
    <row r="152" spans="1:10" ht="14.25" customHeight="1">
      <c r="A152" s="60"/>
      <c r="B152" s="60"/>
      <c r="C152" s="60"/>
      <c r="D152" s="60"/>
      <c r="E152" s="59"/>
      <c r="H152" s="94"/>
      <c r="I152" s="85"/>
      <c r="J152" s="4"/>
    </row>
    <row r="153" spans="1:10" ht="14.25" customHeight="1">
      <c r="A153" s="83"/>
      <c r="B153" s="83"/>
      <c r="C153" s="83"/>
      <c r="D153" s="83"/>
      <c r="E153" s="82"/>
      <c r="F153" s="83"/>
      <c r="G153" s="83"/>
      <c r="H153" s="84"/>
      <c r="I153" s="85"/>
      <c r="J153" s="4"/>
    </row>
    <row r="154" spans="1:10" ht="14.25" customHeight="1">
      <c r="J154" s="31"/>
    </row>
    <row r="155" spans="1:10" ht="14.25" customHeight="1">
      <c r="J155" s="156"/>
    </row>
    <row r="156" spans="1:10" ht="14.25" customHeight="1">
      <c r="J156" s="156"/>
    </row>
    <row r="157" spans="1:10" ht="14.25" customHeight="1">
      <c r="J157" s="156"/>
    </row>
    <row r="158" spans="1:10" ht="14.25" customHeight="1">
      <c r="J158" s="156"/>
    </row>
    <row r="159" spans="1:10" ht="14.25" customHeight="1">
      <c r="J159" s="156"/>
    </row>
    <row r="160" spans="1:10" ht="14.25" customHeight="1">
      <c r="J160" s="156"/>
    </row>
    <row r="161" spans="10:10" ht="14.25" customHeight="1">
      <c r="J161" s="156"/>
    </row>
    <row r="162" spans="10:10" ht="14.25" customHeight="1">
      <c r="J162" s="156"/>
    </row>
    <row r="163" spans="10:10" ht="14.25" customHeight="1">
      <c r="J163" s="156"/>
    </row>
    <row r="164" spans="10:10" ht="14.25" customHeight="1">
      <c r="J164" s="156"/>
    </row>
    <row r="165" spans="10:10" ht="14.25" customHeight="1">
      <c r="J165" s="156"/>
    </row>
    <row r="166" spans="10:10" ht="14.25" customHeight="1">
      <c r="J166" s="156"/>
    </row>
    <row r="167" spans="10:10" ht="14.25" customHeight="1">
      <c r="J167" s="156"/>
    </row>
    <row r="168" spans="10:10" ht="14.25" customHeight="1">
      <c r="J168" s="156"/>
    </row>
    <row r="169" spans="10:10" ht="14.25" customHeight="1">
      <c r="J169" s="156"/>
    </row>
    <row r="170" spans="10:10" ht="14.25" customHeight="1">
      <c r="J170" s="156"/>
    </row>
    <row r="171" spans="10:10" ht="14.25" customHeight="1">
      <c r="J171" s="156"/>
    </row>
    <row r="172" spans="10:10" ht="14.25" customHeight="1">
      <c r="J172" s="156"/>
    </row>
    <row r="173" spans="10:10" ht="14.25" customHeight="1">
      <c r="J173" s="156"/>
    </row>
    <row r="174" spans="10:10" ht="14.25" customHeight="1">
      <c r="J174" s="156"/>
    </row>
    <row r="175" spans="10:10" ht="14.25" customHeight="1">
      <c r="J175" s="156"/>
    </row>
    <row r="176" spans="10:10" ht="14.25" customHeight="1">
      <c r="J176" s="156"/>
    </row>
    <row r="177" spans="10:10" ht="14.25" customHeight="1">
      <c r="J177" s="156"/>
    </row>
    <row r="178" spans="10:10" ht="14.25" customHeight="1">
      <c r="J178" s="156"/>
    </row>
    <row r="179" spans="10:10" ht="14.25" customHeight="1">
      <c r="J179" s="156"/>
    </row>
    <row r="180" spans="10:10" ht="14.25" customHeight="1">
      <c r="J180" s="156"/>
    </row>
    <row r="181" spans="10:10" ht="14.25" customHeight="1">
      <c r="J181" s="156"/>
    </row>
    <row r="182" spans="10:10" ht="14.25" customHeight="1">
      <c r="J182" s="156"/>
    </row>
    <row r="183" spans="10:10" ht="14.25" customHeight="1">
      <c r="J183" s="156"/>
    </row>
    <row r="184" spans="10:10" ht="14.25" customHeight="1">
      <c r="J184" s="156"/>
    </row>
    <row r="185" spans="10:10" ht="14.25" customHeight="1">
      <c r="J185" s="156"/>
    </row>
    <row r="186" spans="10:10" ht="14.25" customHeight="1">
      <c r="J186" s="156"/>
    </row>
    <row r="187" spans="10:10" ht="14.25" customHeight="1">
      <c r="J187" s="156"/>
    </row>
    <row r="188" spans="10:10" ht="14.25" customHeight="1">
      <c r="J188" s="156"/>
    </row>
    <row r="189" spans="10:10" ht="14.25" customHeight="1">
      <c r="J189" s="156"/>
    </row>
    <row r="190" spans="10:10" ht="14.25" customHeight="1">
      <c r="J190" s="156"/>
    </row>
    <row r="191" spans="10:10" ht="14.25" customHeight="1">
      <c r="J191" s="156"/>
    </row>
    <row r="192" spans="10:10" ht="14.25" customHeight="1">
      <c r="J192" s="156"/>
    </row>
    <row r="193" spans="10:10" ht="14.25" customHeight="1">
      <c r="J193" s="156"/>
    </row>
    <row r="194" spans="10:10" ht="14.25" customHeight="1">
      <c r="J194" s="156"/>
    </row>
    <row r="195" spans="10:10" ht="14.25" customHeight="1">
      <c r="J195" s="156"/>
    </row>
    <row r="196" spans="10:10" ht="14.25" customHeight="1">
      <c r="J196" s="156"/>
    </row>
    <row r="197" spans="10:10" ht="14.25" customHeight="1">
      <c r="J197" s="156"/>
    </row>
    <row r="198" spans="10:10" ht="14.25" customHeight="1">
      <c r="J198" s="156"/>
    </row>
    <row r="199" spans="10:10" ht="14.25" customHeight="1">
      <c r="J199" s="156"/>
    </row>
    <row r="200" spans="10:10" ht="14.25" customHeight="1">
      <c r="J200" s="156"/>
    </row>
    <row r="201" spans="10:10" ht="14.25" customHeight="1">
      <c r="J201" s="156"/>
    </row>
    <row r="202" spans="10:10" ht="14.25" customHeight="1">
      <c r="J202" s="156"/>
    </row>
    <row r="203" spans="10:10" ht="14.25" customHeight="1">
      <c r="J203" s="156"/>
    </row>
    <row r="204" spans="10:10" ht="14.25" customHeight="1">
      <c r="J204" s="156"/>
    </row>
    <row r="205" spans="10:10" ht="14.25" customHeight="1">
      <c r="J205" s="156"/>
    </row>
    <row r="206" spans="10:10" ht="14.25" customHeight="1">
      <c r="J206" s="156"/>
    </row>
    <row r="207" spans="10:10" ht="14.25" customHeight="1">
      <c r="J207" s="156"/>
    </row>
    <row r="208" spans="10:10" ht="14.25" customHeight="1">
      <c r="J208" s="156"/>
    </row>
    <row r="209" spans="10:10" ht="14.25" customHeight="1">
      <c r="J209" s="156"/>
    </row>
    <row r="210" spans="10:10" ht="14.25" customHeight="1">
      <c r="J210" s="156"/>
    </row>
    <row r="211" spans="10:10" ht="14.25" customHeight="1">
      <c r="J211" s="156"/>
    </row>
    <row r="212" spans="10:10" ht="14.25" customHeight="1">
      <c r="J212" s="156"/>
    </row>
    <row r="213" spans="10:10" ht="14.25" customHeight="1">
      <c r="J213" s="156"/>
    </row>
    <row r="214" spans="10:10" ht="14.25" customHeight="1">
      <c r="J214" s="156"/>
    </row>
    <row r="215" spans="10:10" ht="14.25" customHeight="1">
      <c r="J215" s="156"/>
    </row>
    <row r="216" spans="10:10" ht="14.25" customHeight="1">
      <c r="J216" s="156"/>
    </row>
    <row r="217" spans="10:10" ht="14.25" customHeight="1">
      <c r="J217" s="156"/>
    </row>
    <row r="218" spans="10:10" ht="14.25" customHeight="1">
      <c r="J218" s="156"/>
    </row>
    <row r="219" spans="10:10" ht="14.25" customHeight="1">
      <c r="J219" s="156"/>
    </row>
    <row r="220" spans="10:10" ht="14.25" customHeight="1">
      <c r="J220" s="156"/>
    </row>
    <row r="221" spans="10:10" ht="14.25" customHeight="1">
      <c r="J221" s="156"/>
    </row>
    <row r="222" spans="10:10" ht="14.25" customHeight="1">
      <c r="J222" s="156"/>
    </row>
    <row r="223" spans="10:10" ht="15" customHeight="1">
      <c r="J223" s="156"/>
    </row>
    <row r="224" spans="10:10" ht="15" customHeight="1">
      <c r="J224" s="156"/>
    </row>
    <row r="225" spans="10:10" ht="15" customHeight="1">
      <c r="J225" s="156"/>
    </row>
    <row r="226" spans="10:10" ht="15" customHeight="1">
      <c r="J226" s="156"/>
    </row>
    <row r="227" spans="10:10" ht="15" customHeight="1">
      <c r="J227" s="156"/>
    </row>
    <row r="228" spans="10:10" ht="15" customHeight="1">
      <c r="J228" s="156"/>
    </row>
    <row r="229" spans="10:10" ht="15" customHeight="1">
      <c r="J229" s="156"/>
    </row>
    <row r="230" spans="10:10" ht="15" customHeight="1">
      <c r="J230" s="156"/>
    </row>
    <row r="231" spans="10:10" ht="15" customHeight="1">
      <c r="J231" s="156"/>
    </row>
    <row r="232" spans="10:10" ht="15" customHeight="1">
      <c r="J232" s="156"/>
    </row>
    <row r="233" spans="10:10" ht="15" customHeight="1">
      <c r="J233" s="156"/>
    </row>
    <row r="234" spans="10:10" ht="15" customHeight="1">
      <c r="J234" s="156"/>
    </row>
    <row r="235" spans="10:10" ht="15" customHeight="1">
      <c r="J235" s="156"/>
    </row>
    <row r="236" spans="10:10" ht="15" customHeight="1">
      <c r="J236" s="156"/>
    </row>
    <row r="237" spans="10:10" ht="15" customHeight="1">
      <c r="J237" s="156"/>
    </row>
    <row r="238" spans="10:10" ht="15" customHeight="1">
      <c r="J238" s="156"/>
    </row>
    <row r="239" spans="10:10" ht="15" customHeight="1">
      <c r="J239" s="156"/>
    </row>
    <row r="240" spans="10:10" ht="15" customHeight="1">
      <c r="J240" s="156"/>
    </row>
    <row r="241" spans="10:10" ht="15" customHeight="1">
      <c r="J241" s="156"/>
    </row>
    <row r="242" spans="10:10" ht="15" customHeight="1">
      <c r="J242" s="156"/>
    </row>
    <row r="243" spans="10:10" ht="15" customHeight="1">
      <c r="J243" s="156"/>
    </row>
    <row r="244" spans="10:10" ht="15" customHeight="1">
      <c r="J244" s="156"/>
    </row>
    <row r="245" spans="10:10" ht="15" customHeight="1">
      <c r="J245" s="156"/>
    </row>
    <row r="246" spans="10:10" ht="15" customHeight="1">
      <c r="J246" s="156"/>
    </row>
    <row r="247" spans="10:10" ht="15" customHeight="1">
      <c r="J247" s="156"/>
    </row>
    <row r="248" spans="10:10" ht="15" customHeight="1">
      <c r="J248" s="156"/>
    </row>
    <row r="249" spans="10:10" ht="15" customHeight="1">
      <c r="J249" s="156"/>
    </row>
    <row r="250" spans="10:10" ht="15" customHeight="1">
      <c r="J250" s="156"/>
    </row>
    <row r="251" spans="10:10" ht="15" customHeight="1">
      <c r="J251" s="156"/>
    </row>
    <row r="252" spans="10:10" ht="15" customHeight="1">
      <c r="J252" s="156"/>
    </row>
    <row r="253" spans="10:10" ht="15" customHeight="1">
      <c r="J253" s="156"/>
    </row>
    <row r="254" spans="10:10" ht="15" customHeight="1">
      <c r="J254" s="156"/>
    </row>
    <row r="255" spans="10:10" ht="15" customHeight="1">
      <c r="J255" s="156"/>
    </row>
    <row r="256" spans="10:10" ht="15" customHeight="1">
      <c r="J256" s="156"/>
    </row>
    <row r="257" spans="10:10" ht="15" customHeight="1">
      <c r="J257" s="156"/>
    </row>
    <row r="258" spans="10:10" ht="15" customHeight="1">
      <c r="J258" s="156"/>
    </row>
    <row r="259" spans="10:10" ht="15" customHeight="1">
      <c r="J259" s="156"/>
    </row>
    <row r="260" spans="10:10" ht="15" customHeight="1">
      <c r="J260" s="156"/>
    </row>
    <row r="261" spans="10:10" ht="15" customHeight="1">
      <c r="J261" s="156"/>
    </row>
    <row r="262" spans="10:10" ht="15" customHeight="1">
      <c r="J262" s="156"/>
    </row>
    <row r="263" spans="10:10" ht="15" customHeight="1">
      <c r="J263" s="156"/>
    </row>
    <row r="264" spans="10:10" ht="15" customHeight="1">
      <c r="J264" s="156"/>
    </row>
    <row r="265" spans="10:10" ht="15" customHeight="1">
      <c r="J265" s="156"/>
    </row>
    <row r="266" spans="10:10" ht="15" customHeight="1">
      <c r="J266" s="156"/>
    </row>
    <row r="267" spans="10:10" ht="15" customHeight="1">
      <c r="J267" s="156"/>
    </row>
    <row r="268" spans="10:10" ht="15" customHeight="1">
      <c r="J268" s="156"/>
    </row>
    <row r="269" spans="10:10" ht="15" customHeight="1">
      <c r="J269" s="156"/>
    </row>
    <row r="270" spans="10:10" ht="15" customHeight="1">
      <c r="J270" s="156"/>
    </row>
    <row r="271" spans="10:10" ht="15" customHeight="1">
      <c r="J271" s="156"/>
    </row>
    <row r="272" spans="10:10" ht="15" customHeight="1">
      <c r="J272" s="156"/>
    </row>
    <row r="273" spans="10:10" ht="15" customHeight="1">
      <c r="J273" s="156"/>
    </row>
    <row r="274" spans="10:10" ht="15" customHeight="1">
      <c r="J274" s="156"/>
    </row>
    <row r="275" spans="10:10" ht="15" customHeight="1">
      <c r="J275" s="156"/>
    </row>
    <row r="276" spans="10:10" ht="15" customHeight="1">
      <c r="J276" s="156"/>
    </row>
    <row r="277" spans="10:10" ht="15" customHeight="1">
      <c r="J277" s="156"/>
    </row>
    <row r="278" spans="10:10" ht="15" customHeight="1">
      <c r="J278" s="156"/>
    </row>
    <row r="279" spans="10:10" ht="15" customHeight="1">
      <c r="J279" s="156"/>
    </row>
    <row r="280" spans="10:10" ht="15" customHeight="1">
      <c r="J280" s="156"/>
    </row>
    <row r="281" spans="10:10" ht="15" customHeight="1">
      <c r="J281" s="156"/>
    </row>
    <row r="282" spans="10:10" ht="15" customHeight="1">
      <c r="J282" s="156"/>
    </row>
    <row r="283" spans="10:10" ht="15" customHeight="1">
      <c r="J283" s="156"/>
    </row>
    <row r="284" spans="10:10" ht="15" customHeight="1">
      <c r="J284" s="156"/>
    </row>
    <row r="285" spans="10:10" ht="15" customHeight="1">
      <c r="J285" s="156"/>
    </row>
    <row r="286" spans="10:10" ht="15" customHeight="1">
      <c r="J286" s="156"/>
    </row>
    <row r="287" spans="10:10" ht="15" customHeight="1">
      <c r="J287" s="156"/>
    </row>
    <row r="288" spans="10:10" ht="15" customHeight="1">
      <c r="J288" s="156"/>
    </row>
    <row r="289" spans="10:10" ht="15" customHeight="1">
      <c r="J289" s="156"/>
    </row>
    <row r="290" spans="10:10" ht="15" customHeight="1">
      <c r="J290" s="156"/>
    </row>
    <row r="291" spans="10:10" ht="15" customHeight="1">
      <c r="J291" s="156"/>
    </row>
    <row r="292" spans="10:10" ht="15" customHeight="1">
      <c r="J292" s="156"/>
    </row>
    <row r="293" spans="10:10" ht="15" customHeight="1">
      <c r="J293" s="156"/>
    </row>
    <row r="294" spans="10:10" ht="15" customHeight="1">
      <c r="J294" s="156"/>
    </row>
    <row r="295" spans="10:10" ht="15" customHeight="1">
      <c r="J295" s="156"/>
    </row>
  </sheetData>
  <mergeCells count="9">
    <mergeCell ref="C33:E33"/>
    <mergeCell ref="A1:H1"/>
    <mergeCell ref="A3:J3"/>
    <mergeCell ref="A6:A7"/>
    <mergeCell ref="A149:I149"/>
    <mergeCell ref="A55:I55"/>
    <mergeCell ref="A49:I49"/>
    <mergeCell ref="A98:I98"/>
    <mergeCell ref="A104:I104"/>
  </mergeCells>
  <pageMargins left="0.51181102362204722" right="0.19685039370078741" top="0.77060931899641572" bottom="0.59055118110236227" header="0" footer="0.11811023622047245"/>
  <pageSetup paperSize="9" scale="80" orientation="portrait" useFirstPageNumber="1" r:id="rId1"/>
  <headerFooter alignWithMargins="0">
    <oddHeader>&amp;C&amp;"Arial,Bold"BELA BELA LOCAL MUNICIPALITY  &amp;"Arial,Regular" 
&amp;11REFURBISHMENT OF ROADS AND STORMWATER IN LIMPOPO ROAD AND MABUNDA STREET (WARDS 7 AND 5)                
 BID NO: 9/1/3/415</oddHeader>
    <oddFooter xml:space="preserve">&amp;CPricing Schedule Section C2.2 </oddFooter>
  </headerFooter>
  <rowBreaks count="2" manualBreakCount="2">
    <brk id="54" max="16383" man="1"/>
    <brk id="10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1"/>
  <sheetViews>
    <sheetView view="pageLayout" zoomScale="90" zoomScaleNormal="90" zoomScaleSheetLayoutView="100" zoomScalePageLayoutView="90" workbookViewId="0">
      <selection activeCell="G67" sqref="G67"/>
    </sheetView>
  </sheetViews>
  <sheetFormatPr defaultColWidth="8.921875" defaultRowHeight="15" customHeight="1"/>
  <cols>
    <col min="1" max="1" width="7.15234375" style="192" customWidth="1"/>
    <col min="2" max="2" width="7.61328125" style="192" customWidth="1"/>
    <col min="3" max="3" width="35" style="149" customWidth="1"/>
    <col min="4" max="4" width="5.61328125" style="192" customWidth="1"/>
    <col min="5" max="5" width="5.61328125" style="149" customWidth="1"/>
    <col min="6" max="6" width="6.921875" style="192" customWidth="1"/>
    <col min="7" max="7" width="10.765625" style="192" customWidth="1"/>
    <col min="8" max="8" width="15.921875" style="229" customWidth="1"/>
    <col min="9" max="18" width="8.921875" style="172"/>
  </cols>
  <sheetData>
    <row r="1" spans="1:8" ht="15" customHeight="1">
      <c r="D1" s="349" t="s">
        <v>180</v>
      </c>
      <c r="E1" s="349"/>
      <c r="F1" s="349"/>
      <c r="G1" s="349"/>
      <c r="H1" s="349"/>
    </row>
    <row r="2" spans="1:8" ht="15" customHeight="1">
      <c r="A2" s="350" t="s">
        <v>348</v>
      </c>
      <c r="B2" s="350"/>
      <c r="C2" s="350"/>
      <c r="D2" s="349"/>
      <c r="E2" s="349"/>
      <c r="F2" s="349"/>
      <c r="G2" s="349"/>
      <c r="H2" s="349"/>
    </row>
    <row r="4" spans="1:8" ht="15" customHeight="1">
      <c r="A4" s="220" t="s">
        <v>3</v>
      </c>
      <c r="B4" s="220" t="s">
        <v>4</v>
      </c>
      <c r="C4" s="221" t="s">
        <v>5</v>
      </c>
      <c r="D4" s="220" t="s">
        <v>6</v>
      </c>
      <c r="E4" s="221" t="s">
        <v>7</v>
      </c>
      <c r="F4" s="220" t="s">
        <v>8</v>
      </c>
      <c r="G4" s="220" t="s">
        <v>9</v>
      </c>
      <c r="H4" s="225" t="s">
        <v>10</v>
      </c>
    </row>
    <row r="5" spans="1:8" ht="15" customHeight="1">
      <c r="A5" s="222" t="s">
        <v>11</v>
      </c>
      <c r="B5" s="222" t="s">
        <v>181</v>
      </c>
      <c r="C5" s="223"/>
      <c r="D5" s="222"/>
      <c r="E5" s="223"/>
      <c r="F5" s="222"/>
      <c r="G5" s="222"/>
      <c r="H5" s="226" t="s">
        <v>182</v>
      </c>
    </row>
    <row r="6" spans="1:8" ht="15" customHeight="1">
      <c r="A6" s="220"/>
      <c r="B6" s="193"/>
      <c r="D6" s="194"/>
      <c r="F6" s="194"/>
      <c r="G6" s="194"/>
      <c r="H6" s="227"/>
    </row>
    <row r="7" spans="1:8" ht="15" customHeight="1">
      <c r="A7" s="194"/>
      <c r="B7" s="201" t="s">
        <v>14</v>
      </c>
      <c r="C7" s="232" t="s">
        <v>183</v>
      </c>
      <c r="D7" s="194"/>
      <c r="F7" s="194"/>
      <c r="G7" s="194"/>
      <c r="H7" s="227"/>
    </row>
    <row r="8" spans="1:8" ht="15" customHeight="1">
      <c r="A8" s="194"/>
      <c r="B8" s="201" t="s">
        <v>184</v>
      </c>
      <c r="C8" s="232"/>
      <c r="D8" s="194"/>
      <c r="F8" s="194"/>
      <c r="G8" s="194"/>
      <c r="H8" s="227"/>
    </row>
    <row r="9" spans="1:8" ht="15" customHeight="1">
      <c r="A9" s="194"/>
      <c r="B9" s="193" t="s">
        <v>20</v>
      </c>
      <c r="C9" s="149" t="s">
        <v>185</v>
      </c>
      <c r="D9" s="194"/>
      <c r="F9" s="194"/>
      <c r="G9" s="194"/>
      <c r="H9" s="227"/>
    </row>
    <row r="10" spans="1:8" ht="15" customHeight="1">
      <c r="A10" s="194"/>
      <c r="B10" s="193"/>
      <c r="D10" s="194"/>
      <c r="F10" s="194"/>
      <c r="G10" s="194"/>
      <c r="H10" s="227"/>
    </row>
    <row r="11" spans="1:8" ht="23.5" customHeight="1">
      <c r="A11" s="194" t="s">
        <v>189</v>
      </c>
      <c r="B11" s="193"/>
      <c r="C11" s="173" t="s">
        <v>186</v>
      </c>
      <c r="D11" s="194" t="s">
        <v>187</v>
      </c>
      <c r="F11" s="194">
        <f>1600*5</f>
        <v>8000</v>
      </c>
      <c r="G11" s="194"/>
      <c r="H11" s="227" t="str">
        <f t="shared" ref="H11" si="0">IF(G11="","",ROUND(G11*F11,2))</f>
        <v/>
      </c>
    </row>
    <row r="12" spans="1:8" ht="30.75" customHeight="1">
      <c r="A12" s="194"/>
      <c r="B12" s="193"/>
      <c r="C12" s="308" t="s">
        <v>188</v>
      </c>
      <c r="D12" s="194"/>
      <c r="F12" s="194"/>
      <c r="G12" s="194"/>
      <c r="H12" s="227"/>
    </row>
    <row r="13" spans="1:8" ht="15" customHeight="1">
      <c r="A13" s="194"/>
      <c r="B13" s="193"/>
      <c r="D13" s="193"/>
      <c r="F13" s="193"/>
      <c r="G13" s="193"/>
      <c r="H13" s="228"/>
    </row>
    <row r="14" spans="1:8" ht="15" customHeight="1">
      <c r="A14" s="194"/>
      <c r="B14" s="193"/>
      <c r="C14" s="232" t="s">
        <v>350</v>
      </c>
      <c r="D14" s="193"/>
      <c r="F14" s="193"/>
      <c r="G14" s="193"/>
      <c r="H14" s="228"/>
    </row>
    <row r="15" spans="1:8" ht="15" customHeight="1">
      <c r="A15" s="194"/>
      <c r="B15" s="193"/>
      <c r="C15" s="233"/>
      <c r="D15" s="193"/>
      <c r="F15" s="193"/>
      <c r="G15" s="193"/>
      <c r="H15" s="228"/>
    </row>
    <row r="16" spans="1:8" ht="15" customHeight="1">
      <c r="A16" s="273" t="s">
        <v>351</v>
      </c>
      <c r="B16" s="169" t="s">
        <v>69</v>
      </c>
      <c r="C16" s="197" t="s">
        <v>352</v>
      </c>
      <c r="D16" s="193"/>
      <c r="F16" s="193"/>
      <c r="G16" s="193"/>
      <c r="H16" s="228"/>
    </row>
    <row r="17" spans="1:8" ht="15" customHeight="1">
      <c r="A17" s="273"/>
      <c r="B17" s="169"/>
      <c r="C17" s="197"/>
      <c r="D17" s="193"/>
      <c r="F17" s="193"/>
      <c r="G17" s="193"/>
      <c r="H17" s="228"/>
    </row>
    <row r="18" spans="1:8" ht="15" customHeight="1">
      <c r="A18" s="273" t="s">
        <v>353</v>
      </c>
      <c r="B18" s="169"/>
      <c r="C18" s="197" t="s">
        <v>354</v>
      </c>
      <c r="D18" s="169" t="s">
        <v>192</v>
      </c>
      <c r="F18" s="193">
        <f>1500*7*0.15*1.65</f>
        <v>2598.75</v>
      </c>
      <c r="G18" s="193"/>
      <c r="H18" s="227"/>
    </row>
    <row r="19" spans="1:8" ht="15" customHeight="1">
      <c r="A19" s="273"/>
      <c r="B19" s="169"/>
      <c r="C19" s="197"/>
      <c r="D19" s="193"/>
      <c r="F19" s="193"/>
      <c r="G19" s="193"/>
      <c r="H19" s="228"/>
    </row>
    <row r="20" spans="1:8" ht="15" customHeight="1">
      <c r="A20" s="194" t="s">
        <v>190</v>
      </c>
      <c r="B20" s="193"/>
      <c r="C20" s="234" t="s">
        <v>191</v>
      </c>
      <c r="D20" s="194" t="s">
        <v>192</v>
      </c>
      <c r="F20" s="194">
        <f>300*0.15*7*0.5</f>
        <v>157.5</v>
      </c>
      <c r="G20" s="194"/>
      <c r="H20" s="227"/>
    </row>
    <row r="21" spans="1:8" ht="15" customHeight="1">
      <c r="A21" s="194"/>
      <c r="B21" s="193"/>
      <c r="C21" s="234"/>
      <c r="D21" s="194"/>
      <c r="F21" s="194"/>
      <c r="G21" s="194"/>
      <c r="H21" s="227"/>
    </row>
    <row r="22" spans="1:8" ht="15" customHeight="1">
      <c r="A22" s="194" t="s">
        <v>193</v>
      </c>
      <c r="B22" s="193" t="s">
        <v>72</v>
      </c>
      <c r="C22" s="234" t="s">
        <v>194</v>
      </c>
      <c r="D22" s="194"/>
      <c r="F22" s="194"/>
      <c r="G22" s="194"/>
      <c r="H22" s="227"/>
    </row>
    <row r="23" spans="1:8" ht="15" customHeight="1">
      <c r="A23" s="194"/>
      <c r="B23" s="193"/>
      <c r="C23" s="234"/>
      <c r="D23" s="194"/>
      <c r="F23" s="194"/>
      <c r="G23" s="194"/>
      <c r="H23" s="227"/>
    </row>
    <row r="24" spans="1:8" ht="15" customHeight="1">
      <c r="A24" s="194" t="s">
        <v>195</v>
      </c>
      <c r="B24" s="193"/>
      <c r="C24" s="283" t="s">
        <v>355</v>
      </c>
      <c r="D24" s="194" t="s">
        <v>192</v>
      </c>
      <c r="F24" s="194">
        <f>300*0.2*0.7*1.5</f>
        <v>63</v>
      </c>
      <c r="G24" s="194"/>
      <c r="H24" s="227"/>
    </row>
    <row r="25" spans="1:8" ht="15" customHeight="1">
      <c r="A25" s="194"/>
      <c r="B25" s="193"/>
      <c r="D25" s="194"/>
      <c r="F25" s="194"/>
      <c r="G25" s="194"/>
      <c r="H25" s="227"/>
    </row>
    <row r="26" spans="1:8" ht="15" customHeight="1">
      <c r="A26" s="194" t="s">
        <v>196</v>
      </c>
      <c r="B26" s="193" t="s">
        <v>197</v>
      </c>
      <c r="C26" s="149" t="s">
        <v>198</v>
      </c>
      <c r="D26" s="194"/>
      <c r="F26" s="194"/>
      <c r="G26" s="194"/>
      <c r="H26" s="227"/>
    </row>
    <row r="27" spans="1:8" ht="15" customHeight="1">
      <c r="A27" s="194"/>
      <c r="B27" s="193"/>
      <c r="D27" s="193"/>
      <c r="F27" s="193"/>
      <c r="G27" s="193"/>
      <c r="H27" s="228"/>
    </row>
    <row r="28" spans="1:8" ht="15" customHeight="1">
      <c r="A28" s="273" t="s">
        <v>356</v>
      </c>
      <c r="B28" s="169"/>
      <c r="C28" s="197" t="s">
        <v>357</v>
      </c>
      <c r="D28" s="169" t="s">
        <v>192</v>
      </c>
      <c r="F28" s="194">
        <f>1200*7*0.5</f>
        <v>4200</v>
      </c>
      <c r="G28" s="194"/>
      <c r="H28" s="227"/>
    </row>
    <row r="29" spans="1:8" ht="15" customHeight="1">
      <c r="A29" s="273"/>
      <c r="B29" s="169"/>
      <c r="C29" s="224"/>
      <c r="D29" s="169"/>
      <c r="F29" s="193"/>
      <c r="G29" s="193"/>
      <c r="H29" s="228"/>
    </row>
    <row r="30" spans="1:8" ht="15" customHeight="1">
      <c r="A30" s="194" t="s">
        <v>199</v>
      </c>
      <c r="B30" s="193"/>
      <c r="C30" s="149" t="s">
        <v>358</v>
      </c>
      <c r="D30" s="194" t="s">
        <v>192</v>
      </c>
      <c r="F30" s="194">
        <f>1200*7*0.15*0.5</f>
        <v>630</v>
      </c>
      <c r="G30" s="194"/>
      <c r="H30" s="227"/>
    </row>
    <row r="31" spans="1:8" ht="15" customHeight="1">
      <c r="A31" s="194"/>
      <c r="B31" s="193"/>
      <c r="D31" s="194"/>
      <c r="F31" s="194"/>
      <c r="G31" s="194"/>
      <c r="H31" s="227"/>
    </row>
    <row r="32" spans="1:8" ht="15" customHeight="1">
      <c r="A32" s="194" t="s">
        <v>200</v>
      </c>
      <c r="B32" s="193" t="s">
        <v>201</v>
      </c>
      <c r="C32" s="149" t="s">
        <v>202</v>
      </c>
      <c r="D32" s="194" t="s">
        <v>192</v>
      </c>
      <c r="F32" s="194">
        <v>1</v>
      </c>
      <c r="G32" s="194"/>
      <c r="H32" s="227" t="s">
        <v>342</v>
      </c>
    </row>
    <row r="33" spans="1:8" ht="15" customHeight="1">
      <c r="A33" s="194"/>
      <c r="B33" s="193"/>
      <c r="D33" s="194"/>
      <c r="F33" s="194"/>
      <c r="G33" s="194"/>
      <c r="H33" s="227"/>
    </row>
    <row r="34" spans="1:8" ht="15.5">
      <c r="A34" s="194" t="s">
        <v>203</v>
      </c>
      <c r="B34" s="193" t="s">
        <v>204</v>
      </c>
      <c r="C34" s="149" t="s">
        <v>205</v>
      </c>
      <c r="D34" s="194"/>
      <c r="F34" s="194"/>
      <c r="G34" s="194"/>
      <c r="H34" s="227"/>
    </row>
    <row r="35" spans="1:8" ht="15" customHeight="1">
      <c r="A35" s="194"/>
      <c r="B35" s="193"/>
      <c r="D35" s="194"/>
      <c r="F35" s="194"/>
      <c r="G35" s="194"/>
      <c r="H35" s="227"/>
    </row>
    <row r="36" spans="1:8" ht="15.5">
      <c r="A36" s="194" t="s">
        <v>206</v>
      </c>
      <c r="B36" s="193"/>
      <c r="C36" s="149" t="s">
        <v>207</v>
      </c>
      <c r="D36" s="194" t="s">
        <v>208</v>
      </c>
      <c r="F36" s="194">
        <f>1600*7</f>
        <v>11200</v>
      </c>
      <c r="G36" s="194"/>
      <c r="H36" s="227"/>
    </row>
    <row r="37" spans="1:8" ht="15" customHeight="1">
      <c r="A37" s="194"/>
      <c r="B37" s="193"/>
      <c r="D37" s="194"/>
      <c r="F37" s="194"/>
      <c r="G37" s="194"/>
      <c r="H37" s="227"/>
    </row>
    <row r="38" spans="1:8" ht="15.5">
      <c r="A38" s="194" t="s">
        <v>209</v>
      </c>
      <c r="B38" s="193"/>
      <c r="C38" s="149" t="s">
        <v>210</v>
      </c>
      <c r="D38" s="194" t="s">
        <v>208</v>
      </c>
      <c r="F38" s="194">
        <v>1</v>
      </c>
      <c r="G38" s="194"/>
      <c r="H38" s="227" t="s">
        <v>342</v>
      </c>
    </row>
    <row r="39" spans="1:8" ht="15.5">
      <c r="A39" s="194"/>
      <c r="B39" s="193"/>
      <c r="C39" s="149" t="s">
        <v>211</v>
      </c>
      <c r="D39" s="194"/>
      <c r="F39" s="194"/>
      <c r="G39" s="194"/>
      <c r="H39" s="227"/>
    </row>
    <row r="40" spans="1:8" ht="15" customHeight="1">
      <c r="A40" s="194"/>
      <c r="B40" s="193"/>
      <c r="D40" s="194"/>
      <c r="F40" s="194"/>
      <c r="G40" s="194"/>
      <c r="H40" s="227"/>
    </row>
    <row r="41" spans="1:8" ht="15.5">
      <c r="A41" s="194" t="s">
        <v>212</v>
      </c>
      <c r="B41" s="193" t="s">
        <v>213</v>
      </c>
      <c r="C41" s="149" t="s">
        <v>214</v>
      </c>
      <c r="D41" s="194" t="s">
        <v>192</v>
      </c>
      <c r="F41" s="194"/>
      <c r="G41" s="194"/>
      <c r="H41" s="227"/>
    </row>
    <row r="42" spans="1:8" ht="15" customHeight="1">
      <c r="A42" s="194"/>
      <c r="B42" s="193"/>
      <c r="D42" s="194"/>
      <c r="F42" s="194"/>
      <c r="G42" s="194"/>
      <c r="H42" s="227"/>
    </row>
    <row r="43" spans="1:8" ht="15.5">
      <c r="A43" s="194" t="s">
        <v>215</v>
      </c>
      <c r="B43" s="193" t="s">
        <v>216</v>
      </c>
      <c r="C43" s="149" t="s">
        <v>217</v>
      </c>
      <c r="D43" s="194" t="s">
        <v>192</v>
      </c>
      <c r="F43" s="194">
        <f>F30+F28</f>
        <v>4830</v>
      </c>
      <c r="G43" s="194"/>
      <c r="H43" s="227"/>
    </row>
    <row r="44" spans="1:8" ht="15" customHeight="1">
      <c r="A44" s="194"/>
      <c r="B44" s="193"/>
      <c r="D44" s="194"/>
      <c r="F44" s="194"/>
      <c r="G44" s="194"/>
      <c r="H44" s="227"/>
    </row>
    <row r="45" spans="1:8" ht="15.5">
      <c r="A45" s="194" t="s">
        <v>218</v>
      </c>
      <c r="B45" s="193" t="s">
        <v>219</v>
      </c>
      <c r="C45" s="149" t="s">
        <v>220</v>
      </c>
      <c r="D45" s="194"/>
      <c r="F45" s="194"/>
      <c r="G45" s="194"/>
      <c r="H45" s="227"/>
    </row>
    <row r="46" spans="1:8" ht="15" customHeight="1">
      <c r="A46" s="194"/>
      <c r="B46" s="193"/>
      <c r="D46" s="194"/>
      <c r="F46" s="194"/>
      <c r="G46" s="194"/>
      <c r="H46" s="227"/>
    </row>
    <row r="47" spans="1:8" ht="15.5">
      <c r="A47" s="194" t="s">
        <v>221</v>
      </c>
      <c r="B47" s="193"/>
      <c r="C47" s="149" t="s">
        <v>349</v>
      </c>
      <c r="D47" s="194"/>
      <c r="F47" s="194"/>
      <c r="G47" s="194"/>
      <c r="H47" s="227"/>
    </row>
    <row r="48" spans="1:8" ht="15" customHeight="1">
      <c r="A48" s="194"/>
      <c r="B48" s="193"/>
      <c r="D48" s="194"/>
      <c r="F48" s="194"/>
      <c r="G48" s="194"/>
      <c r="H48" s="227"/>
    </row>
    <row r="49" spans="1:8" ht="15.5">
      <c r="A49" s="194" t="s">
        <v>222</v>
      </c>
      <c r="B49" s="193"/>
      <c r="C49" s="149" t="s">
        <v>223</v>
      </c>
      <c r="D49" s="194" t="s">
        <v>192</v>
      </c>
      <c r="F49" s="194">
        <f>F24</f>
        <v>63</v>
      </c>
      <c r="G49" s="194"/>
      <c r="H49" s="227"/>
    </row>
    <row r="50" spans="1:8" ht="15" customHeight="1">
      <c r="A50" s="194"/>
      <c r="B50" s="193"/>
      <c r="D50" s="194"/>
      <c r="F50" s="194"/>
      <c r="G50" s="194"/>
      <c r="H50" s="227"/>
    </row>
    <row r="51" spans="1:8" ht="15.5">
      <c r="A51" s="194" t="s">
        <v>224</v>
      </c>
      <c r="B51" s="193"/>
      <c r="C51" s="149" t="s">
        <v>225</v>
      </c>
      <c r="D51" s="194" t="s">
        <v>226</v>
      </c>
      <c r="F51" s="194">
        <f>F49*10</f>
        <v>630</v>
      </c>
      <c r="G51" s="194"/>
      <c r="H51" s="227"/>
    </row>
    <row r="52" spans="1:8" ht="15" customHeight="1">
      <c r="A52" s="194"/>
      <c r="B52" s="193"/>
      <c r="D52" s="194"/>
      <c r="F52" s="194"/>
      <c r="G52" s="194"/>
      <c r="H52" s="227"/>
    </row>
    <row r="53" spans="1:8" ht="15.5">
      <c r="A53" s="194"/>
      <c r="B53" s="193" t="s">
        <v>227</v>
      </c>
      <c r="C53" s="149" t="s">
        <v>228</v>
      </c>
      <c r="D53" s="194"/>
      <c r="F53" s="194"/>
      <c r="G53" s="194"/>
      <c r="H53" s="227"/>
    </row>
    <row r="54" spans="1:8" ht="15" customHeight="1">
      <c r="A54" s="194"/>
      <c r="B54" s="193"/>
      <c r="D54" s="194"/>
      <c r="F54" s="194"/>
      <c r="G54" s="194"/>
      <c r="H54" s="227"/>
    </row>
    <row r="55" spans="1:8" ht="15.5">
      <c r="A55" s="194" t="s">
        <v>229</v>
      </c>
      <c r="B55" s="193"/>
      <c r="C55" s="149" t="s">
        <v>230</v>
      </c>
      <c r="D55" s="194" t="s">
        <v>187</v>
      </c>
      <c r="F55" s="194">
        <f>1600*5</f>
        <v>8000</v>
      </c>
      <c r="G55" s="194"/>
      <c r="H55" s="227" t="s">
        <v>342</v>
      </c>
    </row>
    <row r="56" spans="1:8" ht="15" customHeight="1">
      <c r="A56" s="194"/>
      <c r="B56" s="193"/>
      <c r="D56" s="194"/>
      <c r="F56" s="194"/>
      <c r="G56" s="194"/>
      <c r="H56" s="227"/>
    </row>
    <row r="57" spans="1:8" ht="16" thickBot="1">
      <c r="A57" s="194" t="s">
        <v>231</v>
      </c>
      <c r="B57" s="193" t="s">
        <v>232</v>
      </c>
      <c r="C57" s="149" t="s">
        <v>233</v>
      </c>
      <c r="D57" s="194" t="s">
        <v>192</v>
      </c>
      <c r="F57" s="194">
        <f>(300/50+6+1200/50)*0.5*0.5</f>
        <v>9</v>
      </c>
      <c r="G57" s="194"/>
      <c r="H57" s="227" t="s">
        <v>342</v>
      </c>
    </row>
    <row r="58" spans="1:8" ht="26" customHeight="1" thickBot="1">
      <c r="A58" s="351" t="s">
        <v>372</v>
      </c>
      <c r="B58" s="352"/>
      <c r="C58" s="352"/>
      <c r="D58" s="352"/>
      <c r="E58" s="352"/>
      <c r="F58" s="352"/>
      <c r="G58" s="353"/>
      <c r="H58" s="241"/>
    </row>
    <row r="59" spans="1:8" ht="15.5">
      <c r="E59" s="173"/>
      <c r="H59" s="236"/>
    </row>
    <row r="60" spans="1:8" ht="15.5">
      <c r="C60" s="173"/>
      <c r="E60" s="173"/>
      <c r="H60" s="236"/>
    </row>
    <row r="61" spans="1:8" ht="15" customHeight="1">
      <c r="H61" s="236"/>
    </row>
  </sheetData>
  <mergeCells count="4">
    <mergeCell ref="D1:H1"/>
    <mergeCell ref="D2:H2"/>
    <mergeCell ref="A2:C2"/>
    <mergeCell ref="A58:G58"/>
  </mergeCells>
  <phoneticPr fontId="0" type="noConversion"/>
  <printOptions horizontalCentered="1"/>
  <pageMargins left="0.51181102362204722" right="0.19685039370078741" top="0.80046296296296293" bottom="0.59055118110236227" header="0" footer="0.11811023622047245"/>
  <pageSetup paperSize="9" scale="76" firstPageNumber="6" orientation="portrait" useFirstPageNumber="1" r:id="rId1"/>
  <headerFooter alignWithMargins="0">
    <oddHeader>&amp;C&amp;"Arial,Bold"&amp;14BELA BELA LOCAL MUNICIPALITY  &amp;"Arial,Regular"&amp;12      
&amp;"Arial,Bold"&amp;11      
 &amp;"Arial,Regular"REFURBISHMENT OF ROADS AND STORMWATER IN LIMPOPO ROAD AND MABUNDA STREET (WARDS 7 AND 5) :
BID NO.: 9/1/3/415</oddHeader>
    <oddFooter xml:space="preserve">&amp;CPricing Schedule Section C2.2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2250-6CB6-45EE-91E4-3CAEAD811A8E}">
  <dimension ref="A1:R64"/>
  <sheetViews>
    <sheetView view="pageLayout" zoomScale="90" zoomScaleNormal="90" zoomScaleSheetLayoutView="100" zoomScalePageLayoutView="90" workbookViewId="0">
      <selection activeCell="H58" sqref="H58"/>
    </sheetView>
  </sheetViews>
  <sheetFormatPr defaultColWidth="6.765625" defaultRowHeight="15" customHeight="1"/>
  <cols>
    <col min="1" max="1" width="7.15234375" style="192" customWidth="1"/>
    <col min="2" max="2" width="7.61328125" style="192" customWidth="1"/>
    <col min="3" max="3" width="46.69140625" style="149" customWidth="1"/>
    <col min="4" max="4" width="5.61328125" style="192" customWidth="1"/>
    <col min="5" max="5" width="5.61328125" style="149" customWidth="1"/>
    <col min="6" max="6" width="6.921875" style="192" customWidth="1"/>
    <col min="7" max="7" width="6.53515625" style="192" customWidth="1"/>
    <col min="8" max="8" width="12.69140625" style="229" customWidth="1"/>
    <col min="9" max="18" width="6.765625" style="172"/>
  </cols>
  <sheetData>
    <row r="1" spans="1:8" ht="15" customHeight="1">
      <c r="D1" s="349" t="s">
        <v>240</v>
      </c>
      <c r="E1" s="349"/>
      <c r="F1" s="349"/>
      <c r="G1" s="349"/>
      <c r="H1" s="349"/>
    </row>
    <row r="2" spans="1:8" ht="15" customHeight="1">
      <c r="A2" s="350" t="s">
        <v>366</v>
      </c>
      <c r="B2" s="350"/>
      <c r="C2" s="350"/>
      <c r="D2" s="349"/>
      <c r="E2" s="349"/>
      <c r="F2" s="349"/>
      <c r="G2" s="349"/>
      <c r="H2" s="349"/>
    </row>
    <row r="4" spans="1:8" ht="15" customHeight="1">
      <c r="A4" s="230" t="s">
        <v>3</v>
      </c>
      <c r="B4" s="220" t="s">
        <v>4</v>
      </c>
      <c r="C4" s="221" t="s">
        <v>5</v>
      </c>
      <c r="D4" s="220" t="s">
        <v>6</v>
      </c>
      <c r="E4" s="221" t="s">
        <v>7</v>
      </c>
      <c r="F4" s="220" t="s">
        <v>8</v>
      </c>
      <c r="G4" s="220" t="s">
        <v>9</v>
      </c>
      <c r="H4" s="225" t="s">
        <v>10</v>
      </c>
    </row>
    <row r="5" spans="1:8" ht="15" customHeight="1">
      <c r="A5" s="231" t="s">
        <v>11</v>
      </c>
      <c r="B5" s="222" t="s">
        <v>181</v>
      </c>
      <c r="C5" s="223"/>
      <c r="D5" s="222"/>
      <c r="E5" s="223"/>
      <c r="F5" s="222"/>
      <c r="G5" s="222"/>
      <c r="H5" s="226" t="s">
        <v>182</v>
      </c>
    </row>
    <row r="6" spans="1:8" ht="15" customHeight="1">
      <c r="A6" s="220"/>
      <c r="B6" s="193"/>
      <c r="D6" s="194"/>
      <c r="F6" s="194"/>
      <c r="G6" s="194"/>
      <c r="H6" s="227"/>
    </row>
    <row r="7" spans="1:8" s="172" customFormat="1" ht="12.5">
      <c r="A7" s="193"/>
      <c r="B7" s="201" t="s">
        <v>14</v>
      </c>
      <c r="C7" s="232"/>
      <c r="D7" s="194"/>
      <c r="E7" s="149"/>
      <c r="F7" s="194"/>
      <c r="G7" s="194"/>
      <c r="H7" s="227"/>
    </row>
    <row r="8" spans="1:8" s="172" customFormat="1" ht="12.5">
      <c r="A8" s="193"/>
      <c r="B8" s="201" t="s">
        <v>234</v>
      </c>
      <c r="C8" s="232" t="s">
        <v>235</v>
      </c>
      <c r="D8" s="194"/>
      <c r="E8" s="149"/>
      <c r="F8" s="194"/>
      <c r="G8" s="194"/>
      <c r="H8" s="227"/>
    </row>
    <row r="9" spans="1:8" s="172" customFormat="1" ht="15" customHeight="1">
      <c r="A9" s="193"/>
      <c r="B9" s="193"/>
      <c r="C9" s="149"/>
      <c r="D9" s="194"/>
      <c r="E9" s="149"/>
      <c r="F9" s="194"/>
      <c r="G9" s="194"/>
      <c r="H9" s="227"/>
    </row>
    <row r="10" spans="1:8" s="172" customFormat="1" ht="13.5">
      <c r="A10" s="193" t="s">
        <v>236</v>
      </c>
      <c r="B10" s="193" t="s">
        <v>20</v>
      </c>
      <c r="C10" s="149" t="s">
        <v>390</v>
      </c>
      <c r="D10" s="194" t="s">
        <v>192</v>
      </c>
      <c r="E10" s="173"/>
      <c r="F10" s="194">
        <v>1</v>
      </c>
      <c r="G10" s="194"/>
      <c r="H10" s="227" t="s">
        <v>342</v>
      </c>
    </row>
    <row r="11" spans="1:8" s="172" customFormat="1" ht="23">
      <c r="A11" s="193"/>
      <c r="B11" s="193"/>
      <c r="C11" s="173" t="s">
        <v>392</v>
      </c>
      <c r="D11" s="194"/>
      <c r="E11" s="173"/>
      <c r="F11" s="194"/>
      <c r="G11" s="194"/>
      <c r="H11" s="227"/>
    </row>
    <row r="12" spans="1:8" s="172" customFormat="1" ht="15" customHeight="1">
      <c r="A12" s="193"/>
      <c r="B12" s="193"/>
      <c r="C12" s="149"/>
      <c r="D12" s="194"/>
      <c r="E12" s="149"/>
      <c r="F12" s="194"/>
      <c r="G12" s="194"/>
      <c r="H12" s="227"/>
    </row>
    <row r="13" spans="1:8" s="172" customFormat="1" ht="29.5" customHeight="1">
      <c r="A13" s="193" t="s">
        <v>236</v>
      </c>
      <c r="B13" s="193" t="s">
        <v>23</v>
      </c>
      <c r="C13" s="173" t="s">
        <v>390</v>
      </c>
      <c r="D13" s="194" t="s">
        <v>192</v>
      </c>
      <c r="E13" s="149"/>
      <c r="F13" s="194">
        <v>1</v>
      </c>
      <c r="G13" s="194"/>
      <c r="H13" s="227" t="s">
        <v>342</v>
      </c>
    </row>
    <row r="14" spans="1:8" s="172" customFormat="1" ht="23">
      <c r="A14" s="193"/>
      <c r="B14" s="193"/>
      <c r="C14" s="173" t="s">
        <v>391</v>
      </c>
      <c r="D14" s="194"/>
      <c r="E14" s="149"/>
      <c r="F14" s="194"/>
      <c r="G14" s="194"/>
      <c r="H14" s="227"/>
    </row>
    <row r="15" spans="1:8" s="172" customFormat="1" ht="15" customHeight="1">
      <c r="A15" s="193"/>
      <c r="B15" s="193"/>
      <c r="C15" s="149" t="s">
        <v>389</v>
      </c>
      <c r="D15" s="194"/>
      <c r="E15" s="149"/>
      <c r="F15" s="194"/>
      <c r="G15" s="194"/>
      <c r="H15" s="227"/>
    </row>
    <row r="16" spans="1:8" s="172" customFormat="1" ht="26.5" customHeight="1">
      <c r="A16" s="193" t="s">
        <v>236</v>
      </c>
      <c r="B16" s="193" t="s">
        <v>69</v>
      </c>
      <c r="C16" s="173" t="s">
        <v>386</v>
      </c>
      <c r="D16" s="194" t="s">
        <v>192</v>
      </c>
      <c r="E16" s="149"/>
      <c r="F16" s="194">
        <f>1500*7.6*0.15*1.5</f>
        <v>2565</v>
      </c>
      <c r="G16" s="194"/>
      <c r="H16" s="227">
        <f>F16*G16</f>
        <v>0</v>
      </c>
    </row>
    <row r="17" spans="1:8" s="172" customFormat="1" ht="12.5">
      <c r="A17" s="193"/>
      <c r="B17" s="193"/>
      <c r="C17" s="149" t="s">
        <v>387</v>
      </c>
      <c r="D17" s="194"/>
      <c r="E17" s="149"/>
      <c r="F17" s="194"/>
      <c r="G17" s="194"/>
      <c r="H17" s="227"/>
    </row>
    <row r="18" spans="1:8" s="172" customFormat="1" ht="15" customHeight="1">
      <c r="A18" s="193"/>
      <c r="B18" s="193"/>
      <c r="C18" s="149" t="s">
        <v>388</v>
      </c>
      <c r="D18" s="194"/>
      <c r="E18" s="149"/>
      <c r="F18" s="194"/>
      <c r="G18" s="194"/>
      <c r="H18" s="227"/>
    </row>
    <row r="19" spans="1:8" s="172" customFormat="1" ht="15" customHeight="1">
      <c r="A19" s="194"/>
      <c r="B19" s="194"/>
      <c r="C19" s="149"/>
      <c r="D19" s="194"/>
      <c r="E19" s="149"/>
      <c r="F19" s="194"/>
      <c r="G19" s="194"/>
      <c r="H19" s="227"/>
    </row>
    <row r="20" spans="1:8" s="172" customFormat="1" ht="12.5">
      <c r="A20" s="193"/>
      <c r="B20" s="193" t="s">
        <v>72</v>
      </c>
      <c r="C20" s="149" t="s">
        <v>256</v>
      </c>
      <c r="D20" s="194"/>
      <c r="E20" s="149"/>
      <c r="F20" s="194"/>
      <c r="G20" s="194"/>
      <c r="H20" s="227"/>
    </row>
    <row r="21" spans="1:8" s="172" customFormat="1" ht="15" customHeight="1">
      <c r="A21" s="193"/>
      <c r="B21" s="193"/>
      <c r="C21" s="149"/>
      <c r="D21" s="194"/>
      <c r="E21" s="149"/>
      <c r="F21" s="194"/>
      <c r="G21" s="194"/>
      <c r="H21" s="227"/>
    </row>
    <row r="22" spans="1:8" s="172" customFormat="1" ht="15" customHeight="1">
      <c r="A22" s="193"/>
      <c r="B22" s="193"/>
      <c r="C22" s="149" t="s">
        <v>257</v>
      </c>
      <c r="D22" s="194" t="s">
        <v>192</v>
      </c>
      <c r="E22" s="149"/>
      <c r="F22" s="194">
        <v>1</v>
      </c>
      <c r="G22" s="194"/>
      <c r="H22" s="227" t="s">
        <v>342</v>
      </c>
    </row>
    <row r="23" spans="1:8" s="172" customFormat="1" ht="15" customHeight="1">
      <c r="A23" s="193"/>
      <c r="B23" s="193"/>
      <c r="C23" s="149" t="s">
        <v>258</v>
      </c>
      <c r="D23" s="194" t="s">
        <v>192</v>
      </c>
      <c r="E23" s="149"/>
      <c r="F23" s="194">
        <v>1</v>
      </c>
      <c r="G23" s="194"/>
      <c r="H23" s="227" t="s">
        <v>342</v>
      </c>
    </row>
    <row r="24" spans="1:8" s="172" customFormat="1" ht="15" customHeight="1">
      <c r="A24" s="193"/>
      <c r="B24" s="193"/>
      <c r="C24" s="149"/>
      <c r="D24" s="194"/>
      <c r="E24" s="149"/>
      <c r="F24" s="194"/>
      <c r="G24" s="194"/>
      <c r="H24" s="227"/>
    </row>
    <row r="25" spans="1:8" s="172" customFormat="1" ht="15" customHeight="1">
      <c r="A25" s="193"/>
      <c r="B25" s="193" t="s">
        <v>259</v>
      </c>
      <c r="C25" s="149" t="s">
        <v>359</v>
      </c>
      <c r="D25" s="194"/>
      <c r="E25" s="149"/>
      <c r="F25" s="194"/>
      <c r="G25" s="194"/>
      <c r="H25" s="227"/>
    </row>
    <row r="26" spans="1:8" s="172" customFormat="1" ht="15" customHeight="1">
      <c r="A26" s="193"/>
      <c r="B26" s="193"/>
      <c r="C26" s="149" t="s">
        <v>260</v>
      </c>
      <c r="D26" s="194" t="s">
        <v>192</v>
      </c>
      <c r="E26" s="149"/>
      <c r="F26" s="194">
        <v>1</v>
      </c>
      <c r="G26" s="194"/>
      <c r="H26" s="227" t="s">
        <v>342</v>
      </c>
    </row>
    <row r="27" spans="1:8" s="172" customFormat="1" ht="15" customHeight="1">
      <c r="A27" s="193"/>
      <c r="B27" s="193"/>
      <c r="C27" s="149" t="s">
        <v>261</v>
      </c>
      <c r="D27" s="194" t="s">
        <v>192</v>
      </c>
      <c r="E27" s="149"/>
      <c r="F27" s="194">
        <f>1500*7.6*0.15*1.5</f>
        <v>2565</v>
      </c>
      <c r="G27" s="194"/>
      <c r="H27" s="227">
        <f>F27*G27</f>
        <v>0</v>
      </c>
    </row>
    <row r="28" spans="1:8" s="172" customFormat="1" ht="15" customHeight="1">
      <c r="A28" s="193"/>
      <c r="B28" s="193"/>
      <c r="C28" s="149"/>
      <c r="D28" s="194"/>
      <c r="E28" s="149"/>
      <c r="F28" s="194"/>
      <c r="G28" s="194"/>
      <c r="H28" s="227"/>
    </row>
    <row r="29" spans="1:8" s="172" customFormat="1" ht="15" customHeight="1">
      <c r="A29" s="193"/>
      <c r="B29" s="193" t="s">
        <v>238</v>
      </c>
      <c r="C29" s="149" t="s">
        <v>262</v>
      </c>
      <c r="D29" s="194" t="s">
        <v>226</v>
      </c>
      <c r="E29" s="149"/>
      <c r="F29" s="194">
        <f>1500*7.6*0.15*1.5*5</f>
        <v>12825</v>
      </c>
      <c r="G29" s="194"/>
      <c r="H29" s="227">
        <f>F29*G29</f>
        <v>0</v>
      </c>
    </row>
    <row r="30" spans="1:8" s="172" customFormat="1" ht="15" customHeight="1">
      <c r="A30" s="193"/>
      <c r="B30" s="193"/>
      <c r="C30" s="149"/>
      <c r="D30" s="194"/>
      <c r="E30" s="149"/>
      <c r="F30" s="194"/>
      <c r="G30" s="194"/>
      <c r="H30" s="227"/>
    </row>
    <row r="31" spans="1:8" s="172" customFormat="1" ht="15" customHeight="1">
      <c r="A31" s="193"/>
      <c r="B31" s="193" t="s">
        <v>213</v>
      </c>
      <c r="C31" s="149" t="s">
        <v>263</v>
      </c>
      <c r="D31" s="194" t="s">
        <v>192</v>
      </c>
      <c r="E31" s="149"/>
      <c r="F31" s="194">
        <v>1</v>
      </c>
      <c r="G31" s="194"/>
      <c r="H31" s="227" t="s">
        <v>342</v>
      </c>
    </row>
    <row r="32" spans="1:8" s="172" customFormat="1" ht="15" customHeight="1">
      <c r="A32" s="193"/>
      <c r="B32" s="193"/>
      <c r="C32" s="149"/>
      <c r="D32" s="194"/>
      <c r="E32" s="149"/>
      <c r="F32" s="194"/>
      <c r="G32" s="194"/>
      <c r="H32" s="227"/>
    </row>
    <row r="33" spans="1:8" s="172" customFormat="1" ht="15" customHeight="1">
      <c r="A33" s="193"/>
      <c r="B33" s="193"/>
      <c r="C33" s="149"/>
      <c r="D33" s="193"/>
      <c r="E33" s="149"/>
      <c r="F33" s="193"/>
      <c r="G33" s="192"/>
      <c r="H33" s="228"/>
    </row>
    <row r="34" spans="1:8" s="172" customFormat="1" ht="15" customHeight="1">
      <c r="A34" s="193"/>
      <c r="B34" s="193"/>
      <c r="C34" s="149"/>
      <c r="D34" s="193"/>
      <c r="E34" s="149"/>
      <c r="F34" s="193"/>
      <c r="G34" s="192"/>
      <c r="H34" s="228"/>
    </row>
    <row r="35" spans="1:8" s="172" customFormat="1" ht="15" customHeight="1">
      <c r="A35" s="193"/>
      <c r="B35" s="193"/>
      <c r="C35" s="149"/>
      <c r="D35" s="193"/>
      <c r="E35" s="149"/>
      <c r="F35" s="193"/>
      <c r="G35" s="192"/>
      <c r="H35" s="228"/>
    </row>
    <row r="36" spans="1:8" s="172" customFormat="1" ht="15" customHeight="1">
      <c r="A36" s="193"/>
      <c r="B36" s="193"/>
      <c r="C36" s="149"/>
      <c r="D36" s="193"/>
      <c r="E36" s="149"/>
      <c r="F36" s="193"/>
      <c r="G36" s="192"/>
      <c r="H36" s="228"/>
    </row>
    <row r="37" spans="1:8" s="172" customFormat="1" ht="15" customHeight="1">
      <c r="A37" s="193"/>
      <c r="B37" s="193"/>
      <c r="C37" s="149"/>
      <c r="D37" s="193"/>
      <c r="E37" s="149"/>
      <c r="F37" s="193"/>
      <c r="G37" s="192"/>
      <c r="H37" s="228"/>
    </row>
    <row r="38" spans="1:8" s="172" customFormat="1" ht="15" customHeight="1">
      <c r="A38" s="193"/>
      <c r="B38" s="193"/>
      <c r="C38" s="149"/>
      <c r="D38" s="193"/>
      <c r="E38" s="149"/>
      <c r="F38" s="193"/>
      <c r="G38" s="192"/>
      <c r="H38" s="228"/>
    </row>
    <row r="39" spans="1:8" s="172" customFormat="1" ht="15" customHeight="1">
      <c r="A39" s="193"/>
      <c r="B39" s="193"/>
      <c r="C39" s="149"/>
      <c r="D39" s="193"/>
      <c r="E39" s="149"/>
      <c r="F39" s="193"/>
      <c r="G39" s="192"/>
      <c r="H39" s="228"/>
    </row>
    <row r="40" spans="1:8" s="172" customFormat="1" ht="15" customHeight="1">
      <c r="A40" s="193"/>
      <c r="B40" s="193"/>
      <c r="C40" s="149"/>
      <c r="D40" s="193"/>
      <c r="E40" s="149"/>
      <c r="F40" s="193"/>
      <c r="G40" s="192"/>
      <c r="H40" s="228"/>
    </row>
    <row r="41" spans="1:8" s="172" customFormat="1" ht="15" customHeight="1">
      <c r="A41" s="193"/>
      <c r="B41" s="193"/>
      <c r="C41" s="149"/>
      <c r="D41" s="193"/>
      <c r="E41" s="149"/>
      <c r="F41" s="193"/>
      <c r="G41" s="192"/>
      <c r="H41" s="228"/>
    </row>
    <row r="42" spans="1:8" s="172" customFormat="1" ht="15" customHeight="1">
      <c r="A42" s="193"/>
      <c r="B42" s="193"/>
      <c r="C42" s="149"/>
      <c r="D42" s="193"/>
      <c r="E42" s="149"/>
      <c r="F42" s="193"/>
      <c r="G42" s="192"/>
      <c r="H42" s="228"/>
    </row>
    <row r="43" spans="1:8" s="172" customFormat="1" ht="15" customHeight="1">
      <c r="A43" s="193"/>
      <c r="B43" s="193"/>
      <c r="C43" s="149"/>
      <c r="D43" s="193"/>
      <c r="E43" s="149"/>
      <c r="F43" s="193"/>
      <c r="G43" s="192"/>
      <c r="H43" s="228"/>
    </row>
    <row r="44" spans="1:8" s="172" customFormat="1" ht="15" customHeight="1">
      <c r="A44" s="193"/>
      <c r="B44" s="193"/>
      <c r="C44" s="149"/>
      <c r="D44" s="193"/>
      <c r="E44" s="149"/>
      <c r="F44" s="193"/>
      <c r="G44" s="192"/>
      <c r="H44" s="228"/>
    </row>
    <row r="45" spans="1:8" s="172" customFormat="1" ht="15" customHeight="1">
      <c r="A45" s="193"/>
      <c r="B45" s="193"/>
      <c r="C45" s="149"/>
      <c r="D45" s="193"/>
      <c r="E45" s="149"/>
      <c r="F45" s="193"/>
      <c r="G45" s="192"/>
      <c r="H45" s="228"/>
    </row>
    <row r="46" spans="1:8" s="172" customFormat="1" ht="15" customHeight="1">
      <c r="A46" s="193"/>
      <c r="B46" s="193"/>
      <c r="C46" s="149"/>
      <c r="D46" s="193"/>
      <c r="E46" s="149"/>
      <c r="F46" s="193"/>
      <c r="G46" s="192"/>
      <c r="H46" s="228"/>
    </row>
    <row r="47" spans="1:8" s="172" customFormat="1" ht="15" customHeight="1">
      <c r="A47" s="193"/>
      <c r="B47" s="193"/>
      <c r="C47" s="149"/>
      <c r="D47" s="193"/>
      <c r="E47" s="149"/>
      <c r="F47" s="193"/>
      <c r="G47" s="192"/>
      <c r="H47" s="228"/>
    </row>
    <row r="48" spans="1:8" s="172" customFormat="1" ht="15" customHeight="1">
      <c r="A48" s="193"/>
      <c r="B48" s="193"/>
      <c r="C48" s="149"/>
      <c r="D48" s="193"/>
      <c r="E48" s="149"/>
      <c r="F48" s="193"/>
      <c r="G48" s="192"/>
      <c r="H48" s="228"/>
    </row>
    <row r="49" spans="1:18" s="172" customFormat="1" ht="15" customHeight="1">
      <c r="A49" s="193"/>
      <c r="B49" s="193"/>
      <c r="C49" s="149"/>
      <c r="D49" s="193"/>
      <c r="E49" s="149"/>
      <c r="F49" s="193"/>
      <c r="G49" s="192"/>
      <c r="H49" s="228"/>
    </row>
    <row r="50" spans="1:18" s="172" customFormat="1" ht="15" customHeight="1">
      <c r="A50" s="193"/>
      <c r="B50" s="193"/>
      <c r="C50" s="149"/>
      <c r="D50" s="193"/>
      <c r="E50" s="149"/>
      <c r="F50" s="193"/>
      <c r="G50" s="192"/>
      <c r="H50" s="228"/>
    </row>
    <row r="51" spans="1:18" s="172" customFormat="1" ht="15" customHeight="1">
      <c r="A51" s="193"/>
      <c r="B51" s="193"/>
      <c r="C51" s="149"/>
      <c r="D51" s="193"/>
      <c r="E51" s="149"/>
      <c r="F51" s="193"/>
      <c r="G51" s="192"/>
      <c r="H51" s="228"/>
    </row>
    <row r="52" spans="1:18" s="172" customFormat="1" ht="15" customHeight="1">
      <c r="A52" s="193"/>
      <c r="B52" s="193"/>
      <c r="C52" s="149"/>
      <c r="D52" s="193"/>
      <c r="E52" s="149"/>
      <c r="F52" s="193"/>
      <c r="G52" s="192"/>
      <c r="H52" s="228"/>
    </row>
    <row r="53" spans="1:18" s="172" customFormat="1" ht="15" customHeight="1">
      <c r="A53" s="193"/>
      <c r="B53" s="193"/>
      <c r="C53" s="149"/>
      <c r="D53" s="193"/>
      <c r="E53" s="149"/>
      <c r="F53" s="193"/>
      <c r="G53" s="192"/>
      <c r="H53" s="228"/>
    </row>
    <row r="54" spans="1:18" s="172" customFormat="1" ht="30.5" customHeight="1" thickBot="1">
      <c r="A54" s="193"/>
      <c r="B54" s="193"/>
      <c r="C54" s="149"/>
      <c r="D54" s="193"/>
      <c r="E54" s="149"/>
      <c r="F54" s="193"/>
      <c r="G54" s="192"/>
      <c r="H54" s="228"/>
    </row>
    <row r="55" spans="1:18" s="172" customFormat="1" ht="30.5" customHeight="1" thickBot="1">
      <c r="A55" s="351" t="s">
        <v>372</v>
      </c>
      <c r="B55" s="352"/>
      <c r="C55" s="352"/>
      <c r="D55" s="352"/>
      <c r="E55" s="352"/>
      <c r="F55" s="352"/>
      <c r="G55" s="353"/>
      <c r="H55" s="241"/>
    </row>
    <row r="56" spans="1:18" s="172" customFormat="1" ht="30.5" customHeight="1">
      <c r="A56" s="192"/>
      <c r="B56" s="192"/>
      <c r="C56" s="149"/>
      <c r="D56" s="192"/>
      <c r="E56" s="173"/>
      <c r="F56" s="192"/>
      <c r="G56" s="192"/>
      <c r="H56" s="236"/>
    </row>
    <row r="57" spans="1:18" s="172" customFormat="1" ht="15" customHeight="1">
      <c r="A57" s="192"/>
      <c r="B57" s="192"/>
      <c r="C57" s="173"/>
      <c r="D57" s="192"/>
      <c r="E57" s="173"/>
      <c r="F57" s="192"/>
      <c r="G57" s="192"/>
      <c r="H57" s="236"/>
    </row>
    <row r="58" spans="1:18" s="172" customFormat="1" ht="15" customHeight="1">
      <c r="A58" s="192"/>
      <c r="B58" s="192"/>
      <c r="C58" s="149"/>
      <c r="D58" s="192"/>
      <c r="E58" s="149"/>
      <c r="F58" s="192"/>
      <c r="G58" s="192"/>
      <c r="H58" s="236"/>
    </row>
    <row r="59" spans="1:18" s="172" customFormat="1" ht="15" customHeight="1">
      <c r="A59" s="192"/>
      <c r="B59" s="192"/>
      <c r="C59" s="149"/>
      <c r="D59" s="192"/>
      <c r="E59" s="149"/>
      <c r="F59" s="192"/>
      <c r="G59" s="192"/>
      <c r="H59" s="229"/>
    </row>
    <row r="60" spans="1:18" s="172" customFormat="1" ht="15" customHeight="1">
      <c r="A60" s="192"/>
      <c r="B60" s="192"/>
      <c r="C60" s="149"/>
      <c r="D60" s="192"/>
      <c r="E60" s="149"/>
      <c r="F60" s="192"/>
      <c r="G60" s="192"/>
      <c r="H60" s="229"/>
    </row>
    <row r="61" spans="1:18" s="172" customFormat="1" ht="15" customHeight="1">
      <c r="A61" s="192"/>
      <c r="B61" s="192"/>
      <c r="C61" s="149"/>
      <c r="D61" s="192"/>
      <c r="E61" s="149"/>
      <c r="F61" s="192"/>
      <c r="G61" s="192"/>
      <c r="H61" s="229"/>
    </row>
    <row r="62" spans="1:18" s="172" customFormat="1" ht="15" customHeight="1">
      <c r="A62" s="192"/>
      <c r="B62" s="192"/>
      <c r="C62" s="149"/>
      <c r="D62" s="192"/>
      <c r="E62" s="149"/>
      <c r="F62" s="192"/>
      <c r="G62" s="192"/>
      <c r="H62" s="229"/>
    </row>
    <row r="63" spans="1:18" s="172" customFormat="1" ht="15" customHeight="1">
      <c r="A63" s="192"/>
      <c r="B63" s="192"/>
      <c r="C63" s="149"/>
      <c r="D63" s="192"/>
      <c r="E63" s="149"/>
      <c r="F63" s="192"/>
      <c r="G63" s="192"/>
      <c r="H63" s="229"/>
    </row>
    <row r="64" spans="1:18" s="192" customFormat="1" ht="15" customHeight="1">
      <c r="C64" s="149"/>
      <c r="E64" s="149"/>
      <c r="H64" s="229"/>
      <c r="I64" s="172"/>
      <c r="J64" s="172"/>
      <c r="K64" s="172"/>
      <c r="L64" s="172"/>
      <c r="M64" s="172"/>
      <c r="N64" s="172"/>
      <c r="O64" s="172"/>
      <c r="P64" s="172"/>
      <c r="Q64" s="172"/>
      <c r="R64" s="172"/>
    </row>
  </sheetData>
  <mergeCells count="4">
    <mergeCell ref="D1:H1"/>
    <mergeCell ref="A2:C2"/>
    <mergeCell ref="D2:H2"/>
    <mergeCell ref="A55:G55"/>
  </mergeCells>
  <printOptions horizontalCentered="1"/>
  <pageMargins left="0.51181102362204722" right="0.19685039370078741" top="0.95370370370370372" bottom="0.59055118110236227" header="0" footer="0.11811023622047245"/>
  <pageSetup paperSize="9" scale="76" firstPageNumber="6" orientation="portrait" useFirstPageNumber="1" r:id="rId1"/>
  <headerFooter alignWithMargins="0">
    <oddHeader>&amp;C&amp;"Arial,Bold"&amp;14BELA BELA LOCAL MUNICIPALITY
     &amp;11    &amp;"Arial,Regular"REFURBISHMENT OF ROADS AND STORMWATER IN LIMPOPO ROAD AND MABUNDA                                             STREET  (WARDS 7):
BID NO: 9/1/3/415</oddHeader>
    <oddFooter xml:space="preserve">&amp;CPricing Schedule Section C2.2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9211B-6730-441B-BCBA-164954244507}">
  <dimension ref="A1:R61"/>
  <sheetViews>
    <sheetView view="pageLayout" zoomScaleNormal="90" zoomScaleSheetLayoutView="100" workbookViewId="0">
      <selection activeCell="I57" sqref="I57"/>
    </sheetView>
  </sheetViews>
  <sheetFormatPr defaultColWidth="8.921875" defaultRowHeight="15" customHeight="1"/>
  <cols>
    <col min="1" max="1" width="6.15234375" style="192" customWidth="1"/>
    <col min="2" max="2" width="6.61328125" style="192" customWidth="1"/>
    <col min="3" max="3" width="41.3046875" style="149" customWidth="1"/>
    <col min="4" max="4" width="5.61328125" style="192" customWidth="1"/>
    <col min="5" max="5" width="3.15234375" style="149" customWidth="1"/>
    <col min="6" max="6" width="6.921875" style="192" customWidth="1"/>
    <col min="7" max="7" width="6.53515625" style="192" customWidth="1"/>
    <col min="8" max="8" width="15.61328125" style="229" customWidth="1"/>
    <col min="9" max="9" width="8.921875" style="172"/>
    <col min="10" max="10" width="10.765625" style="172" bestFit="1" customWidth="1"/>
    <col min="11" max="18" width="8.921875" style="172"/>
  </cols>
  <sheetData>
    <row r="1" spans="1:8" ht="15" customHeight="1">
      <c r="D1" s="349" t="s">
        <v>242</v>
      </c>
      <c r="E1" s="349"/>
      <c r="F1" s="349"/>
      <c r="G1" s="349"/>
      <c r="H1" s="349"/>
    </row>
    <row r="2" spans="1:8" ht="15" customHeight="1">
      <c r="A2" s="350" t="s">
        <v>367</v>
      </c>
      <c r="B2" s="350"/>
      <c r="C2" s="350"/>
      <c r="D2" s="349"/>
      <c r="E2" s="349"/>
      <c r="F2" s="349"/>
      <c r="G2" s="349"/>
      <c r="H2" s="349"/>
    </row>
    <row r="4" spans="1:8" ht="15" customHeight="1">
      <c r="A4" s="230" t="s">
        <v>3</v>
      </c>
      <c r="B4" s="220" t="s">
        <v>4</v>
      </c>
      <c r="C4" s="221" t="s">
        <v>5</v>
      </c>
      <c r="D4" s="220" t="s">
        <v>6</v>
      </c>
      <c r="E4" s="307" t="s">
        <v>7</v>
      </c>
      <c r="F4" s="220" t="s">
        <v>8</v>
      </c>
      <c r="G4" s="220" t="s">
        <v>9</v>
      </c>
      <c r="H4" s="225" t="s">
        <v>10</v>
      </c>
    </row>
    <row r="5" spans="1:8" ht="15" customHeight="1">
      <c r="A5" s="231" t="s">
        <v>11</v>
      </c>
      <c r="B5" s="222" t="s">
        <v>181</v>
      </c>
      <c r="C5" s="223"/>
      <c r="D5" s="222"/>
      <c r="E5" s="223"/>
      <c r="F5" s="222"/>
      <c r="G5" s="222"/>
      <c r="H5" s="226" t="s">
        <v>182</v>
      </c>
    </row>
    <row r="6" spans="1:8" ht="15" customHeight="1">
      <c r="A6" s="220"/>
      <c r="B6" s="193"/>
      <c r="D6" s="194"/>
      <c r="F6" s="194"/>
      <c r="G6" s="194"/>
      <c r="H6" s="227"/>
    </row>
    <row r="7" spans="1:8" s="172" customFormat="1" ht="15" customHeight="1">
      <c r="A7" s="193"/>
      <c r="B7" s="193"/>
      <c r="C7" s="149"/>
      <c r="D7" s="194"/>
      <c r="E7" s="149"/>
      <c r="F7" s="194"/>
      <c r="G7" s="194"/>
      <c r="H7" s="227"/>
    </row>
    <row r="8" spans="1:8" s="172" customFormat="1" ht="15" customHeight="1">
      <c r="A8" s="193"/>
      <c r="B8" s="201" t="s">
        <v>14</v>
      </c>
      <c r="C8" s="232"/>
      <c r="D8" s="194"/>
      <c r="E8" s="149"/>
      <c r="F8" s="194"/>
      <c r="G8" s="194"/>
      <c r="H8" s="227"/>
    </row>
    <row r="9" spans="1:8" s="172" customFormat="1" ht="15" customHeight="1">
      <c r="A9" s="193"/>
      <c r="B9" s="201" t="s">
        <v>264</v>
      </c>
      <c r="C9" s="232" t="s">
        <v>265</v>
      </c>
      <c r="D9" s="194"/>
      <c r="E9" s="149"/>
      <c r="F9" s="194"/>
      <c r="G9" s="194"/>
      <c r="H9" s="227"/>
    </row>
    <row r="10" spans="1:8" s="172" customFormat="1" ht="15" customHeight="1">
      <c r="A10" s="193"/>
      <c r="B10" s="193"/>
      <c r="C10" s="149"/>
      <c r="D10" s="194"/>
      <c r="E10" s="149"/>
      <c r="F10" s="194"/>
      <c r="G10" s="194"/>
      <c r="H10" s="227"/>
    </row>
    <row r="11" spans="1:8" s="172" customFormat="1" ht="15" customHeight="1">
      <c r="A11" s="193" t="s">
        <v>266</v>
      </c>
      <c r="B11" s="193" t="s">
        <v>20</v>
      </c>
      <c r="C11" s="149" t="s">
        <v>271</v>
      </c>
      <c r="D11" s="194" t="s">
        <v>192</v>
      </c>
      <c r="E11" s="149"/>
      <c r="F11" s="194">
        <f>1500*7.3*0.15*1.5</f>
        <v>2463.75</v>
      </c>
      <c r="G11" s="194"/>
      <c r="H11" s="227" t="s">
        <v>342</v>
      </c>
    </row>
    <row r="12" spans="1:8" s="172" customFormat="1" ht="27" customHeight="1">
      <c r="A12" s="193"/>
      <c r="B12" s="193"/>
      <c r="C12" s="173" t="s">
        <v>384</v>
      </c>
      <c r="D12" s="194"/>
      <c r="E12" s="149"/>
      <c r="F12" s="194"/>
      <c r="G12" s="194"/>
      <c r="H12" s="227"/>
    </row>
    <row r="13" spans="1:8" s="172" customFormat="1" ht="15" customHeight="1">
      <c r="A13" s="193"/>
      <c r="B13" s="193"/>
      <c r="C13" s="149"/>
      <c r="D13" s="194"/>
      <c r="E13" s="149"/>
      <c r="F13" s="194"/>
      <c r="G13" s="194"/>
      <c r="H13" s="227"/>
    </row>
    <row r="14" spans="1:8" s="172" customFormat="1" ht="15" customHeight="1">
      <c r="A14" s="193" t="s">
        <v>266</v>
      </c>
      <c r="B14" s="193" t="s">
        <v>23</v>
      </c>
      <c r="C14" s="149" t="s">
        <v>269</v>
      </c>
      <c r="D14" s="194"/>
      <c r="E14" s="149"/>
      <c r="F14" s="194"/>
      <c r="G14" s="194"/>
      <c r="H14" s="227"/>
    </row>
    <row r="15" spans="1:8" s="172" customFormat="1" ht="24" customHeight="1">
      <c r="A15" s="193"/>
      <c r="B15" s="193"/>
      <c r="C15" s="173" t="s">
        <v>270</v>
      </c>
      <c r="D15" s="194" t="s">
        <v>192</v>
      </c>
      <c r="E15" s="149"/>
      <c r="F15" s="194">
        <f>1500*7.3*0.15*1.5</f>
        <v>2463.75</v>
      </c>
      <c r="G15" s="194"/>
      <c r="H15" s="227" t="s">
        <v>342</v>
      </c>
    </row>
    <row r="16" spans="1:8" s="172" customFormat="1" ht="27" customHeight="1">
      <c r="A16" s="193"/>
      <c r="B16" s="193"/>
      <c r="C16" s="173" t="s">
        <v>272</v>
      </c>
      <c r="D16" s="194" t="s">
        <v>192</v>
      </c>
      <c r="E16" s="149"/>
      <c r="F16" s="194">
        <f>1500*7.3*0.15*1.5</f>
        <v>2463.75</v>
      </c>
      <c r="G16" s="194"/>
      <c r="H16" s="227" t="s">
        <v>342</v>
      </c>
    </row>
    <row r="17" spans="1:10" s="172" customFormat="1" ht="15" customHeight="1">
      <c r="A17" s="193"/>
      <c r="B17" s="193"/>
      <c r="C17" s="149"/>
      <c r="D17" s="194"/>
      <c r="E17" s="149"/>
      <c r="F17" s="194"/>
      <c r="G17" s="194"/>
      <c r="H17" s="227"/>
    </row>
    <row r="18" spans="1:10" s="172" customFormat="1" ht="15" customHeight="1">
      <c r="A18" s="193" t="s">
        <v>266</v>
      </c>
      <c r="B18" s="193" t="s">
        <v>69</v>
      </c>
      <c r="C18" s="149" t="s">
        <v>273</v>
      </c>
      <c r="D18" s="194"/>
      <c r="E18" s="149"/>
      <c r="F18" s="194"/>
      <c r="G18" s="194"/>
      <c r="H18" s="227"/>
    </row>
    <row r="19" spans="1:10" s="172" customFormat="1" ht="27.75" customHeight="1">
      <c r="A19" s="193"/>
      <c r="B19" s="193"/>
      <c r="C19" s="173" t="s">
        <v>385</v>
      </c>
      <c r="D19" s="194"/>
      <c r="E19" s="149"/>
      <c r="F19" s="194"/>
      <c r="G19" s="194"/>
      <c r="H19" s="227"/>
    </row>
    <row r="20" spans="1:10" s="172" customFormat="1" ht="15" customHeight="1">
      <c r="A20" s="193"/>
      <c r="B20" s="193"/>
      <c r="C20" s="149"/>
      <c r="D20" s="194"/>
      <c r="E20" s="149"/>
      <c r="F20" s="194"/>
      <c r="G20" s="194"/>
      <c r="H20" s="227"/>
    </row>
    <row r="21" spans="1:10" s="172" customFormat="1" ht="15" customHeight="1">
      <c r="A21" s="193"/>
      <c r="B21" s="193"/>
      <c r="C21" s="149" t="s">
        <v>274</v>
      </c>
      <c r="D21" s="194" t="s">
        <v>192</v>
      </c>
      <c r="E21" s="149"/>
      <c r="F21" s="194">
        <f>1500*7.3*0.15*1.5</f>
        <v>2463.75</v>
      </c>
      <c r="G21" s="194"/>
      <c r="H21" s="227">
        <f>F21*G21</f>
        <v>0</v>
      </c>
      <c r="J21" s="281"/>
    </row>
    <row r="22" spans="1:10" s="172" customFormat="1" ht="15" customHeight="1">
      <c r="A22" s="193"/>
      <c r="B22" s="193"/>
      <c r="C22" s="149" t="s">
        <v>275</v>
      </c>
      <c r="D22" s="194" t="s">
        <v>192</v>
      </c>
      <c r="E22" s="149"/>
      <c r="F22" s="194">
        <f t="shared" ref="F22:F23" si="0">1500*7.3*0.15*1.5</f>
        <v>2463.75</v>
      </c>
      <c r="G22" s="194"/>
      <c r="H22" s="227" t="s">
        <v>342</v>
      </c>
    </row>
    <row r="23" spans="1:10" s="172" customFormat="1" ht="15" customHeight="1">
      <c r="A23" s="193"/>
      <c r="B23" s="193"/>
      <c r="C23" s="149" t="s">
        <v>276</v>
      </c>
      <c r="D23" s="194" t="s">
        <v>192</v>
      </c>
      <c r="E23" s="149"/>
      <c r="F23" s="194">
        <f t="shared" si="0"/>
        <v>2463.75</v>
      </c>
      <c r="G23" s="194"/>
      <c r="H23" s="227"/>
    </row>
    <row r="24" spans="1:10" s="172" customFormat="1" ht="15" customHeight="1">
      <c r="A24" s="193"/>
      <c r="B24" s="193"/>
      <c r="C24" s="149"/>
      <c r="D24" s="194"/>
      <c r="E24" s="149"/>
      <c r="F24" s="194"/>
      <c r="G24" s="194"/>
      <c r="H24" s="227"/>
    </row>
    <row r="25" spans="1:10" s="172" customFormat="1" ht="15" customHeight="1">
      <c r="A25" s="193"/>
      <c r="B25" s="193" t="s">
        <v>72</v>
      </c>
      <c r="C25" s="149" t="s">
        <v>256</v>
      </c>
      <c r="D25" s="194"/>
      <c r="E25" s="149"/>
      <c r="F25" s="194"/>
      <c r="G25" s="194"/>
      <c r="H25" s="227"/>
    </row>
    <row r="26" spans="1:10" s="172" customFormat="1" ht="15" customHeight="1">
      <c r="A26" s="193"/>
      <c r="B26" s="193"/>
      <c r="C26" s="149"/>
      <c r="D26" s="194"/>
      <c r="E26" s="149"/>
      <c r="F26" s="194"/>
      <c r="G26" s="194"/>
      <c r="H26" s="227"/>
    </row>
    <row r="27" spans="1:10" s="172" customFormat="1" ht="15" customHeight="1">
      <c r="A27" s="193"/>
      <c r="B27" s="193"/>
      <c r="C27" s="149" t="s">
        <v>257</v>
      </c>
      <c r="D27" s="194" t="s">
        <v>192</v>
      </c>
      <c r="E27" s="149"/>
      <c r="F27" s="194">
        <f>F21*0.7</f>
        <v>1724.625</v>
      </c>
      <c r="G27" s="194"/>
      <c r="H27" s="227" t="s">
        <v>342</v>
      </c>
    </row>
    <row r="28" spans="1:10" s="172" customFormat="1" ht="15" customHeight="1">
      <c r="A28" s="193"/>
      <c r="B28" s="193"/>
      <c r="C28" s="149" t="s">
        <v>258</v>
      </c>
      <c r="D28" s="194" t="s">
        <v>192</v>
      </c>
      <c r="E28" s="149"/>
      <c r="F28" s="194">
        <f>F21*0.3</f>
        <v>739.125</v>
      </c>
      <c r="G28" s="194"/>
      <c r="H28" s="227" t="s">
        <v>342</v>
      </c>
    </row>
    <row r="29" spans="1:10" s="172" customFormat="1" ht="15" customHeight="1">
      <c r="A29" s="193"/>
      <c r="B29" s="193"/>
      <c r="C29" s="149"/>
      <c r="D29" s="194"/>
      <c r="E29" s="149"/>
      <c r="F29" s="194"/>
      <c r="G29" s="194"/>
      <c r="H29" s="227"/>
    </row>
    <row r="30" spans="1:10" s="172" customFormat="1" ht="27" customHeight="1">
      <c r="A30" s="193"/>
      <c r="B30" s="193" t="s">
        <v>259</v>
      </c>
      <c r="C30" s="173" t="s">
        <v>277</v>
      </c>
      <c r="D30" s="194"/>
      <c r="E30" s="149"/>
      <c r="F30" s="194"/>
      <c r="G30" s="194"/>
      <c r="H30" s="227"/>
    </row>
    <row r="31" spans="1:10" s="172" customFormat="1" ht="15" customHeight="1">
      <c r="A31" s="193"/>
      <c r="B31" s="193"/>
      <c r="C31" s="149" t="s">
        <v>260</v>
      </c>
      <c r="D31" s="194" t="s">
        <v>192</v>
      </c>
      <c r="E31" s="149"/>
      <c r="F31" s="194">
        <v>1</v>
      </c>
      <c r="G31" s="194"/>
      <c r="H31" s="227" t="s">
        <v>342</v>
      </c>
    </row>
    <row r="32" spans="1:10" s="172" customFormat="1" ht="15" customHeight="1">
      <c r="A32" s="193"/>
      <c r="B32" s="193"/>
      <c r="C32" s="149" t="s">
        <v>261</v>
      </c>
      <c r="D32" s="194" t="s">
        <v>192</v>
      </c>
      <c r="E32" s="149"/>
      <c r="F32" s="194">
        <v>1</v>
      </c>
      <c r="G32" s="194"/>
      <c r="H32" s="227" t="s">
        <v>342</v>
      </c>
    </row>
    <row r="33" spans="1:8" s="172" customFormat="1" ht="15" customHeight="1">
      <c r="A33" s="193"/>
      <c r="B33" s="193"/>
      <c r="C33" s="149"/>
      <c r="D33" s="194"/>
      <c r="E33" s="149"/>
      <c r="F33" s="194"/>
      <c r="G33" s="194"/>
      <c r="H33" s="227"/>
    </row>
    <row r="34" spans="1:8" s="172" customFormat="1" ht="15" customHeight="1">
      <c r="A34" s="193"/>
      <c r="B34" s="193" t="s">
        <v>201</v>
      </c>
      <c r="C34" s="149" t="s">
        <v>267</v>
      </c>
      <c r="D34" s="194"/>
      <c r="E34" s="149"/>
      <c r="F34" s="194"/>
      <c r="G34" s="194"/>
      <c r="H34" s="227"/>
    </row>
    <row r="35" spans="1:8" s="172" customFormat="1" ht="15" customHeight="1">
      <c r="A35" s="193"/>
      <c r="B35" s="193"/>
      <c r="C35" s="149" t="s">
        <v>268</v>
      </c>
      <c r="D35" s="194" t="s">
        <v>239</v>
      </c>
      <c r="E35" s="149"/>
      <c r="F35" s="239">
        <f>F22*2300*0.03/1000</f>
        <v>169.99875</v>
      </c>
      <c r="G35" s="194"/>
      <c r="H35" s="227">
        <f>F35*G35</f>
        <v>0</v>
      </c>
    </row>
    <row r="36" spans="1:8" s="172" customFormat="1" ht="15" customHeight="1">
      <c r="A36" s="193"/>
      <c r="B36" s="193"/>
      <c r="C36" s="149"/>
      <c r="D36" s="194"/>
      <c r="E36" s="149"/>
      <c r="F36" s="194"/>
      <c r="G36" s="194"/>
      <c r="H36" s="227"/>
    </row>
    <row r="37" spans="1:8" s="172" customFormat="1" ht="15" customHeight="1">
      <c r="A37" s="193"/>
      <c r="B37" s="193" t="s">
        <v>238</v>
      </c>
      <c r="C37" s="149" t="s">
        <v>262</v>
      </c>
      <c r="D37" s="194" t="s">
        <v>226</v>
      </c>
      <c r="E37" s="149"/>
      <c r="F37" s="194">
        <f>F21*5</f>
        <v>12318.75</v>
      </c>
      <c r="G37" s="194"/>
      <c r="H37" s="227">
        <f>F37*G37</f>
        <v>0</v>
      </c>
    </row>
    <row r="38" spans="1:8" s="172" customFormat="1" ht="15" customHeight="1">
      <c r="A38" s="193"/>
      <c r="B38" s="193"/>
      <c r="C38" s="149"/>
      <c r="D38" s="194"/>
      <c r="E38" s="149"/>
      <c r="F38" s="194"/>
      <c r="G38" s="194"/>
      <c r="H38" s="227"/>
    </row>
    <row r="39" spans="1:8" s="172" customFormat="1" ht="15" customHeight="1">
      <c r="A39" s="193"/>
      <c r="B39" s="193" t="s">
        <v>213</v>
      </c>
      <c r="C39" s="149" t="s">
        <v>278</v>
      </c>
      <c r="D39" s="194"/>
      <c r="E39" s="149"/>
      <c r="F39" s="194"/>
      <c r="G39" s="194"/>
      <c r="H39" s="227"/>
    </row>
    <row r="40" spans="1:8" s="172" customFormat="1" ht="15" customHeight="1">
      <c r="A40" s="193"/>
      <c r="B40" s="193"/>
      <c r="C40" s="149" t="s">
        <v>279</v>
      </c>
      <c r="D40" s="194" t="s">
        <v>281</v>
      </c>
      <c r="E40" s="149"/>
      <c r="F40" s="194"/>
      <c r="G40" s="199"/>
      <c r="H40" s="228" t="s">
        <v>342</v>
      </c>
    </row>
    <row r="41" spans="1:8" s="172" customFormat="1" ht="15" customHeight="1">
      <c r="A41" s="193"/>
      <c r="B41" s="202"/>
      <c r="C41" s="149" t="s">
        <v>280</v>
      </c>
      <c r="D41" s="193" t="s">
        <v>281</v>
      </c>
      <c r="E41" s="149"/>
      <c r="F41" s="193"/>
      <c r="G41" s="192"/>
      <c r="H41" s="228" t="s">
        <v>342</v>
      </c>
    </row>
    <row r="42" spans="1:8" s="172" customFormat="1" ht="15" customHeight="1">
      <c r="A42" s="193"/>
      <c r="B42" s="202"/>
      <c r="C42" s="149"/>
      <c r="D42" s="199"/>
      <c r="E42" s="219"/>
      <c r="F42" s="192"/>
      <c r="G42" s="193"/>
      <c r="H42" s="228"/>
    </row>
    <row r="43" spans="1:8" s="172" customFormat="1" ht="15" customHeight="1">
      <c r="A43" s="193"/>
      <c r="B43" s="192"/>
      <c r="C43" s="219"/>
      <c r="D43" s="192"/>
      <c r="E43" s="219"/>
      <c r="F43" s="192"/>
      <c r="G43" s="193"/>
      <c r="H43" s="228"/>
    </row>
    <row r="44" spans="1:8" s="172" customFormat="1" ht="15" customHeight="1">
      <c r="A44" s="193"/>
      <c r="B44" s="192"/>
      <c r="C44" s="219"/>
      <c r="D44" s="192"/>
      <c r="E44" s="219"/>
      <c r="F44" s="192"/>
      <c r="G44" s="193"/>
      <c r="H44" s="228"/>
    </row>
    <row r="45" spans="1:8" s="172" customFormat="1" ht="15" customHeight="1">
      <c r="A45" s="193"/>
      <c r="B45" s="192"/>
      <c r="C45" s="219"/>
      <c r="D45" s="192"/>
      <c r="E45" s="219"/>
      <c r="F45" s="192"/>
      <c r="G45" s="193"/>
      <c r="H45" s="228"/>
    </row>
    <row r="46" spans="1:8" s="172" customFormat="1" ht="15" customHeight="1">
      <c r="A46" s="193"/>
      <c r="B46" s="192"/>
      <c r="C46" s="219"/>
      <c r="D46" s="192"/>
      <c r="E46" s="219"/>
      <c r="F46" s="192"/>
      <c r="G46" s="193"/>
      <c r="H46" s="228"/>
    </row>
    <row r="47" spans="1:8" s="172" customFormat="1" ht="15" customHeight="1">
      <c r="A47" s="193"/>
      <c r="B47" s="192"/>
      <c r="C47" s="219"/>
      <c r="D47" s="192"/>
      <c r="E47" s="219"/>
      <c r="F47" s="192"/>
      <c r="G47" s="193"/>
      <c r="H47" s="228"/>
    </row>
    <row r="48" spans="1:8" s="172" customFormat="1" ht="15" customHeight="1">
      <c r="A48" s="193"/>
      <c r="B48" s="192"/>
      <c r="C48" s="219"/>
      <c r="D48" s="192"/>
      <c r="E48" s="219"/>
      <c r="F48" s="192"/>
      <c r="G48" s="193"/>
      <c r="H48" s="228"/>
    </row>
    <row r="49" spans="1:18" s="172" customFormat="1" ht="15" customHeight="1">
      <c r="A49" s="193"/>
      <c r="B49" s="192"/>
      <c r="C49" s="219"/>
      <c r="D49" s="192"/>
      <c r="E49" s="219"/>
      <c r="F49" s="192"/>
      <c r="G49" s="193"/>
      <c r="H49" s="228"/>
    </row>
    <row r="50" spans="1:18" s="172" customFormat="1" ht="15" customHeight="1">
      <c r="A50" s="193"/>
      <c r="B50" s="192"/>
      <c r="C50" s="219"/>
      <c r="D50" s="192"/>
      <c r="E50" s="219"/>
      <c r="F50" s="192"/>
      <c r="G50" s="193"/>
      <c r="H50" s="228"/>
    </row>
    <row r="51" spans="1:18" s="172" customFormat="1" ht="15" customHeight="1">
      <c r="A51" s="193"/>
      <c r="B51" s="192"/>
      <c r="C51" s="219"/>
      <c r="D51" s="192"/>
      <c r="E51" s="219"/>
      <c r="F51" s="192"/>
      <c r="G51" s="193"/>
      <c r="H51" s="228"/>
    </row>
    <row r="52" spans="1:18" s="192" customFormat="1" ht="15" customHeight="1">
      <c r="A52" s="193"/>
      <c r="C52" s="219"/>
      <c r="E52" s="219"/>
      <c r="G52" s="193"/>
      <c r="H52" s="228"/>
      <c r="I52" s="172"/>
      <c r="J52" s="172"/>
      <c r="K52" s="172"/>
      <c r="L52" s="172"/>
      <c r="M52" s="172"/>
      <c r="N52" s="172"/>
      <c r="O52" s="172"/>
      <c r="P52" s="172"/>
      <c r="Q52" s="172"/>
      <c r="R52" s="172"/>
    </row>
    <row r="53" spans="1:18" ht="15" customHeight="1">
      <c r="A53" s="193"/>
      <c r="C53" s="219"/>
      <c r="E53" s="219"/>
      <c r="G53" s="193"/>
      <c r="H53" s="228"/>
    </row>
    <row r="54" spans="1:18" ht="15" customHeight="1">
      <c r="A54" s="193"/>
      <c r="C54" s="219"/>
      <c r="E54" s="219"/>
      <c r="G54" s="193"/>
      <c r="H54" s="228"/>
    </row>
    <row r="55" spans="1:18" ht="15" customHeight="1">
      <c r="A55" s="193"/>
      <c r="C55" s="219"/>
      <c r="E55" s="219"/>
      <c r="G55" s="193"/>
      <c r="H55" s="228"/>
    </row>
    <row r="56" spans="1:18" ht="15" customHeight="1" thickBot="1">
      <c r="A56" s="193"/>
      <c r="C56" s="219"/>
      <c r="E56" s="219"/>
      <c r="G56" s="193"/>
      <c r="H56" s="228"/>
    </row>
    <row r="57" spans="1:18" s="172" customFormat="1" ht="23" customHeight="1" thickBot="1">
      <c r="A57" s="351" t="s">
        <v>372</v>
      </c>
      <c r="B57" s="352"/>
      <c r="C57" s="352"/>
      <c r="D57" s="352"/>
      <c r="E57" s="352"/>
      <c r="F57" s="352"/>
      <c r="G57" s="353"/>
      <c r="H57" s="241"/>
    </row>
    <row r="58" spans="1:18" s="172" customFormat="1" ht="15" customHeight="1">
      <c r="A58" s="192"/>
      <c r="B58" s="192"/>
      <c r="C58" s="149"/>
      <c r="D58" s="192"/>
      <c r="E58" s="173"/>
      <c r="F58" s="192"/>
      <c r="G58" s="192"/>
      <c r="H58" s="236"/>
    </row>
    <row r="59" spans="1:18" s="172" customFormat="1" ht="15" customHeight="1">
      <c r="A59" s="192"/>
      <c r="B59" s="192"/>
      <c r="C59" s="173"/>
      <c r="D59" s="192"/>
      <c r="E59" s="173"/>
      <c r="F59" s="192"/>
      <c r="G59" s="192"/>
      <c r="H59" s="236"/>
    </row>
    <row r="60" spans="1:18" s="172" customFormat="1" ht="15" customHeight="1">
      <c r="A60" s="192"/>
      <c r="B60" s="192"/>
      <c r="C60" s="149"/>
      <c r="D60" s="192"/>
      <c r="E60" s="149"/>
      <c r="F60" s="192"/>
      <c r="G60" s="192"/>
      <c r="H60" s="236"/>
    </row>
    <row r="61" spans="1:18" s="172" customFormat="1" ht="15" customHeight="1">
      <c r="A61" s="192"/>
      <c r="B61" s="192"/>
      <c r="C61" s="149"/>
      <c r="D61" s="192"/>
      <c r="E61" s="149"/>
      <c r="F61" s="192"/>
      <c r="G61" s="192"/>
      <c r="H61" s="229"/>
    </row>
  </sheetData>
  <mergeCells count="4">
    <mergeCell ref="D1:H1"/>
    <mergeCell ref="A2:C2"/>
    <mergeCell ref="D2:H2"/>
    <mergeCell ref="A57:G57"/>
  </mergeCells>
  <printOptions horizontalCentered="1"/>
  <pageMargins left="0.51181102362204722" right="0.52023809523809528" top="0.76" bottom="0.59055118110236227" header="0" footer="0.11811023622047245"/>
  <pageSetup paperSize="9" scale="76" firstPageNumber="6" orientation="portrait" useFirstPageNumber="1" r:id="rId1"/>
  <headerFooter alignWithMargins="0">
    <oddHeader>&amp;C&amp;"Arial,Bold"BELA BELA LOCAL MUNICIPALITY  &amp;"Arial,Regular"      
&amp;10REFURBISHMENT OF ROADS AND STORMWATER IN LIMPOPO ROAD AND MABUNDA                                                
 STREET(WARD 7 AND 5 ):
BID NO.: 9/3/1/415</oddHeader>
    <oddFooter xml:space="preserve">&amp;CPricing Schedule Section C2.2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4A1CC-B016-4F9F-B048-B3AAE9B236A3}">
  <dimension ref="A1:Q68"/>
  <sheetViews>
    <sheetView view="pageLayout" zoomScale="80" zoomScaleNormal="90" zoomScaleSheetLayoutView="100" zoomScalePageLayoutView="80" workbookViewId="0">
      <selection activeCell="G22" sqref="G22"/>
    </sheetView>
  </sheetViews>
  <sheetFormatPr defaultColWidth="8.921875" defaultRowHeight="15" customHeight="1"/>
  <cols>
    <col min="1" max="1" width="5.4609375" style="192" customWidth="1"/>
    <col min="2" max="2" width="7.61328125" style="192" customWidth="1"/>
    <col min="3" max="3" width="43.921875" style="149" customWidth="1"/>
    <col min="4" max="4" width="5.61328125" style="192" customWidth="1"/>
    <col min="5" max="5" width="3.921875" style="149" customWidth="1"/>
    <col min="6" max="6" width="6.921875" style="192" customWidth="1"/>
    <col min="7" max="7" width="10.23046875" style="192" customWidth="1"/>
    <col min="8" max="8" width="10.84375" style="229" customWidth="1"/>
    <col min="9" max="9" width="9.61328125" style="172" bestFit="1" customWidth="1"/>
    <col min="10" max="17" width="8.921875" style="172"/>
  </cols>
  <sheetData>
    <row r="1" spans="1:9" ht="15" customHeight="1">
      <c r="D1" s="349" t="s">
        <v>377</v>
      </c>
      <c r="E1" s="349"/>
      <c r="F1" s="349"/>
      <c r="G1" s="349"/>
      <c r="H1" s="349"/>
    </row>
    <row r="2" spans="1:9" ht="15" customHeight="1">
      <c r="A2" s="350" t="s">
        <v>396</v>
      </c>
      <c r="B2" s="350"/>
      <c r="C2" s="350"/>
      <c r="D2" s="349"/>
      <c r="E2" s="349"/>
      <c r="F2" s="349"/>
      <c r="G2" s="349"/>
      <c r="H2" s="349"/>
    </row>
    <row r="4" spans="1:9" ht="15" customHeight="1">
      <c r="A4" s="230" t="s">
        <v>3</v>
      </c>
      <c r="B4" s="220" t="s">
        <v>4</v>
      </c>
      <c r="C4" s="221" t="s">
        <v>5</v>
      </c>
      <c r="D4" s="220" t="s">
        <v>6</v>
      </c>
      <c r="E4" s="307" t="s">
        <v>7</v>
      </c>
      <c r="F4" s="220" t="s">
        <v>8</v>
      </c>
      <c r="G4" s="220" t="s">
        <v>9</v>
      </c>
      <c r="H4" s="225" t="s">
        <v>10</v>
      </c>
    </row>
    <row r="5" spans="1:9" ht="15" customHeight="1">
      <c r="A5" s="231" t="s">
        <v>11</v>
      </c>
      <c r="B5" s="222" t="s">
        <v>181</v>
      </c>
      <c r="C5" s="223"/>
      <c r="D5" s="222"/>
      <c r="E5" s="223"/>
      <c r="F5" s="222"/>
      <c r="G5" s="222"/>
      <c r="H5" s="226" t="s">
        <v>182</v>
      </c>
    </row>
    <row r="6" spans="1:9" ht="15" customHeight="1">
      <c r="A6" s="220"/>
      <c r="B6" s="193"/>
      <c r="D6" s="194"/>
      <c r="F6" s="194"/>
      <c r="G6" s="194"/>
      <c r="H6" s="227"/>
    </row>
    <row r="7" spans="1:9" s="172" customFormat="1" ht="15" customHeight="1">
      <c r="A7" s="193"/>
      <c r="B7" s="201" t="s">
        <v>14</v>
      </c>
      <c r="C7" s="149"/>
      <c r="D7" s="193"/>
      <c r="E7" s="149"/>
      <c r="F7" s="193"/>
      <c r="G7" s="192"/>
      <c r="H7" s="228"/>
    </row>
    <row r="8" spans="1:9" s="172" customFormat="1" ht="15" customHeight="1">
      <c r="A8" s="193"/>
      <c r="B8" s="201" t="s">
        <v>282</v>
      </c>
      <c r="C8" s="232" t="s">
        <v>283</v>
      </c>
      <c r="D8" s="193"/>
      <c r="E8" s="149"/>
      <c r="F8" s="193"/>
      <c r="G8" s="192"/>
      <c r="H8" s="228"/>
    </row>
    <row r="9" spans="1:9" s="172" customFormat="1" ht="15" customHeight="1">
      <c r="A9" s="193"/>
      <c r="B9" s="193"/>
      <c r="C9" s="149"/>
      <c r="D9" s="193"/>
      <c r="E9" s="149"/>
      <c r="F9" s="193"/>
      <c r="G9" s="192"/>
      <c r="H9" s="228"/>
    </row>
    <row r="10" spans="1:9" s="172" customFormat="1" ht="15" customHeight="1">
      <c r="A10" s="193"/>
      <c r="B10" s="193" t="s">
        <v>78</v>
      </c>
      <c r="C10" s="149" t="s">
        <v>360</v>
      </c>
      <c r="D10" s="193" t="s">
        <v>237</v>
      </c>
      <c r="E10" s="149" t="s">
        <v>7</v>
      </c>
      <c r="F10" s="193">
        <v>50</v>
      </c>
      <c r="G10" s="192"/>
      <c r="H10" s="228"/>
    </row>
    <row r="11" spans="1:9" s="172" customFormat="1" ht="15" customHeight="1">
      <c r="A11" s="193"/>
      <c r="B11" s="193"/>
      <c r="C11" s="149"/>
      <c r="D11" s="193"/>
      <c r="E11" s="149"/>
      <c r="F11" s="193"/>
      <c r="G11" s="192"/>
      <c r="H11" s="228"/>
    </row>
    <row r="12" spans="1:9" s="172" customFormat="1" ht="23">
      <c r="A12" s="193"/>
      <c r="B12" s="193" t="s">
        <v>81</v>
      </c>
      <c r="C12" s="173" t="s">
        <v>326</v>
      </c>
      <c r="D12" s="193" t="s">
        <v>286</v>
      </c>
      <c r="E12" s="149" t="s">
        <v>7</v>
      </c>
      <c r="F12" s="193">
        <f>1600*7*1.15</f>
        <v>12879.999999999998</v>
      </c>
      <c r="G12" s="287"/>
      <c r="H12" s="228"/>
    </row>
    <row r="13" spans="1:9" s="172" customFormat="1" ht="15" customHeight="1">
      <c r="A13" s="193"/>
      <c r="B13" s="193"/>
      <c r="C13" s="149"/>
      <c r="D13" s="193"/>
      <c r="E13" s="149"/>
      <c r="F13" s="193"/>
      <c r="G13" s="192"/>
      <c r="H13" s="228"/>
    </row>
    <row r="14" spans="1:9" s="172" customFormat="1" ht="15" customHeight="1">
      <c r="A14" s="193"/>
      <c r="B14" s="193" t="s">
        <v>84</v>
      </c>
      <c r="C14" s="149" t="s">
        <v>284</v>
      </c>
      <c r="D14" s="193" t="s">
        <v>237</v>
      </c>
      <c r="E14" s="149" t="s">
        <v>7</v>
      </c>
      <c r="F14" s="193">
        <f>F10</f>
        <v>50</v>
      </c>
      <c r="G14" s="192"/>
      <c r="H14" s="228"/>
      <c r="I14" s="280"/>
    </row>
    <row r="15" spans="1:9" s="172" customFormat="1" ht="15" customHeight="1">
      <c r="A15" s="193"/>
      <c r="B15" s="193"/>
      <c r="C15" s="149"/>
      <c r="D15" s="193"/>
      <c r="E15" s="149"/>
      <c r="F15" s="193"/>
      <c r="G15" s="192"/>
      <c r="H15" s="228"/>
    </row>
    <row r="16" spans="1:9" s="172" customFormat="1" ht="15" customHeight="1">
      <c r="A16" s="193"/>
      <c r="B16" s="193" t="s">
        <v>118</v>
      </c>
      <c r="C16" s="149" t="s">
        <v>285</v>
      </c>
      <c r="D16" s="193" t="s">
        <v>286</v>
      </c>
      <c r="E16" s="149" t="s">
        <v>7</v>
      </c>
      <c r="F16" s="193">
        <f>F12</f>
        <v>12879.999999999998</v>
      </c>
      <c r="G16" s="192"/>
      <c r="H16" s="228"/>
      <c r="I16" s="281"/>
    </row>
    <row r="17" spans="1:8" s="172" customFormat="1" ht="15" customHeight="1">
      <c r="A17" s="193"/>
      <c r="B17" s="193"/>
      <c r="C17" s="149"/>
      <c r="D17" s="193"/>
      <c r="E17" s="149"/>
      <c r="F17" s="193"/>
      <c r="G17" s="192"/>
      <c r="H17" s="228"/>
    </row>
    <row r="18" spans="1:8" s="172" customFormat="1" ht="15" customHeight="1">
      <c r="A18" s="193"/>
      <c r="B18" s="201"/>
      <c r="C18" s="149"/>
      <c r="D18" s="193"/>
      <c r="E18" s="149"/>
      <c r="F18" s="193"/>
      <c r="G18" s="192"/>
      <c r="H18" s="228"/>
    </row>
    <row r="19" spans="1:8" s="172" customFormat="1" ht="12.5">
      <c r="A19" s="169"/>
      <c r="B19" s="195"/>
      <c r="C19" s="203"/>
      <c r="D19" s="169"/>
      <c r="E19" s="149"/>
      <c r="F19" s="193"/>
      <c r="G19" s="192"/>
      <c r="H19" s="228"/>
    </row>
    <row r="20" spans="1:8" s="172" customFormat="1" ht="12.5">
      <c r="A20" s="169"/>
      <c r="B20" s="193"/>
      <c r="C20" s="197"/>
      <c r="D20" s="169"/>
      <c r="E20" s="149"/>
      <c r="F20" s="193"/>
      <c r="G20" s="192"/>
      <c r="H20" s="228"/>
    </row>
    <row r="21" spans="1:8" s="172" customFormat="1" ht="15" customHeight="1">
      <c r="A21" s="169"/>
      <c r="B21" s="196"/>
      <c r="C21" s="200"/>
      <c r="D21" s="169"/>
      <c r="E21" s="149"/>
      <c r="F21" s="193"/>
      <c r="G21" s="192"/>
      <c r="H21" s="228"/>
    </row>
    <row r="22" spans="1:8" s="172" customFormat="1" ht="15" customHeight="1">
      <c r="A22" s="169"/>
      <c r="B22" s="168"/>
      <c r="C22" s="197"/>
      <c r="D22" s="169"/>
      <c r="E22" s="149"/>
      <c r="F22" s="193"/>
      <c r="G22" s="192"/>
      <c r="H22" s="228"/>
    </row>
    <row r="23" spans="1:8" s="172" customFormat="1" ht="15" customHeight="1">
      <c r="A23" s="169"/>
      <c r="B23" s="168"/>
      <c r="C23" s="197"/>
      <c r="D23" s="169"/>
      <c r="E23" s="149"/>
      <c r="F23" s="193"/>
      <c r="G23" s="192"/>
      <c r="H23" s="228"/>
    </row>
    <row r="24" spans="1:8" s="172" customFormat="1" ht="15" customHeight="1">
      <c r="A24" s="169"/>
      <c r="B24" s="168"/>
      <c r="C24" s="197"/>
      <c r="D24" s="169"/>
      <c r="E24" s="149"/>
      <c r="F24" s="193"/>
      <c r="G24" s="192"/>
      <c r="H24" s="228"/>
    </row>
    <row r="25" spans="1:8" s="172" customFormat="1" ht="15" customHeight="1">
      <c r="A25" s="169"/>
      <c r="B25" s="168"/>
      <c r="C25" s="197"/>
      <c r="D25" s="169"/>
      <c r="E25" s="149"/>
      <c r="F25" s="193"/>
      <c r="G25" s="192"/>
      <c r="H25" s="228"/>
    </row>
    <row r="26" spans="1:8" s="172" customFormat="1" ht="15" customHeight="1">
      <c r="A26" s="169"/>
      <c r="B26" s="196"/>
      <c r="C26" s="197"/>
      <c r="D26" s="198"/>
      <c r="E26" s="149"/>
      <c r="F26" s="193"/>
      <c r="G26" s="192"/>
      <c r="H26" s="228"/>
    </row>
    <row r="27" spans="1:8" s="172" customFormat="1" ht="15" customHeight="1">
      <c r="A27" s="169"/>
      <c r="B27" s="168"/>
      <c r="C27" s="200"/>
      <c r="D27" s="169"/>
      <c r="E27" s="149"/>
      <c r="F27" s="193"/>
      <c r="G27" s="192"/>
      <c r="H27" s="228"/>
    </row>
    <row r="28" spans="1:8" s="172" customFormat="1" ht="15" customHeight="1">
      <c r="A28" s="169"/>
      <c r="B28" s="168"/>
      <c r="C28" s="197"/>
      <c r="D28" s="169"/>
      <c r="E28" s="149"/>
      <c r="F28" s="193"/>
      <c r="G28" s="192"/>
      <c r="H28" s="228"/>
    </row>
    <row r="29" spans="1:8" s="172" customFormat="1" ht="15" customHeight="1">
      <c r="A29" s="169"/>
      <c r="B29" s="169"/>
      <c r="C29" s="197"/>
      <c r="D29" s="169"/>
      <c r="E29" s="149"/>
      <c r="F29" s="193"/>
      <c r="G29" s="235"/>
      <c r="H29" s="228"/>
    </row>
    <row r="30" spans="1:8" s="172" customFormat="1" ht="15" customHeight="1">
      <c r="A30" s="169"/>
      <c r="B30" s="169"/>
      <c r="C30" s="197"/>
      <c r="D30" s="169"/>
      <c r="E30" s="149"/>
      <c r="F30" s="193"/>
      <c r="G30" s="192"/>
      <c r="H30" s="228"/>
    </row>
    <row r="31" spans="1:8" s="172" customFormat="1" ht="15" customHeight="1">
      <c r="A31" s="169"/>
      <c r="B31" s="169"/>
      <c r="C31" s="200"/>
      <c r="D31" s="169"/>
      <c r="E31" s="149"/>
      <c r="F31" s="193"/>
      <c r="G31" s="192"/>
      <c r="H31" s="228"/>
    </row>
    <row r="32" spans="1:8" s="172" customFormat="1" ht="15" customHeight="1">
      <c r="A32" s="169"/>
      <c r="B32" s="169"/>
      <c r="C32" s="197"/>
      <c r="D32" s="169"/>
      <c r="E32" s="149"/>
      <c r="F32" s="193"/>
      <c r="G32" s="192"/>
      <c r="H32" s="228"/>
    </row>
    <row r="33" spans="1:8" s="172" customFormat="1" ht="15" customHeight="1">
      <c r="A33" s="169"/>
      <c r="B33" s="169"/>
      <c r="C33" s="197"/>
      <c r="D33" s="169"/>
      <c r="E33" s="149"/>
      <c r="F33" s="193"/>
      <c r="G33" s="192"/>
      <c r="H33" s="228"/>
    </row>
    <row r="34" spans="1:8" s="172" customFormat="1" ht="15" customHeight="1">
      <c r="A34" s="169"/>
      <c r="B34" s="169"/>
      <c r="C34" s="197"/>
      <c r="D34" s="169"/>
      <c r="E34" s="149"/>
      <c r="F34" s="193"/>
      <c r="G34" s="192"/>
      <c r="H34" s="228"/>
    </row>
    <row r="35" spans="1:8" s="172" customFormat="1" ht="15" customHeight="1">
      <c r="A35" s="169"/>
      <c r="B35" s="169"/>
      <c r="C35" s="197"/>
      <c r="D35" s="169"/>
      <c r="E35" s="149"/>
      <c r="F35" s="193"/>
      <c r="G35" s="192"/>
      <c r="H35" s="228"/>
    </row>
    <row r="36" spans="1:8" s="172" customFormat="1" ht="15" customHeight="1">
      <c r="A36" s="169"/>
      <c r="B36" s="169"/>
      <c r="C36" s="197"/>
      <c r="D36" s="169"/>
      <c r="E36" s="149"/>
      <c r="F36" s="193"/>
      <c r="G36" s="192"/>
      <c r="H36" s="228"/>
    </row>
    <row r="37" spans="1:8" s="172" customFormat="1" ht="15" customHeight="1">
      <c r="A37" s="169"/>
      <c r="B37" s="169"/>
      <c r="C37" s="197"/>
      <c r="D37" s="169"/>
      <c r="E37" s="149"/>
      <c r="F37" s="193"/>
      <c r="G37" s="192"/>
      <c r="H37" s="228"/>
    </row>
    <row r="38" spans="1:8" s="172" customFormat="1" ht="15" customHeight="1">
      <c r="A38" s="169"/>
      <c r="B38" s="169"/>
      <c r="C38" s="197"/>
      <c r="D38" s="169"/>
      <c r="E38" s="149"/>
      <c r="F38" s="193"/>
      <c r="G38" s="192"/>
      <c r="H38" s="228"/>
    </row>
    <row r="39" spans="1:8" s="172" customFormat="1" ht="15" customHeight="1">
      <c r="A39" s="169"/>
      <c r="B39" s="169"/>
      <c r="C39" s="200"/>
      <c r="D39" s="169"/>
      <c r="E39" s="149"/>
      <c r="F39" s="193"/>
      <c r="G39" s="192"/>
      <c r="H39" s="228"/>
    </row>
    <row r="40" spans="1:8" s="172" customFormat="1" ht="15" customHeight="1">
      <c r="A40" s="169"/>
      <c r="B40" s="169"/>
      <c r="C40" s="197"/>
      <c r="D40" s="169"/>
      <c r="E40" s="149"/>
      <c r="F40" s="193"/>
      <c r="G40" s="192"/>
      <c r="H40" s="228"/>
    </row>
    <row r="41" spans="1:8" s="172" customFormat="1" ht="15" customHeight="1">
      <c r="A41" s="169"/>
      <c r="B41" s="169"/>
      <c r="C41" s="197"/>
      <c r="D41" s="169"/>
      <c r="E41" s="149"/>
      <c r="F41" s="193"/>
      <c r="G41" s="192"/>
      <c r="H41" s="228"/>
    </row>
    <row r="42" spans="1:8" s="172" customFormat="1" ht="15" customHeight="1">
      <c r="A42" s="169"/>
      <c r="B42" s="169"/>
      <c r="C42" s="197"/>
      <c r="D42" s="169"/>
      <c r="E42" s="149"/>
      <c r="F42" s="193"/>
      <c r="G42" s="192"/>
      <c r="H42" s="228"/>
    </row>
    <row r="43" spans="1:8" s="172" customFormat="1" ht="15" customHeight="1">
      <c r="A43" s="169"/>
      <c r="B43" s="169"/>
      <c r="C43" s="200"/>
      <c r="D43" s="169"/>
      <c r="E43" s="149"/>
      <c r="F43" s="193"/>
      <c r="G43" s="192"/>
      <c r="H43" s="228"/>
    </row>
    <row r="44" spans="1:8" s="172" customFormat="1" ht="15" customHeight="1">
      <c r="A44" s="169"/>
      <c r="B44" s="169"/>
      <c r="C44" s="197"/>
      <c r="D44" s="169"/>
      <c r="E44" s="149"/>
      <c r="F44" s="193"/>
      <c r="G44" s="192"/>
      <c r="H44" s="228"/>
    </row>
    <row r="45" spans="1:8" s="172" customFormat="1" ht="15" customHeight="1">
      <c r="A45" s="169"/>
      <c r="B45" s="169"/>
      <c r="C45" s="197"/>
      <c r="D45" s="169"/>
      <c r="E45" s="149"/>
      <c r="F45" s="193"/>
      <c r="G45" s="192"/>
      <c r="H45" s="228"/>
    </row>
    <row r="46" spans="1:8" s="172" customFormat="1" ht="15" customHeight="1">
      <c r="A46" s="169"/>
      <c r="B46" s="169"/>
      <c r="C46" s="197"/>
      <c r="D46" s="169"/>
      <c r="E46" s="149"/>
      <c r="F46" s="193"/>
      <c r="G46" s="192"/>
      <c r="H46" s="228"/>
    </row>
    <row r="47" spans="1:8" s="172" customFormat="1" ht="15" customHeight="1">
      <c r="A47" s="169"/>
      <c r="B47" s="169"/>
      <c r="C47" s="197"/>
      <c r="D47" s="169"/>
      <c r="E47" s="149"/>
      <c r="F47" s="193"/>
      <c r="G47" s="192"/>
      <c r="H47" s="228"/>
    </row>
    <row r="48" spans="1:8" s="172" customFormat="1" ht="15" customHeight="1">
      <c r="A48" s="169"/>
      <c r="B48" s="169"/>
      <c r="C48" s="197"/>
      <c r="D48" s="169"/>
      <c r="E48" s="149"/>
      <c r="F48" s="193"/>
      <c r="G48" s="192"/>
      <c r="H48" s="228"/>
    </row>
    <row r="49" spans="1:8" s="172" customFormat="1" ht="15" customHeight="1">
      <c r="A49" s="169"/>
      <c r="B49" s="169"/>
      <c r="C49" s="200"/>
      <c r="D49" s="169"/>
      <c r="E49" s="149"/>
      <c r="F49" s="193"/>
      <c r="G49" s="192"/>
      <c r="H49" s="228"/>
    </row>
    <row r="50" spans="1:8" s="172" customFormat="1" ht="15" customHeight="1">
      <c r="A50" s="169"/>
      <c r="B50" s="168"/>
      <c r="C50" s="224"/>
      <c r="D50" s="169"/>
      <c r="E50" s="149"/>
      <c r="F50" s="193"/>
      <c r="G50" s="192"/>
      <c r="H50" s="228"/>
    </row>
    <row r="51" spans="1:8" s="172" customFormat="1" ht="15" customHeight="1">
      <c r="A51" s="193"/>
      <c r="B51" s="201"/>
      <c r="C51" s="149"/>
      <c r="D51" s="193"/>
      <c r="E51" s="149"/>
      <c r="F51" s="193"/>
      <c r="G51" s="192"/>
      <c r="H51" s="228"/>
    </row>
    <row r="52" spans="1:8" s="172" customFormat="1" ht="15" customHeight="1">
      <c r="A52" s="193"/>
      <c r="B52" s="195"/>
      <c r="C52" s="232"/>
      <c r="D52" s="193"/>
      <c r="E52" s="149"/>
      <c r="F52" s="193"/>
      <c r="G52" s="192"/>
      <c r="H52" s="228"/>
    </row>
    <row r="53" spans="1:8" s="172" customFormat="1" ht="15" customHeight="1" thickBot="1">
      <c r="A53" s="193"/>
      <c r="B53" s="193"/>
      <c r="C53" s="149"/>
      <c r="D53" s="169"/>
      <c r="E53" s="149"/>
      <c r="F53" s="193"/>
      <c r="G53" s="192"/>
      <c r="H53" s="228"/>
    </row>
    <row r="54" spans="1:8" s="172" customFormat="1" ht="40" customHeight="1" thickBot="1">
      <c r="A54" s="351" t="s">
        <v>372</v>
      </c>
      <c r="B54" s="352"/>
      <c r="C54" s="352"/>
      <c r="D54" s="352"/>
      <c r="E54" s="352"/>
      <c r="F54" s="352"/>
      <c r="G54" s="353"/>
      <c r="H54" s="241"/>
    </row>
    <row r="55" spans="1:8" s="172" customFormat="1" ht="15" customHeight="1">
      <c r="A55" s="192"/>
      <c r="B55" s="192"/>
      <c r="C55" s="149"/>
      <c r="D55" s="192"/>
      <c r="E55" s="173"/>
      <c r="F55" s="192"/>
      <c r="G55" s="192"/>
      <c r="H55" s="236"/>
    </row>
    <row r="56" spans="1:8" s="172" customFormat="1" ht="15" customHeight="1">
      <c r="A56" s="192"/>
      <c r="B56" s="192"/>
      <c r="C56" s="173"/>
      <c r="D56" s="192"/>
      <c r="E56" s="173"/>
      <c r="F56" s="192"/>
      <c r="G56" s="192"/>
      <c r="H56" s="236"/>
    </row>
    <row r="57" spans="1:8" s="172" customFormat="1" ht="15" customHeight="1">
      <c r="A57" s="192"/>
      <c r="B57" s="192"/>
      <c r="C57" s="149"/>
      <c r="D57" s="192"/>
      <c r="E57" s="149"/>
      <c r="F57" s="192"/>
      <c r="G57" s="192"/>
      <c r="H57" s="236"/>
    </row>
    <row r="58" spans="1:8" s="172" customFormat="1" ht="15" customHeight="1">
      <c r="A58" s="192"/>
      <c r="B58" s="192"/>
      <c r="C58" s="149"/>
      <c r="D58" s="192"/>
      <c r="E58" s="149"/>
      <c r="F58" s="192"/>
      <c r="G58" s="192"/>
      <c r="H58" s="229"/>
    </row>
    <row r="59" spans="1:8" s="172" customFormat="1" ht="15" customHeight="1">
      <c r="A59" s="192"/>
      <c r="B59" s="192"/>
      <c r="C59" s="149"/>
      <c r="D59" s="192"/>
      <c r="E59" s="149"/>
      <c r="F59" s="192"/>
      <c r="G59" s="192"/>
      <c r="H59" s="236"/>
    </row>
    <row r="60" spans="1:8" s="172" customFormat="1" ht="15" customHeight="1">
      <c r="A60" s="192"/>
      <c r="B60" s="192"/>
      <c r="C60" s="149"/>
      <c r="D60" s="192"/>
      <c r="E60" s="149"/>
      <c r="F60" s="192"/>
      <c r="G60" s="192"/>
      <c r="H60" s="229"/>
    </row>
    <row r="61" spans="1:8" s="172" customFormat="1" ht="15" customHeight="1">
      <c r="A61" s="192"/>
      <c r="B61" s="192"/>
      <c r="C61" s="149"/>
      <c r="D61" s="192"/>
      <c r="E61" s="149"/>
      <c r="F61" s="192"/>
      <c r="G61" s="192"/>
      <c r="H61" s="229"/>
    </row>
    <row r="62" spans="1:8" s="172" customFormat="1" ht="15" customHeight="1">
      <c r="A62" s="192"/>
      <c r="B62" s="192"/>
      <c r="C62" s="149"/>
      <c r="D62" s="192"/>
      <c r="E62" s="149"/>
      <c r="F62" s="192"/>
      <c r="G62" s="192"/>
      <c r="H62" s="229"/>
    </row>
    <row r="63" spans="1:8" s="172" customFormat="1" ht="15" customHeight="1">
      <c r="A63" s="192"/>
      <c r="B63" s="192"/>
      <c r="C63" s="149"/>
      <c r="D63" s="192"/>
      <c r="E63" s="149"/>
      <c r="F63" s="192"/>
      <c r="G63" s="192"/>
      <c r="H63" s="229"/>
    </row>
    <row r="64" spans="1:8" s="172" customFormat="1" ht="15" customHeight="1">
      <c r="A64" s="192"/>
      <c r="B64" s="192"/>
      <c r="C64" s="149"/>
      <c r="D64" s="192"/>
      <c r="E64" s="149"/>
      <c r="F64" s="192"/>
      <c r="G64" s="192"/>
      <c r="H64" s="229"/>
    </row>
    <row r="65" spans="1:17" s="172" customFormat="1" ht="15" customHeight="1">
      <c r="A65" s="192"/>
      <c r="B65" s="192"/>
      <c r="C65" s="149"/>
      <c r="D65" s="192"/>
      <c r="E65" s="149"/>
      <c r="F65" s="192"/>
      <c r="G65" s="192"/>
      <c r="H65" s="229"/>
    </row>
    <row r="66" spans="1:17" s="172" customFormat="1" ht="15" customHeight="1">
      <c r="A66" s="192"/>
      <c r="B66" s="192"/>
      <c r="C66" s="149"/>
      <c r="D66" s="192"/>
      <c r="E66" s="149"/>
      <c r="F66" s="192"/>
      <c r="G66" s="192"/>
      <c r="H66" s="229"/>
    </row>
    <row r="67" spans="1:17" s="172" customFormat="1" ht="15" customHeight="1">
      <c r="A67" s="192"/>
      <c r="B67" s="192"/>
      <c r="C67" s="149"/>
      <c r="D67" s="192"/>
      <c r="E67" s="149"/>
      <c r="F67" s="192"/>
      <c r="G67" s="192"/>
      <c r="H67" s="229"/>
    </row>
    <row r="68" spans="1:17" s="192" customFormat="1" ht="15" customHeight="1">
      <c r="C68" s="149"/>
      <c r="E68" s="149"/>
      <c r="H68" s="229"/>
      <c r="I68" s="172"/>
      <c r="J68" s="172"/>
      <c r="K68" s="172"/>
      <c r="L68" s="172"/>
      <c r="M68" s="172"/>
      <c r="N68" s="172"/>
      <c r="O68" s="172"/>
      <c r="P68" s="172"/>
      <c r="Q68" s="172"/>
    </row>
  </sheetData>
  <mergeCells count="4">
    <mergeCell ref="D1:H1"/>
    <mergeCell ref="A2:C2"/>
    <mergeCell ref="D2:H2"/>
    <mergeCell ref="A54:G54"/>
  </mergeCells>
  <printOptions horizontalCentered="1"/>
  <pageMargins left="0.51181102362204722" right="0.19685039370078741" top="0.95370370370370372" bottom="0.59055118110236227" header="0" footer="0.11811023622047245"/>
  <pageSetup paperSize="9" scale="76" firstPageNumber="6" orientation="portrait" useFirstPageNumber="1" r:id="rId1"/>
  <headerFooter alignWithMargins="0">
    <oddHeader>&amp;C&amp;"Arial,Bold"&amp;14BELA BELA LOCAL MUNICIPALITY  &amp;"Arial,Regular"&amp;12      
&amp;11    
REFURBISHMENT OF ROADS AND STORMWATER IN LIMPOPO ROAD AND MABUNDA STREET (WARDS 7 AND 5
BID NO: 9/1/3/415</oddHeader>
    <oddFooter xml:space="preserve">&amp;CPricing Schedule Section C2.2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7CED-EBAF-49CF-B154-FC596CF3B8E4}">
  <dimension ref="A1:R62"/>
  <sheetViews>
    <sheetView view="pageLayout" zoomScaleNormal="90" zoomScaleSheetLayoutView="100" workbookViewId="0">
      <selection activeCell="A51" sqref="A50:XFD51"/>
    </sheetView>
  </sheetViews>
  <sheetFormatPr defaultColWidth="6" defaultRowHeight="15" customHeight="1"/>
  <cols>
    <col min="1" max="1" width="7.15234375" style="192" customWidth="1"/>
    <col min="2" max="2" width="7.61328125" style="192" customWidth="1"/>
    <col min="3" max="3" width="31.15234375" style="149" customWidth="1"/>
    <col min="4" max="4" width="5.61328125" style="192" customWidth="1"/>
    <col min="5" max="5" width="5.61328125" style="149" customWidth="1"/>
    <col min="6" max="6" width="6.921875" style="192" customWidth="1"/>
    <col min="7" max="7" width="8.3046875" style="192" customWidth="1"/>
    <col min="8" max="8" width="16.07421875" style="229" customWidth="1"/>
    <col min="9" max="18" width="6" style="172"/>
  </cols>
  <sheetData>
    <row r="1" spans="1:8" ht="15" customHeight="1">
      <c r="D1" s="349" t="s">
        <v>242</v>
      </c>
      <c r="E1" s="349"/>
      <c r="F1" s="349"/>
      <c r="G1" s="349"/>
      <c r="H1" s="349"/>
    </row>
    <row r="2" spans="1:8" ht="15" customHeight="1">
      <c r="A2" s="350" t="s">
        <v>398</v>
      </c>
      <c r="B2" s="350"/>
      <c r="C2" s="350"/>
      <c r="D2" s="349"/>
      <c r="E2" s="349"/>
      <c r="F2" s="349"/>
      <c r="G2" s="349"/>
      <c r="H2" s="349"/>
    </row>
    <row r="4" spans="1:8" ht="15" customHeight="1">
      <c r="A4" s="230" t="s">
        <v>3</v>
      </c>
      <c r="B4" s="220" t="s">
        <v>4</v>
      </c>
      <c r="C4" s="221" t="s">
        <v>5</v>
      </c>
      <c r="D4" s="220" t="s">
        <v>6</v>
      </c>
      <c r="E4" s="307" t="s">
        <v>7</v>
      </c>
      <c r="F4" s="220" t="s">
        <v>8</v>
      </c>
      <c r="G4" s="220" t="s">
        <v>9</v>
      </c>
      <c r="H4" s="225" t="s">
        <v>10</v>
      </c>
    </row>
    <row r="5" spans="1:8" ht="15" customHeight="1">
      <c r="A5" s="231" t="s">
        <v>11</v>
      </c>
      <c r="B5" s="222" t="s">
        <v>181</v>
      </c>
      <c r="C5" s="223"/>
      <c r="D5" s="222"/>
      <c r="E5" s="223"/>
      <c r="F5" s="222"/>
      <c r="G5" s="222"/>
      <c r="H5" s="226" t="s">
        <v>182</v>
      </c>
    </row>
    <row r="6" spans="1:8" ht="15" customHeight="1">
      <c r="A6" s="220"/>
      <c r="B6" s="193"/>
      <c r="D6" s="194"/>
      <c r="F6" s="194"/>
      <c r="G6" s="194"/>
      <c r="H6" s="227"/>
    </row>
    <row r="7" spans="1:8" s="172" customFormat="1" ht="15" customHeight="1">
      <c r="A7" s="193"/>
      <c r="B7" s="201" t="s">
        <v>14</v>
      </c>
      <c r="C7" s="149"/>
      <c r="D7" s="193"/>
      <c r="E7" s="149"/>
      <c r="F7" s="193"/>
      <c r="G7" s="192"/>
      <c r="H7" s="228"/>
    </row>
    <row r="8" spans="1:8" s="172" customFormat="1" ht="12.5">
      <c r="A8" s="169"/>
      <c r="B8" s="195" t="s">
        <v>312</v>
      </c>
      <c r="C8" s="203" t="s">
        <v>287</v>
      </c>
      <c r="D8" s="169"/>
      <c r="E8" s="149"/>
      <c r="F8" s="193"/>
      <c r="G8" s="192"/>
      <c r="H8" s="228"/>
    </row>
    <row r="9" spans="1:8" s="172" customFormat="1" ht="12.5">
      <c r="A9" s="169"/>
      <c r="B9" s="193"/>
      <c r="C9" s="197"/>
      <c r="D9" s="169"/>
      <c r="E9" s="149"/>
      <c r="F9" s="193"/>
      <c r="G9" s="192"/>
      <c r="H9" s="228"/>
    </row>
    <row r="10" spans="1:8" s="172" customFormat="1" ht="15" customHeight="1">
      <c r="A10" s="169" t="s">
        <v>288</v>
      </c>
      <c r="B10" s="196">
        <v>8.1999999999999993</v>
      </c>
      <c r="C10" s="200" t="s">
        <v>289</v>
      </c>
      <c r="D10" s="169"/>
      <c r="E10" s="149"/>
      <c r="F10" s="193"/>
      <c r="G10" s="192"/>
      <c r="H10" s="228"/>
    </row>
    <row r="11" spans="1:8" s="172" customFormat="1" ht="15" customHeight="1">
      <c r="A11" s="169"/>
      <c r="B11" s="168"/>
      <c r="C11" s="197"/>
      <c r="D11" s="169"/>
      <c r="E11" s="149"/>
      <c r="F11" s="193"/>
      <c r="G11" s="192"/>
      <c r="H11" s="228"/>
    </row>
    <row r="12" spans="1:8" s="172" customFormat="1" ht="15" customHeight="1">
      <c r="A12" s="169" t="s">
        <v>290</v>
      </c>
      <c r="B12" s="168" t="s">
        <v>78</v>
      </c>
      <c r="C12" s="197" t="s">
        <v>291</v>
      </c>
      <c r="D12" s="169" t="s">
        <v>187</v>
      </c>
      <c r="E12" s="149"/>
      <c r="F12" s="193">
        <f>(7+7+10+10)*0.2</f>
        <v>6.8000000000000007</v>
      </c>
      <c r="G12" s="192"/>
      <c r="H12" s="228"/>
    </row>
    <row r="13" spans="1:8" s="172" customFormat="1" ht="15" customHeight="1">
      <c r="A13" s="169"/>
      <c r="B13" s="168"/>
      <c r="C13" s="197"/>
      <c r="D13" s="169"/>
      <c r="E13" s="149"/>
      <c r="F13" s="193"/>
      <c r="G13" s="192"/>
      <c r="H13" s="228"/>
    </row>
    <row r="14" spans="1:8" s="172" customFormat="1" ht="15" customHeight="1">
      <c r="A14" s="169" t="s">
        <v>292</v>
      </c>
      <c r="B14" s="168" t="s">
        <v>84</v>
      </c>
      <c r="C14" s="197" t="s">
        <v>361</v>
      </c>
      <c r="D14" s="169" t="s">
        <v>237</v>
      </c>
      <c r="E14" s="149"/>
      <c r="F14" s="193">
        <v>1</v>
      </c>
      <c r="G14" s="192"/>
      <c r="H14" s="228" t="s">
        <v>342</v>
      </c>
    </row>
    <row r="15" spans="1:8" s="172" customFormat="1" ht="15" customHeight="1">
      <c r="A15" s="169"/>
      <c r="B15" s="196"/>
      <c r="C15" s="197"/>
      <c r="D15" s="198"/>
      <c r="E15" s="149"/>
      <c r="F15" s="193"/>
      <c r="G15" s="192"/>
      <c r="H15" s="228"/>
    </row>
    <row r="16" spans="1:8" s="172" customFormat="1" ht="15" customHeight="1">
      <c r="A16" s="169" t="s">
        <v>293</v>
      </c>
      <c r="B16" s="168" t="s">
        <v>245</v>
      </c>
      <c r="C16" s="200" t="s">
        <v>294</v>
      </c>
      <c r="D16" s="169"/>
      <c r="E16" s="149"/>
      <c r="F16" s="193"/>
      <c r="G16" s="192"/>
      <c r="H16" s="228"/>
    </row>
    <row r="17" spans="1:8" s="172" customFormat="1" ht="15" customHeight="1">
      <c r="A17" s="169"/>
      <c r="B17" s="168"/>
      <c r="C17" s="197"/>
      <c r="D17" s="169"/>
      <c r="E17" s="149"/>
      <c r="F17" s="193"/>
      <c r="G17" s="192"/>
      <c r="H17" s="228"/>
    </row>
    <row r="18" spans="1:8" s="172" customFormat="1" ht="15" customHeight="1">
      <c r="A18" s="169" t="s">
        <v>295</v>
      </c>
      <c r="B18" s="169" t="s">
        <v>23</v>
      </c>
      <c r="C18" s="197" t="s">
        <v>364</v>
      </c>
      <c r="D18" s="169" t="s">
        <v>187</v>
      </c>
      <c r="E18" s="149"/>
      <c r="F18" s="193">
        <f>15*7</f>
        <v>105</v>
      </c>
      <c r="G18" s="235"/>
      <c r="H18" s="228"/>
    </row>
    <row r="19" spans="1:8" s="172" customFormat="1" ht="15" customHeight="1">
      <c r="A19" s="169"/>
      <c r="B19" s="169"/>
      <c r="C19" s="197"/>
      <c r="D19" s="169"/>
      <c r="E19" s="149"/>
      <c r="F19" s="193"/>
      <c r="G19" s="192"/>
      <c r="H19" s="228"/>
    </row>
    <row r="20" spans="1:8" s="172" customFormat="1" ht="15" customHeight="1">
      <c r="A20" s="169" t="s">
        <v>296</v>
      </c>
      <c r="B20" s="169">
        <v>8.4</v>
      </c>
      <c r="C20" s="200" t="s">
        <v>297</v>
      </c>
      <c r="D20" s="169"/>
      <c r="E20" s="149"/>
      <c r="F20" s="193"/>
      <c r="G20" s="192"/>
      <c r="H20" s="228"/>
    </row>
    <row r="21" spans="1:8" s="172" customFormat="1" ht="15" customHeight="1">
      <c r="A21" s="169"/>
      <c r="B21" s="169"/>
      <c r="C21" s="197"/>
      <c r="D21" s="169"/>
      <c r="E21" s="149"/>
      <c r="F21" s="193"/>
      <c r="G21" s="192"/>
      <c r="H21" s="228"/>
    </row>
    <row r="22" spans="1:8" s="172" customFormat="1" ht="15" customHeight="1">
      <c r="A22" s="169" t="s">
        <v>298</v>
      </c>
      <c r="B22" s="169" t="s">
        <v>299</v>
      </c>
      <c r="C22" s="197" t="s">
        <v>363</v>
      </c>
      <c r="D22" s="169" t="s">
        <v>187</v>
      </c>
      <c r="E22" s="192" t="s">
        <v>7</v>
      </c>
      <c r="F22" s="193">
        <f>7*15</f>
        <v>105</v>
      </c>
      <c r="G22" s="192"/>
      <c r="H22" s="228"/>
    </row>
    <row r="23" spans="1:8" s="172" customFormat="1" ht="15" customHeight="1">
      <c r="A23" s="169"/>
      <c r="B23" s="169"/>
      <c r="C23" s="197"/>
      <c r="D23" s="169"/>
      <c r="E23" s="192"/>
      <c r="F23" s="193"/>
      <c r="G23" s="192"/>
      <c r="H23" s="228"/>
    </row>
    <row r="24" spans="1:8" s="172" customFormat="1" ht="15" customHeight="1">
      <c r="A24" s="169" t="s">
        <v>300</v>
      </c>
      <c r="B24" s="169" t="s">
        <v>105</v>
      </c>
      <c r="C24" s="197" t="s">
        <v>362</v>
      </c>
      <c r="D24" s="169" t="s">
        <v>192</v>
      </c>
      <c r="E24" s="192"/>
      <c r="F24" s="193">
        <v>70</v>
      </c>
      <c r="G24" s="192"/>
      <c r="H24" s="228"/>
    </row>
    <row r="25" spans="1:8" s="172" customFormat="1" ht="15" customHeight="1">
      <c r="A25" s="169" t="s">
        <v>301</v>
      </c>
      <c r="B25" s="169"/>
      <c r="C25" s="197"/>
      <c r="D25" s="169"/>
      <c r="E25" s="192" t="s">
        <v>7</v>
      </c>
      <c r="F25" s="193"/>
      <c r="G25" s="192"/>
      <c r="H25" s="228"/>
    </row>
    <row r="26" spans="1:8" s="172" customFormat="1" ht="15" customHeight="1">
      <c r="A26" s="169" t="s">
        <v>302</v>
      </c>
      <c r="B26" s="169" t="s">
        <v>108</v>
      </c>
      <c r="C26" s="200" t="s">
        <v>303</v>
      </c>
      <c r="D26" s="169"/>
      <c r="E26" s="149"/>
      <c r="F26" s="193"/>
      <c r="G26" s="192"/>
      <c r="H26" s="228"/>
    </row>
    <row r="27" spans="1:8" s="172" customFormat="1" ht="15" customHeight="1">
      <c r="A27" s="169"/>
      <c r="B27" s="169"/>
      <c r="C27" s="197"/>
      <c r="D27" s="169"/>
      <c r="E27" s="149"/>
      <c r="F27" s="193"/>
      <c r="G27" s="192"/>
      <c r="H27" s="228"/>
    </row>
    <row r="28" spans="1:8" s="172" customFormat="1" ht="15" customHeight="1">
      <c r="A28" s="169" t="s">
        <v>304</v>
      </c>
      <c r="B28" s="169"/>
      <c r="C28" s="197" t="s">
        <v>305</v>
      </c>
      <c r="D28" s="169" t="s">
        <v>187</v>
      </c>
      <c r="E28" s="149"/>
      <c r="F28" s="193">
        <f>F22</f>
        <v>105</v>
      </c>
      <c r="G28" s="192"/>
      <c r="H28" s="228"/>
    </row>
    <row r="29" spans="1:8" s="172" customFormat="1" ht="15" customHeight="1">
      <c r="A29" s="169"/>
      <c r="B29" s="169"/>
      <c r="C29" s="197"/>
      <c r="D29" s="169"/>
      <c r="E29" s="149"/>
      <c r="F29" s="193"/>
      <c r="G29" s="192"/>
      <c r="H29" s="228"/>
    </row>
    <row r="30" spans="1:8" s="172" customFormat="1" ht="15" customHeight="1">
      <c r="A30" s="169" t="s">
        <v>306</v>
      </c>
      <c r="B30" s="169">
        <v>8.5</v>
      </c>
      <c r="C30" s="200" t="s">
        <v>307</v>
      </c>
      <c r="D30" s="169"/>
      <c r="E30" s="149"/>
      <c r="F30" s="193"/>
      <c r="G30" s="192"/>
      <c r="H30" s="228"/>
    </row>
    <row r="31" spans="1:8" s="172" customFormat="1" ht="15" customHeight="1">
      <c r="A31" s="169"/>
      <c r="B31" s="169"/>
      <c r="C31" s="197"/>
      <c r="D31" s="169"/>
      <c r="E31" s="149"/>
      <c r="F31" s="193"/>
      <c r="G31" s="192"/>
      <c r="H31" s="228"/>
    </row>
    <row r="32" spans="1:8" s="172" customFormat="1" ht="15" customHeight="1">
      <c r="A32" s="169" t="s">
        <v>308</v>
      </c>
      <c r="B32" s="169"/>
      <c r="C32" s="197" t="s">
        <v>393</v>
      </c>
      <c r="D32" s="169" t="s">
        <v>237</v>
      </c>
      <c r="E32" s="149"/>
      <c r="F32" s="193">
        <v>3</v>
      </c>
      <c r="G32" s="192"/>
      <c r="H32" s="228"/>
    </row>
    <row r="33" spans="1:8" s="172" customFormat="1" ht="15" customHeight="1">
      <c r="A33" s="169"/>
      <c r="B33" s="169"/>
      <c r="C33" s="197"/>
      <c r="D33" s="169"/>
      <c r="E33" s="149"/>
      <c r="F33" s="193"/>
      <c r="G33" s="192"/>
      <c r="H33" s="228"/>
    </row>
    <row r="34" spans="1:8" s="172" customFormat="1" ht="15" customHeight="1">
      <c r="A34" s="169" t="s">
        <v>309</v>
      </c>
      <c r="B34" s="169"/>
      <c r="C34" s="197" t="s">
        <v>394</v>
      </c>
      <c r="D34" s="169" t="s">
        <v>237</v>
      </c>
      <c r="E34" s="149"/>
      <c r="F34" s="193">
        <v>3</v>
      </c>
      <c r="G34" s="192"/>
      <c r="H34" s="228" t="s">
        <v>342</v>
      </c>
    </row>
    <row r="35" spans="1:8" s="172" customFormat="1" ht="15" customHeight="1">
      <c r="A35" s="169"/>
      <c r="B35" s="169"/>
      <c r="C35" s="197"/>
      <c r="D35" s="169"/>
      <c r="E35" s="149"/>
      <c r="F35" s="193"/>
      <c r="G35" s="192"/>
      <c r="H35" s="228"/>
    </row>
    <row r="36" spans="1:8" s="172" customFormat="1" ht="15" customHeight="1">
      <c r="A36" s="169" t="s">
        <v>310</v>
      </c>
      <c r="B36" s="169">
        <v>8.6999999999999993</v>
      </c>
      <c r="C36" s="200" t="s">
        <v>311</v>
      </c>
      <c r="D36" s="169" t="s">
        <v>192</v>
      </c>
      <c r="E36" s="149"/>
      <c r="F36" s="193">
        <v>1</v>
      </c>
      <c r="G36" s="192"/>
      <c r="H36" s="228"/>
    </row>
    <row r="37" spans="1:8" s="172" customFormat="1" ht="15" customHeight="1">
      <c r="A37" s="169"/>
      <c r="B37" s="168"/>
      <c r="C37" s="224"/>
      <c r="D37" s="169"/>
      <c r="E37" s="149"/>
      <c r="F37" s="193"/>
      <c r="G37" s="192"/>
      <c r="H37" s="228"/>
    </row>
    <row r="38" spans="1:8" s="172" customFormat="1" ht="15" customHeight="1">
      <c r="A38" s="193"/>
      <c r="B38" s="201"/>
      <c r="C38" s="149"/>
      <c r="D38" s="193"/>
      <c r="E38" s="149"/>
      <c r="F38" s="193"/>
      <c r="G38" s="192"/>
      <c r="H38" s="228"/>
    </row>
    <row r="39" spans="1:8" s="172" customFormat="1" ht="15" customHeight="1">
      <c r="A39" s="193"/>
      <c r="B39" s="195"/>
      <c r="C39" s="232"/>
      <c r="D39" s="193"/>
      <c r="E39" s="149"/>
      <c r="F39" s="193"/>
      <c r="G39" s="192"/>
      <c r="H39" s="228"/>
    </row>
    <row r="40" spans="1:8" s="172" customFormat="1" ht="15" customHeight="1">
      <c r="A40" s="193"/>
      <c r="B40" s="193"/>
      <c r="C40" s="149"/>
      <c r="D40" s="193"/>
      <c r="E40" s="149"/>
      <c r="F40" s="193"/>
      <c r="G40" s="192"/>
      <c r="H40" s="228"/>
    </row>
    <row r="41" spans="1:8" s="172" customFormat="1" ht="15" customHeight="1">
      <c r="A41" s="193"/>
      <c r="B41" s="193"/>
      <c r="C41" s="149"/>
      <c r="D41" s="193"/>
      <c r="E41" s="149"/>
      <c r="F41" s="193"/>
      <c r="G41" s="192"/>
      <c r="H41" s="228"/>
    </row>
    <row r="42" spans="1:8" s="172" customFormat="1" ht="15" customHeight="1">
      <c r="A42" s="193"/>
      <c r="B42" s="193"/>
      <c r="C42" s="149"/>
      <c r="D42" s="169"/>
      <c r="E42" s="149"/>
      <c r="F42" s="193"/>
      <c r="G42" s="192"/>
      <c r="H42" s="228"/>
    </row>
    <row r="43" spans="1:8" s="172" customFormat="1" ht="15" customHeight="1">
      <c r="A43" s="193"/>
      <c r="B43" s="193"/>
      <c r="C43" s="149"/>
      <c r="D43" s="169"/>
      <c r="E43" s="149"/>
      <c r="F43" s="193"/>
      <c r="G43" s="192"/>
      <c r="H43" s="228"/>
    </row>
    <row r="44" spans="1:8" s="172" customFormat="1" ht="15" customHeight="1">
      <c r="A44" s="193"/>
      <c r="B44" s="193"/>
      <c r="C44" s="149"/>
      <c r="D44" s="193"/>
      <c r="E44" s="149"/>
      <c r="F44" s="193"/>
      <c r="G44" s="192"/>
      <c r="H44" s="228"/>
    </row>
    <row r="45" spans="1:8" s="172" customFormat="1" ht="15" customHeight="1">
      <c r="A45" s="193"/>
      <c r="B45" s="193"/>
      <c r="C45" s="149"/>
      <c r="D45" s="169"/>
      <c r="E45" s="149"/>
      <c r="F45" s="193"/>
      <c r="G45" s="192"/>
      <c r="H45" s="228"/>
    </row>
    <row r="46" spans="1:8" s="172" customFormat="1" ht="15" customHeight="1">
      <c r="A46" s="193"/>
      <c r="B46" s="193"/>
      <c r="C46" s="149"/>
      <c r="D46" s="193"/>
      <c r="E46" s="237"/>
      <c r="F46" s="193"/>
      <c r="G46" s="192"/>
      <c r="H46" s="228"/>
    </row>
    <row r="47" spans="1:8" s="172" customFormat="1" ht="15" customHeight="1">
      <c r="A47" s="193"/>
      <c r="B47" s="193"/>
      <c r="C47" s="149"/>
      <c r="D47" s="193"/>
      <c r="E47" s="237"/>
      <c r="F47" s="193"/>
      <c r="G47" s="192"/>
      <c r="H47" s="228"/>
    </row>
    <row r="48" spans="1:8" s="172" customFormat="1" ht="15" customHeight="1">
      <c r="A48" s="193"/>
      <c r="B48" s="193"/>
      <c r="C48" s="149"/>
      <c r="D48" s="169"/>
      <c r="E48" s="149"/>
      <c r="F48" s="193"/>
      <c r="G48" s="192"/>
      <c r="H48" s="228"/>
    </row>
    <row r="49" spans="1:18" s="172" customFormat="1" ht="15" customHeight="1">
      <c r="A49" s="193"/>
      <c r="B49" s="193"/>
      <c r="C49" s="149"/>
      <c r="D49" s="169"/>
      <c r="E49" s="149"/>
      <c r="F49" s="193"/>
      <c r="G49" s="192"/>
      <c r="H49" s="228"/>
    </row>
    <row r="50" spans="1:18" s="172" customFormat="1" ht="15" customHeight="1">
      <c r="A50" s="193"/>
      <c r="B50" s="193"/>
      <c r="C50" s="149"/>
      <c r="D50" s="193"/>
      <c r="E50" s="149"/>
      <c r="F50" s="193"/>
      <c r="G50" s="192"/>
      <c r="H50" s="228"/>
    </row>
    <row r="51" spans="1:18" s="172" customFormat="1" ht="15" customHeight="1">
      <c r="A51" s="193"/>
      <c r="B51" s="193"/>
      <c r="C51" s="149"/>
      <c r="D51" s="193"/>
      <c r="E51" s="149"/>
      <c r="F51" s="193"/>
      <c r="G51" s="192"/>
      <c r="H51" s="228"/>
    </row>
    <row r="52" spans="1:18" s="172" customFormat="1" ht="15" customHeight="1" thickBot="1">
      <c r="A52" s="242"/>
      <c r="B52" s="242"/>
      <c r="C52" s="149"/>
      <c r="D52" s="242"/>
      <c r="E52" s="149"/>
      <c r="F52" s="242"/>
      <c r="G52" s="192"/>
      <c r="H52" s="243"/>
    </row>
    <row r="53" spans="1:18" s="172" customFormat="1" ht="30" customHeight="1" thickBot="1">
      <c r="A53" s="351" t="s">
        <v>372</v>
      </c>
      <c r="B53" s="352"/>
      <c r="C53" s="352"/>
      <c r="D53" s="352"/>
      <c r="E53" s="352"/>
      <c r="F53" s="352"/>
      <c r="G53" s="353"/>
      <c r="H53" s="241"/>
    </row>
    <row r="54" spans="1:18" s="172" customFormat="1" ht="15" customHeight="1">
      <c r="A54" s="192"/>
      <c r="B54" s="192"/>
      <c r="C54" s="149"/>
      <c r="D54" s="192"/>
      <c r="E54" s="173"/>
      <c r="F54" s="192"/>
      <c r="G54" s="192"/>
      <c r="H54" s="236"/>
    </row>
    <row r="55" spans="1:18" s="172" customFormat="1" ht="15" customHeight="1">
      <c r="A55" s="192"/>
      <c r="B55" s="192"/>
      <c r="C55" s="173"/>
      <c r="D55" s="192"/>
      <c r="E55" s="173"/>
      <c r="F55" s="192"/>
      <c r="G55" s="192"/>
      <c r="H55" s="236"/>
    </row>
    <row r="56" spans="1:18" s="172" customFormat="1" ht="15" customHeight="1">
      <c r="A56" s="192"/>
      <c r="B56" s="192"/>
      <c r="C56" s="149"/>
      <c r="D56" s="192"/>
      <c r="E56" s="149"/>
      <c r="F56" s="192"/>
      <c r="G56" s="192"/>
      <c r="H56" s="236"/>
    </row>
    <row r="57" spans="1:18" s="172" customFormat="1" ht="15" customHeight="1">
      <c r="A57" s="192"/>
      <c r="B57" s="192"/>
      <c r="C57" s="149"/>
      <c r="D57" s="192"/>
      <c r="E57" s="149"/>
      <c r="F57" s="192"/>
      <c r="G57" s="192"/>
      <c r="H57" s="229"/>
    </row>
    <row r="58" spans="1:18" s="172" customFormat="1" ht="15" customHeight="1">
      <c r="A58" s="192"/>
      <c r="B58" s="192"/>
      <c r="C58" s="149"/>
      <c r="D58" s="192"/>
      <c r="E58" s="149"/>
      <c r="F58" s="192"/>
      <c r="G58" s="192"/>
      <c r="H58" s="229"/>
    </row>
    <row r="59" spans="1:18" s="172" customFormat="1" ht="15" customHeight="1">
      <c r="A59" s="192"/>
      <c r="B59" s="192"/>
      <c r="C59" s="149"/>
      <c r="D59" s="192"/>
      <c r="E59" s="149"/>
      <c r="F59" s="192"/>
      <c r="G59" s="192"/>
      <c r="H59" s="229"/>
    </row>
    <row r="60" spans="1:18" s="172" customFormat="1" ht="15" customHeight="1">
      <c r="A60" s="192"/>
      <c r="B60" s="192"/>
      <c r="C60" s="149"/>
      <c r="D60" s="192"/>
      <c r="E60" s="149"/>
      <c r="F60" s="192"/>
      <c r="G60" s="192"/>
      <c r="H60" s="229"/>
    </row>
    <row r="61" spans="1:18" s="172" customFormat="1" ht="15" customHeight="1">
      <c r="A61" s="192"/>
      <c r="B61" s="192"/>
      <c r="C61" s="149"/>
      <c r="D61" s="192"/>
      <c r="E61" s="149"/>
      <c r="F61" s="192"/>
      <c r="G61" s="192"/>
      <c r="H61" s="229"/>
    </row>
    <row r="62" spans="1:18" s="192" customFormat="1" ht="15" customHeight="1">
      <c r="C62" s="149"/>
      <c r="E62" s="149"/>
      <c r="H62" s="229"/>
      <c r="I62" s="172"/>
      <c r="J62" s="172"/>
      <c r="K62" s="172"/>
      <c r="L62" s="172"/>
      <c r="M62" s="172"/>
      <c r="N62" s="172"/>
      <c r="O62" s="172"/>
      <c r="P62" s="172"/>
      <c r="Q62" s="172"/>
      <c r="R62" s="172"/>
    </row>
  </sheetData>
  <mergeCells count="4">
    <mergeCell ref="D1:H1"/>
    <mergeCell ref="A2:C2"/>
    <mergeCell ref="D2:H2"/>
    <mergeCell ref="A53:G53"/>
  </mergeCells>
  <printOptions horizontalCentered="1"/>
  <pageMargins left="0.51181102362204722" right="0.19685039370078741" top="1.0529166666666667" bottom="0.59055118110236227" header="0" footer="0.11811023622047245"/>
  <pageSetup paperSize="9" scale="76" firstPageNumber="6" orientation="portrait" useFirstPageNumber="1" r:id="rId1"/>
  <headerFooter alignWithMargins="0">
    <oddHeader>&amp;C&amp;"Arial,Bold"&amp;14    
BELA BELA LOCAL MUNICIPALITY   
&amp;"Arial,Regular"&amp;11REFURBISHMENT OF ROADS AND STORMWATER IN LIMPOPO ROAD AND MABUNDA STREET (WARDS 7 AND 5)                 BID NO: 9/1/3/415</oddHeader>
    <oddFooter xml:space="preserve">&amp;CPricing Schedule Section C2.2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9FB3-C0B3-4B9F-91D1-445256B70838}">
  <dimension ref="A1:R59"/>
  <sheetViews>
    <sheetView view="pageLayout" zoomScaleNormal="90" zoomScaleSheetLayoutView="100" workbookViewId="0">
      <selection activeCell="H32" sqref="H32"/>
    </sheetView>
  </sheetViews>
  <sheetFormatPr defaultColWidth="6.84375" defaultRowHeight="15" customHeight="1"/>
  <cols>
    <col min="1" max="1" width="7.15234375" style="192" customWidth="1"/>
    <col min="2" max="2" width="7.61328125" style="192" customWidth="1"/>
    <col min="3" max="3" width="35.3046875" style="149" customWidth="1"/>
    <col min="4" max="4" width="5.61328125" style="192" customWidth="1"/>
    <col min="5" max="5" width="5.61328125" style="149" customWidth="1"/>
    <col min="6" max="6" width="6.921875" style="192" customWidth="1"/>
    <col min="7" max="7" width="7.921875" style="192" customWidth="1"/>
    <col min="8" max="8" width="17.61328125" style="229" customWidth="1"/>
    <col min="9" max="18" width="6.84375" style="172"/>
  </cols>
  <sheetData>
    <row r="1" spans="1:8" ht="15" customHeight="1">
      <c r="D1" s="349" t="s">
        <v>376</v>
      </c>
      <c r="E1" s="349"/>
      <c r="F1" s="349"/>
      <c r="G1" s="349"/>
      <c r="H1" s="349"/>
    </row>
    <row r="2" spans="1:8" ht="15" customHeight="1">
      <c r="A2" s="350" t="s">
        <v>399</v>
      </c>
      <c r="B2" s="350"/>
      <c r="C2" s="350"/>
      <c r="D2" s="349"/>
      <c r="E2" s="349"/>
      <c r="F2" s="349"/>
      <c r="G2" s="349"/>
      <c r="H2" s="349"/>
    </row>
    <row r="4" spans="1:8" ht="15" customHeight="1">
      <c r="A4" s="230" t="s">
        <v>3</v>
      </c>
      <c r="B4" s="220" t="s">
        <v>4</v>
      </c>
      <c r="C4" s="221" t="s">
        <v>5</v>
      </c>
      <c r="D4" s="220" t="s">
        <v>6</v>
      </c>
      <c r="E4" s="221" t="s">
        <v>7</v>
      </c>
      <c r="F4" s="220" t="s">
        <v>8</v>
      </c>
      <c r="G4" s="220" t="s">
        <v>9</v>
      </c>
      <c r="H4" s="225" t="s">
        <v>10</v>
      </c>
    </row>
    <row r="5" spans="1:8" ht="15" customHeight="1">
      <c r="A5" s="231" t="s">
        <v>11</v>
      </c>
      <c r="B5" s="222" t="s">
        <v>181</v>
      </c>
      <c r="C5" s="223"/>
      <c r="D5" s="222"/>
      <c r="E5" s="223"/>
      <c r="F5" s="222"/>
      <c r="G5" s="222"/>
      <c r="H5" s="226" t="s">
        <v>182</v>
      </c>
    </row>
    <row r="6" spans="1:8" ht="15" customHeight="1">
      <c r="A6" s="220"/>
      <c r="B6" s="193"/>
      <c r="D6" s="194"/>
      <c r="F6" s="194"/>
      <c r="G6" s="194"/>
      <c r="H6" s="227"/>
    </row>
    <row r="7" spans="1:8" s="172" customFormat="1" ht="15" customHeight="1">
      <c r="A7" s="193"/>
      <c r="B7" s="201" t="s">
        <v>14</v>
      </c>
      <c r="C7" s="149"/>
      <c r="D7" s="193"/>
      <c r="E7" s="149"/>
      <c r="F7" s="193"/>
      <c r="G7" s="192"/>
      <c r="H7" s="228"/>
    </row>
    <row r="8" spans="1:8" s="172" customFormat="1" ht="15" customHeight="1">
      <c r="A8" s="193"/>
      <c r="B8" s="195" t="s">
        <v>313</v>
      </c>
      <c r="C8" s="232" t="s">
        <v>397</v>
      </c>
      <c r="D8" s="193"/>
      <c r="E8" s="149"/>
      <c r="F8" s="193"/>
      <c r="G8" s="192"/>
      <c r="H8" s="228"/>
    </row>
    <row r="9" spans="1:8" s="172" customFormat="1" ht="15" customHeight="1">
      <c r="A9" s="194"/>
      <c r="B9" s="282"/>
      <c r="C9" s="232"/>
      <c r="D9" s="194"/>
      <c r="E9" s="149"/>
      <c r="F9" s="194"/>
      <c r="G9" s="192"/>
      <c r="H9" s="227"/>
    </row>
    <row r="10" spans="1:8" s="172" customFormat="1" ht="15" customHeight="1">
      <c r="A10" s="194"/>
      <c r="B10" s="193" t="s">
        <v>78</v>
      </c>
      <c r="C10" s="149" t="s">
        <v>379</v>
      </c>
      <c r="D10" s="194" t="s">
        <v>237</v>
      </c>
      <c r="E10" s="192" t="s">
        <v>7</v>
      </c>
      <c r="F10" s="194">
        <f>1200*3+300*2-F12</f>
        <v>4000</v>
      </c>
      <c r="G10" s="192"/>
      <c r="H10" s="228"/>
    </row>
    <row r="11" spans="1:8" s="172" customFormat="1" ht="15" customHeight="1">
      <c r="A11" s="194"/>
      <c r="B11" s="194"/>
      <c r="C11" s="149"/>
      <c r="D11" s="194"/>
      <c r="E11" s="192"/>
      <c r="F11" s="194"/>
      <c r="G11" s="192"/>
      <c r="H11" s="228"/>
    </row>
    <row r="12" spans="1:8" s="172" customFormat="1" ht="15" customHeight="1">
      <c r="A12" s="194"/>
      <c r="B12" s="194" t="s">
        <v>118</v>
      </c>
      <c r="C12" s="149" t="s">
        <v>380</v>
      </c>
      <c r="D12" s="194" t="s">
        <v>237</v>
      </c>
      <c r="E12" s="192" t="s">
        <v>7</v>
      </c>
      <c r="F12" s="194">
        <f>10*20</f>
        <v>200</v>
      </c>
      <c r="G12" s="192"/>
      <c r="H12" s="228"/>
    </row>
    <row r="13" spans="1:8" s="172" customFormat="1" ht="15" customHeight="1">
      <c r="A13" s="193"/>
      <c r="B13" s="193"/>
      <c r="C13" s="149"/>
      <c r="D13" s="193"/>
      <c r="E13" s="192"/>
      <c r="F13" s="193"/>
      <c r="G13" s="192"/>
      <c r="H13" s="228"/>
    </row>
    <row r="14" spans="1:8" s="172" customFormat="1" ht="24" customHeight="1">
      <c r="A14" s="194"/>
      <c r="B14" s="193" t="s">
        <v>315</v>
      </c>
      <c r="C14" s="173" t="s">
        <v>314</v>
      </c>
      <c r="D14" s="193"/>
      <c r="E14" s="192"/>
      <c r="F14" s="193"/>
      <c r="G14" s="192"/>
      <c r="H14" s="228"/>
    </row>
    <row r="15" spans="1:8" s="172" customFormat="1" ht="15" customHeight="1">
      <c r="A15" s="193"/>
      <c r="B15" s="193"/>
      <c r="C15" s="149" t="s">
        <v>316</v>
      </c>
      <c r="D15" s="169" t="s">
        <v>187</v>
      </c>
      <c r="E15" s="192" t="s">
        <v>7</v>
      </c>
      <c r="F15" s="193">
        <f>300*2.5</f>
        <v>750</v>
      </c>
      <c r="G15" s="192"/>
      <c r="H15" s="228">
        <f>F15*G15</f>
        <v>0</v>
      </c>
    </row>
    <row r="16" spans="1:8" s="172" customFormat="1" ht="15" customHeight="1">
      <c r="A16" s="193"/>
      <c r="B16" s="193"/>
      <c r="C16" s="149" t="s">
        <v>317</v>
      </c>
      <c r="D16" s="169" t="s">
        <v>187</v>
      </c>
      <c r="E16" s="192" t="s">
        <v>7</v>
      </c>
      <c r="F16" s="193">
        <f>1500*2.5</f>
        <v>3750</v>
      </c>
      <c r="G16" s="192"/>
      <c r="H16" s="228" t="s">
        <v>375</v>
      </c>
    </row>
    <row r="17" spans="1:8" s="172" customFormat="1" ht="15" customHeight="1">
      <c r="A17" s="193"/>
      <c r="B17" s="193"/>
      <c r="C17" s="149"/>
      <c r="D17" s="193"/>
      <c r="E17" s="192"/>
      <c r="F17" s="193"/>
      <c r="G17" s="192"/>
      <c r="H17" s="228"/>
    </row>
    <row r="18" spans="1:8" s="172" customFormat="1" ht="15" customHeight="1">
      <c r="A18" s="193"/>
      <c r="B18" s="193" t="s">
        <v>319</v>
      </c>
      <c r="C18" s="149" t="s">
        <v>318</v>
      </c>
      <c r="D18" s="169" t="s">
        <v>192</v>
      </c>
      <c r="E18" s="192" t="s">
        <v>7</v>
      </c>
      <c r="F18" s="193">
        <f>(5*0.5*0.2)*1500/50</f>
        <v>15</v>
      </c>
      <c r="G18" s="192"/>
      <c r="H18" s="228"/>
    </row>
    <row r="19" spans="1:8" s="172" customFormat="1" ht="15" customHeight="1">
      <c r="A19" s="193"/>
      <c r="B19" s="193"/>
      <c r="C19" s="149"/>
      <c r="D19" s="193"/>
      <c r="E19" s="199"/>
      <c r="F19" s="193"/>
      <c r="G19" s="192"/>
      <c r="H19" s="228"/>
    </row>
    <row r="20" spans="1:8" s="172" customFormat="1" ht="24.75" customHeight="1">
      <c r="A20" s="193"/>
      <c r="B20" s="193" t="s">
        <v>323</v>
      </c>
      <c r="C20" s="173" t="s">
        <v>320</v>
      </c>
      <c r="D20" s="193"/>
      <c r="E20" s="199"/>
      <c r="F20" s="193"/>
      <c r="G20" s="192"/>
      <c r="H20" s="228"/>
    </row>
    <row r="21" spans="1:8" s="172" customFormat="1" ht="15" customHeight="1">
      <c r="A21" s="193"/>
      <c r="B21" s="193"/>
      <c r="C21" s="149" t="s">
        <v>321</v>
      </c>
      <c r="D21" s="169" t="s">
        <v>187</v>
      </c>
      <c r="E21" s="192" t="s">
        <v>7</v>
      </c>
      <c r="F21" s="193">
        <f>(2*5*0.2)*1500/50</f>
        <v>60</v>
      </c>
      <c r="G21" s="192"/>
      <c r="H21" s="228"/>
    </row>
    <row r="22" spans="1:8" s="172" customFormat="1" ht="15" customHeight="1">
      <c r="A22" s="193"/>
      <c r="B22" s="193"/>
      <c r="C22" s="149" t="s">
        <v>322</v>
      </c>
      <c r="D22" s="169" t="s">
        <v>187</v>
      </c>
      <c r="E22" s="192" t="s">
        <v>7</v>
      </c>
      <c r="F22" s="193">
        <f>(1500/50)*0.2</f>
        <v>6</v>
      </c>
      <c r="G22" s="192"/>
      <c r="H22" s="228"/>
    </row>
    <row r="23" spans="1:8" s="172" customFormat="1" ht="15" customHeight="1">
      <c r="A23" s="193"/>
      <c r="B23" s="193"/>
      <c r="C23" s="149"/>
      <c r="D23" s="193"/>
      <c r="E23" s="192"/>
      <c r="F23" s="193"/>
      <c r="G23" s="192"/>
      <c r="H23" s="228"/>
    </row>
    <row r="24" spans="1:8" s="172" customFormat="1" ht="27" customHeight="1">
      <c r="A24" s="193"/>
      <c r="B24" s="193" t="s">
        <v>324</v>
      </c>
      <c r="C24" s="173" t="s">
        <v>395</v>
      </c>
      <c r="D24" s="193" t="s">
        <v>11</v>
      </c>
      <c r="E24" s="192" t="s">
        <v>7</v>
      </c>
      <c r="F24" s="238">
        <f>(1500/50)*5/5.5</f>
        <v>27.272727272727273</v>
      </c>
      <c r="G24" s="192"/>
      <c r="H24" s="228"/>
    </row>
    <row r="25" spans="1:8" s="172" customFormat="1" ht="15" customHeight="1">
      <c r="A25" s="193"/>
      <c r="B25" s="193"/>
      <c r="C25" s="149"/>
      <c r="D25" s="193"/>
      <c r="E25" s="192"/>
      <c r="F25" s="193"/>
      <c r="G25" s="192"/>
      <c r="H25" s="228"/>
    </row>
    <row r="26" spans="1:8" s="172" customFormat="1" ht="15" customHeight="1">
      <c r="A26" s="193"/>
      <c r="B26" s="193" t="s">
        <v>325</v>
      </c>
      <c r="C26" s="149" t="s">
        <v>365</v>
      </c>
      <c r="D26" s="193" t="s">
        <v>239</v>
      </c>
      <c r="E26" s="192" t="s">
        <v>7</v>
      </c>
      <c r="F26" s="193">
        <f>F21*6.17/1000</f>
        <v>0.37019999999999997</v>
      </c>
      <c r="G26" s="192"/>
      <c r="H26" s="228"/>
    </row>
    <row r="27" spans="1:8" s="172" customFormat="1" ht="15" customHeight="1">
      <c r="A27" s="193"/>
      <c r="B27" s="193"/>
      <c r="C27" s="149"/>
      <c r="D27" s="193"/>
      <c r="E27" s="149"/>
      <c r="F27" s="193"/>
      <c r="G27" s="192"/>
      <c r="H27" s="228"/>
    </row>
    <row r="28" spans="1:8" s="172" customFormat="1" ht="15" customHeight="1">
      <c r="A28" s="193"/>
      <c r="B28" s="193"/>
      <c r="C28" s="149"/>
      <c r="D28" s="193"/>
      <c r="E28" s="149"/>
      <c r="F28" s="193"/>
      <c r="G28" s="192"/>
      <c r="H28" s="228"/>
    </row>
    <row r="29" spans="1:8" s="172" customFormat="1" ht="15" customHeight="1">
      <c r="A29" s="193"/>
      <c r="B29" s="193"/>
      <c r="C29" s="149"/>
      <c r="D29" s="193"/>
      <c r="E29" s="149"/>
      <c r="F29" s="193"/>
      <c r="G29" s="192"/>
      <c r="H29" s="228"/>
    </row>
    <row r="30" spans="1:8" s="172" customFormat="1" ht="15" customHeight="1">
      <c r="A30" s="193"/>
      <c r="B30" s="193"/>
      <c r="C30" s="149"/>
      <c r="D30" s="193"/>
      <c r="E30" s="149"/>
      <c r="F30" s="193"/>
      <c r="G30" s="192"/>
      <c r="H30" s="228"/>
    </row>
    <row r="31" spans="1:8" s="172" customFormat="1" ht="15" customHeight="1">
      <c r="A31" s="193"/>
      <c r="B31" s="193"/>
      <c r="C31" s="149"/>
      <c r="D31" s="193"/>
      <c r="E31" s="149"/>
      <c r="F31" s="193"/>
      <c r="G31" s="192"/>
      <c r="H31" s="244"/>
    </row>
    <row r="32" spans="1:8" s="172" customFormat="1" ht="15" customHeight="1">
      <c r="A32" s="193"/>
      <c r="B32" s="193"/>
      <c r="C32" s="149"/>
      <c r="D32" s="193"/>
      <c r="E32" s="149"/>
      <c r="F32" s="193"/>
      <c r="G32" s="192"/>
      <c r="H32" s="228"/>
    </row>
    <row r="33" spans="1:18" s="172" customFormat="1" ht="15" customHeight="1">
      <c r="A33" s="193"/>
      <c r="B33" s="193"/>
      <c r="C33" s="149"/>
      <c r="D33" s="193"/>
      <c r="E33" s="149"/>
      <c r="F33" s="193"/>
      <c r="G33" s="192"/>
      <c r="H33" s="228"/>
    </row>
    <row r="34" spans="1:18" s="172" customFormat="1" ht="15" customHeight="1">
      <c r="A34" s="193"/>
      <c r="B34" s="193"/>
      <c r="C34" s="149"/>
      <c r="D34" s="193"/>
      <c r="E34" s="149"/>
      <c r="F34" s="193"/>
      <c r="G34" s="192"/>
      <c r="H34" s="228"/>
    </row>
    <row r="35" spans="1:18" s="172" customFormat="1" ht="15" customHeight="1">
      <c r="A35" s="193"/>
      <c r="B35" s="193"/>
      <c r="C35" s="149"/>
      <c r="D35" s="193"/>
      <c r="E35" s="149"/>
      <c r="F35" s="193"/>
      <c r="G35" s="192"/>
      <c r="H35" s="228"/>
    </row>
    <row r="36" spans="1:18" s="172" customFormat="1" ht="15" customHeight="1">
      <c r="A36" s="193"/>
      <c r="B36" s="193"/>
      <c r="C36" s="149"/>
      <c r="D36" s="193"/>
      <c r="E36" s="149"/>
      <c r="F36" s="193"/>
      <c r="G36" s="192"/>
      <c r="H36" s="228"/>
    </row>
    <row r="37" spans="1:18" s="172" customFormat="1" ht="15" customHeight="1">
      <c r="A37" s="193"/>
      <c r="B37" s="193"/>
      <c r="C37" s="149"/>
      <c r="D37" s="193"/>
      <c r="E37" s="149"/>
      <c r="F37" s="193"/>
      <c r="G37" s="192"/>
      <c r="H37" s="228"/>
    </row>
    <row r="38" spans="1:18" s="172" customFormat="1" ht="15" customHeight="1">
      <c r="A38" s="193"/>
      <c r="B38" s="193"/>
      <c r="C38" s="149"/>
      <c r="D38" s="193"/>
      <c r="E38" s="149"/>
      <c r="F38" s="193"/>
      <c r="G38" s="192"/>
      <c r="H38" s="228"/>
    </row>
    <row r="39" spans="1:18" s="172" customFormat="1" ht="15" customHeight="1">
      <c r="A39" s="193"/>
      <c r="B39" s="193"/>
      <c r="C39" s="149"/>
      <c r="D39" s="193"/>
      <c r="E39" s="149"/>
      <c r="F39" s="193"/>
      <c r="G39" s="192"/>
      <c r="H39" s="228"/>
    </row>
    <row r="40" spans="1:18" s="172" customFormat="1" ht="15" customHeight="1">
      <c r="A40" s="193"/>
      <c r="B40" s="193"/>
      <c r="C40" s="149"/>
      <c r="D40" s="193"/>
      <c r="E40" s="149"/>
      <c r="F40" s="193"/>
      <c r="G40" s="192"/>
      <c r="H40" s="228"/>
    </row>
    <row r="41" spans="1:18" s="192" customFormat="1" ht="15" customHeight="1">
      <c r="A41" s="193"/>
      <c r="B41" s="193"/>
      <c r="C41" s="149"/>
      <c r="D41" s="193"/>
      <c r="E41" s="149"/>
      <c r="F41" s="193"/>
      <c r="H41" s="228"/>
      <c r="I41" s="172"/>
      <c r="J41" s="172"/>
      <c r="K41" s="172"/>
      <c r="L41" s="172"/>
      <c r="M41" s="172"/>
      <c r="N41" s="172"/>
      <c r="O41" s="172"/>
      <c r="P41" s="172"/>
      <c r="Q41" s="172"/>
      <c r="R41" s="172"/>
    </row>
    <row r="42" spans="1:18" ht="15" customHeight="1">
      <c r="A42" s="193"/>
      <c r="B42" s="193"/>
      <c r="D42" s="193"/>
      <c r="F42" s="193"/>
      <c r="H42" s="228"/>
    </row>
    <row r="43" spans="1:18" ht="15" customHeight="1">
      <c r="A43" s="193"/>
      <c r="B43" s="193"/>
      <c r="D43" s="193"/>
      <c r="F43" s="193"/>
      <c r="H43" s="228"/>
    </row>
    <row r="44" spans="1:18" ht="15" customHeight="1">
      <c r="A44" s="193"/>
      <c r="B44" s="193"/>
      <c r="D44" s="193"/>
      <c r="F44" s="193"/>
      <c r="H44" s="228"/>
    </row>
    <row r="45" spans="1:18" ht="15" customHeight="1">
      <c r="A45" s="193"/>
      <c r="B45" s="193"/>
      <c r="D45" s="193"/>
      <c r="F45" s="193"/>
      <c r="H45" s="228"/>
    </row>
    <row r="46" spans="1:18" ht="15" customHeight="1">
      <c r="A46" s="193"/>
      <c r="B46" s="193"/>
      <c r="D46" s="193"/>
      <c r="F46" s="193"/>
      <c r="H46" s="228"/>
    </row>
    <row r="47" spans="1:18" ht="15" customHeight="1">
      <c r="A47" s="193"/>
      <c r="B47" s="193"/>
      <c r="D47" s="193"/>
      <c r="F47" s="193"/>
      <c r="H47" s="228"/>
    </row>
    <row r="48" spans="1:18" ht="15" customHeight="1">
      <c r="A48" s="193"/>
      <c r="B48" s="193"/>
      <c r="D48" s="193"/>
      <c r="F48" s="193"/>
      <c r="H48" s="228"/>
    </row>
    <row r="49" spans="1:8" ht="15" customHeight="1">
      <c r="A49" s="193"/>
      <c r="B49" s="193"/>
      <c r="D49" s="193"/>
      <c r="F49" s="193"/>
      <c r="H49" s="228"/>
    </row>
    <row r="50" spans="1:8" ht="15" customHeight="1">
      <c r="A50" s="193"/>
      <c r="B50" s="193"/>
      <c r="D50" s="193"/>
      <c r="F50" s="193"/>
      <c r="H50" s="228"/>
    </row>
    <row r="51" spans="1:8" ht="15" customHeight="1">
      <c r="A51" s="193"/>
      <c r="B51" s="193"/>
      <c r="D51" s="193"/>
      <c r="F51" s="193"/>
      <c r="H51" s="228"/>
    </row>
    <row r="52" spans="1:8" ht="15" customHeight="1">
      <c r="A52" s="193"/>
      <c r="B52" s="193"/>
      <c r="D52" s="193"/>
      <c r="F52" s="193"/>
      <c r="H52" s="228"/>
    </row>
    <row r="53" spans="1:8" ht="15" customHeight="1">
      <c r="A53" s="193"/>
      <c r="B53" s="193"/>
      <c r="D53" s="193"/>
      <c r="F53" s="193"/>
      <c r="H53" s="228"/>
    </row>
    <row r="54" spans="1:8" ht="15" customHeight="1">
      <c r="A54" s="193"/>
      <c r="B54" s="193"/>
      <c r="D54" s="193"/>
      <c r="F54" s="193"/>
      <c r="H54" s="228"/>
    </row>
    <row r="55" spans="1:8" ht="15" customHeight="1">
      <c r="A55" s="194"/>
      <c r="B55" s="194"/>
      <c r="D55" s="194"/>
      <c r="F55" s="194"/>
      <c r="H55" s="227"/>
    </row>
    <row r="56" spans="1:8" ht="38" customHeight="1">
      <c r="A56" s="354" t="s">
        <v>372</v>
      </c>
      <c r="B56" s="354"/>
      <c r="C56" s="354"/>
      <c r="D56" s="354"/>
      <c r="E56" s="354"/>
      <c r="F56" s="354"/>
      <c r="G56" s="354"/>
      <c r="H56" s="310">
        <f>SUM(H5:H54)</f>
        <v>0</v>
      </c>
    </row>
    <row r="57" spans="1:8" ht="15" customHeight="1">
      <c r="E57" s="173"/>
      <c r="H57" s="236"/>
    </row>
    <row r="58" spans="1:8" ht="15" customHeight="1">
      <c r="C58" s="173"/>
      <c r="E58" s="173"/>
      <c r="H58" s="236"/>
    </row>
    <row r="59" spans="1:8" ht="15" customHeight="1">
      <c r="H59" s="236"/>
    </row>
  </sheetData>
  <mergeCells count="4">
    <mergeCell ref="D1:H1"/>
    <mergeCell ref="A2:C2"/>
    <mergeCell ref="D2:H2"/>
    <mergeCell ref="A56:G56"/>
  </mergeCells>
  <printOptions horizontalCentered="1"/>
  <pageMargins left="0.51181102362204722" right="0.19685039370078741" top="0.95370370370370372" bottom="0.59055118110236227" header="0" footer="0.11811023622047245"/>
  <pageSetup paperSize="9" scale="76" firstPageNumber="6" orientation="portrait" useFirstPageNumber="1" r:id="rId1"/>
  <headerFooter alignWithMargins="0">
    <oddHeader>&amp;C&amp;"Arial,Bold"&amp;14BELA BELA LOCAL MUNICIPALITY         
&amp;"Arial,Regular" &amp;11REFURBISHMENT OF ROADS AND STORMWATER IN LIMPOPO ROAD AND MABUNDA STREET (WARDS 7 AND 5) &amp;14:
&amp;11BID NO: 9/1/3/415</oddHeader>
    <oddFooter xml:space="preserve">&amp;CPricing Schedule Section C2.2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5"/>
  <sheetViews>
    <sheetView view="pageLayout" topLeftCell="A20" zoomScaleNormal="80" zoomScaleSheetLayoutView="100" workbookViewId="0">
      <selection activeCell="E38" sqref="E38"/>
    </sheetView>
  </sheetViews>
  <sheetFormatPr defaultColWidth="8.921875" defaultRowHeight="12.5"/>
  <cols>
    <col min="1" max="1" width="7.07421875" style="17" customWidth="1"/>
    <col min="2" max="2" width="8.4609375" style="17" customWidth="1"/>
    <col min="3" max="3" width="37.07421875" style="7" customWidth="1"/>
    <col min="4" max="4" width="5" style="7" customWidth="1"/>
    <col min="5" max="5" width="4" style="7" customWidth="1"/>
    <col min="6" max="6" width="6" style="7" customWidth="1"/>
    <col min="7" max="7" width="10.4609375" style="7" customWidth="1"/>
    <col min="8" max="8" width="19" style="7" customWidth="1"/>
    <col min="9" max="9" width="8.921875" style="7"/>
    <col min="10" max="10" width="15.921875" style="7" customWidth="1"/>
    <col min="11" max="16384" width="8.921875" style="7"/>
  </cols>
  <sheetData>
    <row r="1" spans="1:10" ht="42" customHeight="1">
      <c r="A1" s="16"/>
      <c r="B1" s="16"/>
      <c r="C1" s="20"/>
      <c r="D1" s="20"/>
      <c r="E1" s="20"/>
      <c r="F1" s="20"/>
      <c r="G1" s="36"/>
      <c r="H1" s="37"/>
    </row>
    <row r="2" spans="1:10" ht="13">
      <c r="A2" s="30" t="s">
        <v>243</v>
      </c>
      <c r="B2" s="30"/>
      <c r="D2" s="30"/>
      <c r="E2" s="30"/>
      <c r="F2" s="30"/>
      <c r="G2" s="355" t="s">
        <v>244</v>
      </c>
      <c r="H2" s="355"/>
    </row>
    <row r="3" spans="1:10" ht="13">
      <c r="A3" s="14"/>
      <c r="B3" s="15"/>
      <c r="C3" s="21"/>
      <c r="D3" s="21"/>
      <c r="E3" s="21"/>
      <c r="F3" s="21"/>
      <c r="G3" s="21"/>
      <c r="H3" s="22"/>
    </row>
    <row r="4" spans="1:10" ht="12.75" customHeight="1">
      <c r="A4" s="10" t="s">
        <v>3</v>
      </c>
      <c r="B4" s="12" t="s">
        <v>4</v>
      </c>
      <c r="C4" s="125" t="s">
        <v>5</v>
      </c>
      <c r="D4" s="129" t="s">
        <v>6</v>
      </c>
      <c r="E4" s="54" t="s">
        <v>7</v>
      </c>
      <c r="F4" s="130" t="s">
        <v>8</v>
      </c>
      <c r="G4" s="148" t="s">
        <v>9</v>
      </c>
      <c r="H4" s="131" t="s">
        <v>10</v>
      </c>
    </row>
    <row r="5" spans="1:10" ht="13">
      <c r="A5" s="11" t="s">
        <v>11</v>
      </c>
      <c r="B5" s="13" t="s">
        <v>181</v>
      </c>
      <c r="C5" s="23"/>
      <c r="D5" s="126"/>
      <c r="E5" s="126"/>
      <c r="F5" s="126"/>
      <c r="G5" s="126"/>
      <c r="H5" s="132" t="s">
        <v>182</v>
      </c>
    </row>
    <row r="6" spans="1:10" ht="13">
      <c r="A6" s="10"/>
      <c r="B6" s="12"/>
      <c r="C6" s="127"/>
      <c r="D6" s="125"/>
      <c r="E6" s="125"/>
      <c r="F6" s="125"/>
      <c r="G6" s="125"/>
      <c r="H6" s="128"/>
    </row>
    <row r="7" spans="1:10">
      <c r="A7" s="190"/>
      <c r="B7" s="9"/>
      <c r="D7" s="191"/>
      <c r="E7" s="18"/>
      <c r="F7" s="26"/>
      <c r="G7" s="19"/>
      <c r="H7" s="19"/>
    </row>
    <row r="8" spans="1:10">
      <c r="B8" s="121" t="s">
        <v>14</v>
      </c>
      <c r="C8" s="3"/>
      <c r="D8" s="121"/>
      <c r="E8" s="18"/>
      <c r="F8" s="26"/>
      <c r="G8" s="19"/>
      <c r="H8" s="29"/>
    </row>
    <row r="9" spans="1:10">
      <c r="A9" s="190"/>
      <c r="B9" s="186" t="s">
        <v>328</v>
      </c>
      <c r="C9" s="188" t="s">
        <v>327</v>
      </c>
      <c r="D9" s="186"/>
      <c r="E9" s="18"/>
      <c r="F9" s="24"/>
      <c r="G9" s="19"/>
      <c r="H9" s="19"/>
    </row>
    <row r="10" spans="1:10">
      <c r="A10" s="190"/>
      <c r="B10" s="186"/>
      <c r="C10" s="187"/>
      <c r="D10" s="186"/>
      <c r="E10" s="18"/>
      <c r="F10" s="24"/>
      <c r="G10" s="19"/>
      <c r="H10" s="19"/>
    </row>
    <row r="11" spans="1:10" ht="13">
      <c r="A11" s="190"/>
      <c r="B11" s="186" t="s">
        <v>87</v>
      </c>
      <c r="C11" s="187" t="s">
        <v>333</v>
      </c>
      <c r="D11" s="186" t="s">
        <v>11</v>
      </c>
      <c r="E11" s="18"/>
      <c r="F11" s="24">
        <f>4</f>
        <v>4</v>
      </c>
      <c r="G11" s="19"/>
      <c r="H11" s="19" t="s">
        <v>342</v>
      </c>
      <c r="J11" s="35"/>
    </row>
    <row r="12" spans="1:10" ht="13">
      <c r="A12" s="190"/>
      <c r="B12" s="186"/>
      <c r="C12" s="187"/>
      <c r="D12" s="186"/>
      <c r="E12" s="18"/>
      <c r="F12" s="25"/>
      <c r="G12" s="19"/>
      <c r="H12" s="34"/>
      <c r="J12" s="35"/>
    </row>
    <row r="13" spans="1:10">
      <c r="A13" s="190"/>
      <c r="B13" s="186" t="s">
        <v>69</v>
      </c>
      <c r="C13" s="187" t="s">
        <v>329</v>
      </c>
      <c r="D13" s="186"/>
      <c r="E13" s="18"/>
      <c r="F13" s="25"/>
      <c r="G13" s="251"/>
      <c r="H13" s="19"/>
    </row>
    <row r="14" spans="1:10">
      <c r="A14" s="190"/>
      <c r="B14" s="186"/>
      <c r="C14" s="187" t="s">
        <v>330</v>
      </c>
      <c r="D14" s="186" t="s">
        <v>239</v>
      </c>
      <c r="E14" s="18"/>
      <c r="F14" s="25">
        <v>0.1</v>
      </c>
      <c r="G14" s="19"/>
      <c r="H14" s="270" t="s">
        <v>342</v>
      </c>
    </row>
    <row r="15" spans="1:10">
      <c r="A15" s="190"/>
      <c r="B15" s="186"/>
      <c r="C15" s="185" t="s">
        <v>331</v>
      </c>
      <c r="D15" s="186" t="s">
        <v>239</v>
      </c>
      <c r="E15" s="18" t="s">
        <v>404</v>
      </c>
      <c r="F15" s="25">
        <v>0.2</v>
      </c>
      <c r="G15" s="19"/>
      <c r="H15" s="228"/>
    </row>
    <row r="16" spans="1:10">
      <c r="A16" s="190"/>
      <c r="B16" s="186"/>
      <c r="C16" s="185" t="s">
        <v>374</v>
      </c>
      <c r="D16" s="186" t="s">
        <v>237</v>
      </c>
      <c r="E16" s="18" t="s">
        <v>404</v>
      </c>
      <c r="F16" s="25">
        <f>F18*3</f>
        <v>12</v>
      </c>
      <c r="G16" s="19"/>
      <c r="H16" s="228"/>
    </row>
    <row r="17" spans="1:10" ht="15.5">
      <c r="A17" s="190"/>
      <c r="B17" s="189"/>
      <c r="C17" s="185"/>
      <c r="D17" s="186"/>
      <c r="E17" s="18"/>
      <c r="F17" s="25"/>
      <c r="G17" s="19"/>
      <c r="H17" s="228"/>
    </row>
    <row r="18" spans="1:10">
      <c r="A18" s="190"/>
      <c r="B18" s="186" t="s">
        <v>246</v>
      </c>
      <c r="C18" s="185" t="s">
        <v>332</v>
      </c>
      <c r="D18" s="186" t="s">
        <v>11</v>
      </c>
      <c r="E18" s="18"/>
      <c r="F18" s="25">
        <v>4</v>
      </c>
      <c r="G18" s="19"/>
      <c r="H18" s="228"/>
    </row>
    <row r="19" spans="1:10">
      <c r="A19" s="190"/>
      <c r="B19" s="186"/>
      <c r="C19" s="185"/>
      <c r="D19" s="186"/>
      <c r="E19" s="18"/>
      <c r="F19" s="25"/>
      <c r="G19" s="19"/>
      <c r="H19" s="228"/>
    </row>
    <row r="20" spans="1:10">
      <c r="A20" s="190"/>
      <c r="B20" s="186">
        <v>8.4</v>
      </c>
      <c r="C20" s="185" t="s">
        <v>373</v>
      </c>
      <c r="D20" s="186" t="s">
        <v>11</v>
      </c>
      <c r="E20" s="18"/>
      <c r="F20" s="25">
        <v>4</v>
      </c>
      <c r="G20" s="19"/>
      <c r="H20" s="228"/>
    </row>
    <row r="21" spans="1:10">
      <c r="A21" s="190"/>
      <c r="B21" s="186"/>
      <c r="C21" s="185"/>
      <c r="D21" s="186"/>
      <c r="E21" s="18"/>
      <c r="F21" s="25"/>
      <c r="G21" s="19"/>
      <c r="H21" s="290"/>
    </row>
    <row r="22" spans="1:10" ht="13.5">
      <c r="A22" s="190"/>
      <c r="B22" s="186" t="s">
        <v>96</v>
      </c>
      <c r="C22" s="185" t="s">
        <v>334</v>
      </c>
      <c r="D22" s="186"/>
      <c r="E22" s="18"/>
      <c r="F22" s="25"/>
      <c r="G22" s="19"/>
      <c r="H22" s="289"/>
    </row>
    <row r="23" spans="1:10">
      <c r="A23" s="190"/>
      <c r="B23" s="186"/>
      <c r="C23" s="185"/>
      <c r="D23" s="186"/>
      <c r="E23" s="18"/>
      <c r="F23" s="25"/>
      <c r="G23" s="19"/>
      <c r="H23" s="289"/>
    </row>
    <row r="24" spans="1:10">
      <c r="A24" s="190"/>
      <c r="B24" s="186"/>
      <c r="C24" s="185" t="s">
        <v>341</v>
      </c>
      <c r="D24" s="186" t="s">
        <v>337</v>
      </c>
      <c r="E24" s="18"/>
      <c r="F24" s="25">
        <v>1.5</v>
      </c>
      <c r="G24" s="19"/>
      <c r="H24" s="228"/>
    </row>
    <row r="25" spans="1:10">
      <c r="A25" s="190"/>
      <c r="B25" s="186"/>
      <c r="C25" s="185" t="s">
        <v>343</v>
      </c>
      <c r="D25" s="186" t="s">
        <v>337</v>
      </c>
      <c r="E25" s="18"/>
      <c r="F25" s="25"/>
      <c r="G25" s="19"/>
      <c r="H25" s="270" t="s">
        <v>342</v>
      </c>
    </row>
    <row r="26" spans="1:10" ht="13.5">
      <c r="A26" s="190"/>
      <c r="B26" s="186"/>
      <c r="C26" s="185" t="s">
        <v>335</v>
      </c>
      <c r="D26" s="184" t="s">
        <v>187</v>
      </c>
      <c r="E26" s="18"/>
      <c r="F26" s="25"/>
      <c r="G26" s="19"/>
      <c r="H26" s="270" t="s">
        <v>342</v>
      </c>
    </row>
    <row r="27" spans="1:10" ht="13.5">
      <c r="A27" s="8"/>
      <c r="B27" s="204"/>
      <c r="C27" s="185" t="s">
        <v>336</v>
      </c>
      <c r="D27" s="184" t="s">
        <v>187</v>
      </c>
      <c r="E27" s="18"/>
      <c r="F27" s="25"/>
      <c r="G27" s="19"/>
      <c r="H27" s="270" t="s">
        <v>342</v>
      </c>
    </row>
    <row r="28" spans="1:10">
      <c r="A28" s="8"/>
      <c r="B28" s="204"/>
      <c r="C28" s="185"/>
      <c r="D28" s="184"/>
      <c r="E28" s="18"/>
      <c r="F28" s="25"/>
      <c r="G28" s="19"/>
      <c r="H28" s="34"/>
    </row>
    <row r="29" spans="1:10" ht="15" customHeight="1">
      <c r="A29" s="312"/>
      <c r="B29" s="204" t="s">
        <v>108</v>
      </c>
      <c r="C29" s="247" t="s">
        <v>338</v>
      </c>
      <c r="D29" s="240"/>
      <c r="E29" s="133"/>
      <c r="F29" s="309"/>
      <c r="G29" s="19"/>
      <c r="H29" s="19"/>
    </row>
    <row r="30" spans="1:10" s="3" customFormat="1" ht="12" customHeight="1">
      <c r="A30" s="313"/>
      <c r="B30" s="204"/>
      <c r="C30" s="247" t="s">
        <v>339</v>
      </c>
      <c r="D30" s="240" t="s">
        <v>337</v>
      </c>
      <c r="E30" s="206"/>
      <c r="F30" s="27">
        <v>1.5</v>
      </c>
      <c r="G30" s="19"/>
      <c r="H30" s="228"/>
      <c r="I30" s="5"/>
      <c r="J30" s="4"/>
    </row>
    <row r="31" spans="1:10" s="3" customFormat="1" ht="12" customHeight="1">
      <c r="A31" s="313"/>
      <c r="B31" s="121"/>
      <c r="C31" s="320" t="s">
        <v>340</v>
      </c>
      <c r="D31" s="240" t="s">
        <v>11</v>
      </c>
      <c r="E31" s="206"/>
      <c r="F31" s="27">
        <v>2</v>
      </c>
      <c r="G31" s="206"/>
      <c r="H31" s="19" t="s">
        <v>342</v>
      </c>
      <c r="I31" s="5"/>
      <c r="J31" s="4"/>
    </row>
    <row r="32" spans="1:10" s="3" customFormat="1" ht="12" customHeight="1">
      <c r="A32" s="314"/>
      <c r="B32" s="323"/>
      <c r="C32" s="321"/>
      <c r="D32" s="27"/>
      <c r="E32" s="206"/>
      <c r="F32" s="27"/>
      <c r="G32" s="206"/>
      <c r="H32" s="205"/>
      <c r="I32" s="5"/>
      <c r="J32" s="4"/>
    </row>
    <row r="33" spans="1:10" s="3" customFormat="1" ht="12" customHeight="1">
      <c r="A33" s="315"/>
      <c r="B33" s="324" t="s">
        <v>401</v>
      </c>
      <c r="C33" s="322" t="s">
        <v>402</v>
      </c>
      <c r="D33" s="318" t="s">
        <v>403</v>
      </c>
      <c r="E33" s="319"/>
      <c r="F33" s="311">
        <v>15</v>
      </c>
      <c r="G33" s="206"/>
      <c r="H33" s="249"/>
      <c r="I33" s="5"/>
      <c r="J33" s="4"/>
    </row>
    <row r="34" spans="1:10" s="3" customFormat="1" ht="12" customHeight="1">
      <c r="A34" s="314"/>
      <c r="B34" s="323"/>
      <c r="C34" s="27"/>
      <c r="D34" s="317"/>
      <c r="E34" s="206"/>
      <c r="F34" s="28"/>
      <c r="G34" s="206"/>
      <c r="H34" s="250"/>
      <c r="I34" s="5"/>
      <c r="J34" s="4"/>
    </row>
    <row r="35" spans="1:10">
      <c r="A35" s="316"/>
      <c r="C35" s="29"/>
      <c r="E35" s="29"/>
      <c r="G35" s="29"/>
      <c r="H35" s="29"/>
    </row>
    <row r="36" spans="1:10">
      <c r="A36" s="316"/>
      <c r="C36" s="29"/>
      <c r="E36" s="29"/>
      <c r="G36" s="29"/>
      <c r="H36" s="29"/>
    </row>
    <row r="37" spans="1:10">
      <c r="A37" s="245"/>
      <c r="C37" s="29"/>
      <c r="E37" s="29"/>
      <c r="G37" s="29"/>
      <c r="H37" s="29"/>
    </row>
    <row r="38" spans="1:10">
      <c r="A38" s="245"/>
      <c r="C38" s="29"/>
      <c r="E38" s="29"/>
      <c r="G38" s="29"/>
      <c r="H38" s="29"/>
    </row>
    <row r="39" spans="1:10">
      <c r="A39" s="245"/>
      <c r="C39" s="29"/>
      <c r="E39" s="29"/>
      <c r="G39" s="29"/>
      <c r="H39" s="29"/>
    </row>
    <row r="40" spans="1:10">
      <c r="A40" s="245"/>
      <c r="C40" s="29"/>
      <c r="E40" s="29"/>
      <c r="G40" s="29"/>
      <c r="H40" s="29"/>
    </row>
    <row r="41" spans="1:10">
      <c r="A41" s="245"/>
      <c r="C41" s="29"/>
      <c r="E41" s="29"/>
      <c r="G41" s="29"/>
      <c r="H41" s="29"/>
    </row>
    <row r="42" spans="1:10">
      <c r="A42" s="245"/>
      <c r="C42" s="29"/>
      <c r="E42" s="29"/>
      <c r="G42" s="29"/>
      <c r="H42" s="29"/>
    </row>
    <row r="43" spans="1:10">
      <c r="A43" s="245"/>
      <c r="C43" s="29"/>
      <c r="E43" s="29"/>
      <c r="G43" s="29"/>
      <c r="H43" s="29"/>
    </row>
    <row r="44" spans="1:10">
      <c r="A44" s="245"/>
      <c r="C44" s="29"/>
      <c r="E44" s="29"/>
      <c r="G44" s="29"/>
      <c r="H44" s="29"/>
    </row>
    <row r="45" spans="1:10">
      <c r="A45" s="245"/>
      <c r="C45" s="29"/>
      <c r="E45" s="29"/>
      <c r="G45" s="29"/>
      <c r="H45" s="29"/>
    </row>
    <row r="46" spans="1:10">
      <c r="A46" s="245"/>
      <c r="C46" s="29"/>
      <c r="E46" s="29"/>
      <c r="G46" s="29"/>
      <c r="H46" s="29"/>
    </row>
    <row r="47" spans="1:10">
      <c r="A47" s="245"/>
      <c r="C47" s="29"/>
      <c r="E47" s="29"/>
      <c r="G47" s="29"/>
      <c r="H47" s="29"/>
    </row>
    <row r="48" spans="1:10">
      <c r="A48" s="245"/>
      <c r="C48" s="29"/>
      <c r="E48" s="29"/>
      <c r="G48" s="29"/>
      <c r="H48" s="29"/>
    </row>
    <row r="49" spans="1:8">
      <c r="A49" s="245"/>
      <c r="C49" s="29"/>
      <c r="E49" s="29"/>
      <c r="G49" s="29"/>
      <c r="H49" s="29"/>
    </row>
    <row r="50" spans="1:8">
      <c r="A50" s="245"/>
      <c r="C50" s="29"/>
      <c r="E50" s="29"/>
      <c r="G50" s="29"/>
      <c r="H50" s="29"/>
    </row>
    <row r="51" spans="1:8">
      <c r="A51" s="245"/>
      <c r="C51" s="29"/>
      <c r="E51" s="29"/>
      <c r="G51" s="29"/>
      <c r="H51" s="29"/>
    </row>
    <row r="52" spans="1:8">
      <c r="A52" s="245"/>
      <c r="C52" s="29"/>
      <c r="E52" s="29"/>
      <c r="G52" s="29"/>
      <c r="H52" s="29"/>
    </row>
    <row r="53" spans="1:8">
      <c r="A53" s="245"/>
      <c r="C53" s="29"/>
      <c r="E53" s="29"/>
      <c r="G53" s="29"/>
      <c r="H53" s="29"/>
    </row>
    <row r="54" spans="1:8">
      <c r="A54" s="245"/>
      <c r="C54" s="29"/>
      <c r="E54" s="29"/>
      <c r="G54" s="29"/>
      <c r="H54" s="29"/>
    </row>
    <row r="55" spans="1:8">
      <c r="A55" s="245"/>
      <c r="C55" s="29"/>
      <c r="E55" s="29"/>
      <c r="G55" s="29"/>
      <c r="H55" s="29"/>
    </row>
    <row r="56" spans="1:8">
      <c r="A56" s="245"/>
      <c r="C56" s="29"/>
      <c r="E56" s="29"/>
      <c r="G56" s="29"/>
      <c r="H56" s="29"/>
    </row>
    <row r="57" spans="1:8">
      <c r="A57" s="245"/>
      <c r="C57" s="29"/>
      <c r="E57" s="29"/>
      <c r="G57" s="29"/>
      <c r="H57" s="29"/>
    </row>
    <row r="58" spans="1:8">
      <c r="A58" s="245"/>
      <c r="C58" s="29"/>
      <c r="E58" s="29"/>
      <c r="G58" s="29"/>
      <c r="H58" s="29"/>
    </row>
    <row r="59" spans="1:8">
      <c r="A59" s="245"/>
      <c r="C59" s="29"/>
      <c r="E59" s="29"/>
      <c r="G59" s="29"/>
      <c r="H59" s="29"/>
    </row>
    <row r="60" spans="1:8" ht="13" thickBot="1">
      <c r="A60" s="246"/>
      <c r="C60" s="248"/>
      <c r="E60" s="248"/>
      <c r="G60" s="248"/>
      <c r="H60" s="248"/>
    </row>
    <row r="61" spans="1:8" ht="34" customHeight="1" thickBot="1">
      <c r="A61" s="351" t="s">
        <v>372</v>
      </c>
      <c r="B61" s="352"/>
      <c r="C61" s="352"/>
      <c r="D61" s="352"/>
      <c r="E61" s="352"/>
      <c r="F61" s="352"/>
      <c r="G61" s="353"/>
      <c r="H61" s="241"/>
    </row>
    <row r="62" spans="1:8">
      <c r="A62" s="192"/>
      <c r="B62" s="192"/>
      <c r="C62" s="149"/>
      <c r="D62" s="192"/>
      <c r="E62" s="173"/>
      <c r="F62" s="192"/>
      <c r="G62" s="192"/>
      <c r="H62" s="236"/>
    </row>
    <row r="63" spans="1:8">
      <c r="A63" s="192"/>
      <c r="B63" s="192"/>
      <c r="C63" s="173"/>
      <c r="D63" s="192"/>
      <c r="E63" s="173"/>
      <c r="F63" s="192"/>
      <c r="G63" s="192"/>
      <c r="H63" s="236"/>
    </row>
    <row r="64" spans="1:8">
      <c r="A64" s="192"/>
      <c r="B64" s="192"/>
      <c r="C64" s="149"/>
      <c r="D64" s="192"/>
      <c r="E64" s="149"/>
      <c r="F64" s="192"/>
      <c r="G64" s="192"/>
      <c r="H64" s="236"/>
    </row>
    <row r="65" spans="1:8">
      <c r="A65" s="192"/>
      <c r="B65" s="192"/>
      <c r="C65" s="149"/>
      <c r="D65" s="192"/>
      <c r="E65" s="149"/>
      <c r="F65" s="192"/>
      <c r="G65" s="192"/>
      <c r="H65" s="229"/>
    </row>
  </sheetData>
  <mergeCells count="2">
    <mergeCell ref="G2:H2"/>
    <mergeCell ref="A61:G61"/>
  </mergeCells>
  <pageMargins left="0.55118110236220474" right="0.55118110236220474" top="0.86614173228346458" bottom="0.78740157480314965" header="0" footer="0.51181102362204722"/>
  <pageSetup paperSize="9" scale="77" firstPageNumber="18" orientation="portrait" useFirstPageNumber="1" r:id="rId1"/>
  <headerFooter alignWithMargins="0">
    <oddHeader>&amp;C&amp;"Arial,Bold"BELA BELA LOCAL MUNICIPALITY    
&amp;"Arial,Regular"&amp;10REFURBISHMENT OF ROADS AND STORMWATER IN LIMPOPO ROAD AND MABUNDA STREET (WARDS 7 AND 5)               
 BID NO: 9/1/3/415</oddHeader>
    <oddFooter xml:space="preserve">&amp;CPricing Schedule Section C2.2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22CCCBDC8CF04AB6E97B1C26095C67" ma:contentTypeVersion="15" ma:contentTypeDescription="Create a new document." ma:contentTypeScope="" ma:versionID="bc295ebeb82816b538333687ae78c348">
  <xsd:schema xmlns:xsd="http://www.w3.org/2001/XMLSchema" xmlns:xs="http://www.w3.org/2001/XMLSchema" xmlns:p="http://schemas.microsoft.com/office/2006/metadata/properties" xmlns:ns2="57104231-67d3-4763-80d5-437b37b74fe9" xmlns:ns3="5a6e1deb-e537-4e40-9fc9-266cae92dec1" targetNamespace="http://schemas.microsoft.com/office/2006/metadata/properties" ma:root="true" ma:fieldsID="6ba73aba4ab268e51d4f203b2437eac4" ns2:_="" ns3:_="">
    <xsd:import namespace="57104231-67d3-4763-80d5-437b37b74fe9"/>
    <xsd:import namespace="5a6e1deb-e537-4e40-9fc9-266cae92de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04231-67d3-4763-80d5-437b37b74fe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82bfa0f-109d-454f-b137-dda6a8aaefdf}" ma:internalName="TaxCatchAll" ma:showField="CatchAllData" ma:web="57104231-67d3-4763-80d5-437b37b74f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6e1deb-e537-4e40-9fc9-266cae92dec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5429368-59e1-493e-926b-10d86d47f18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6e1deb-e537-4e40-9fc9-266cae92dec1">
      <Terms xmlns="http://schemas.microsoft.com/office/infopath/2007/PartnerControls"/>
    </lcf76f155ced4ddcb4097134ff3c332f>
    <TaxCatchAll xmlns="57104231-67d3-4763-80d5-437b37b74fe9" xsi:nil="true"/>
  </documentManagement>
</p:properties>
</file>

<file path=customXml/itemProps1.xml><?xml version="1.0" encoding="utf-8"?>
<ds:datastoreItem xmlns:ds="http://schemas.openxmlformats.org/officeDocument/2006/customXml" ds:itemID="{8BE5A973-292F-410E-9655-FD0BB79EF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04231-67d3-4763-80d5-437b37b74fe9"/>
    <ds:schemaRef ds:uri="5a6e1deb-e537-4e40-9fc9-266cae92d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C01F07-9E69-46A9-922B-4F4A3A7F1D62}">
  <ds:schemaRefs>
    <ds:schemaRef ds:uri="http://schemas.microsoft.com/sharepoint/v3/contenttype/forms"/>
  </ds:schemaRefs>
</ds:datastoreItem>
</file>

<file path=customXml/itemProps3.xml><?xml version="1.0" encoding="utf-8"?>
<ds:datastoreItem xmlns:ds="http://schemas.openxmlformats.org/officeDocument/2006/customXml" ds:itemID="{FC5B7566-852A-4454-AFC0-7715482E5791}">
  <ds:schemaRefs>
    <ds:schemaRef ds:uri="5a6e1deb-e537-4e40-9fc9-266cae92dec1"/>
    <ds:schemaRef ds:uri="http://purl.org/dc/term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57104231-67d3-4763-80d5-437b37b74fe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Sch 1 P &amp; G's</vt:lpstr>
      <vt:lpstr>Sch 2 Day Works</vt:lpstr>
      <vt:lpstr>Sch 3 Earthworks</vt:lpstr>
      <vt:lpstr>Sch 4 Subbase</vt:lpstr>
      <vt:lpstr>Sch 5 Base</vt:lpstr>
      <vt:lpstr>Sch 6 Paving</vt:lpstr>
      <vt:lpstr>Sch 7 Concrete Works</vt:lpstr>
      <vt:lpstr>Sch 8 Kerbing &amp; Channelling</vt:lpstr>
      <vt:lpstr>Sch 9 Ancillary Road Work</vt:lpstr>
      <vt:lpstr>Summary</vt:lpstr>
      <vt:lpstr>'Sch 9 Ancillary Road Work'!Print_Area</vt:lpstr>
      <vt:lpstr>Summary!Print_Area</vt:lpstr>
      <vt:lpstr>'Sch 1 P &amp; G''s'!Print_Titles</vt:lpstr>
      <vt:lpstr>'Sch 2 Day Works'!Print_Titles</vt:lpstr>
      <vt:lpstr>'Sch 3 Earthworks'!Print_Titles</vt:lpstr>
      <vt:lpstr>'Sch 4 Subbase'!Print_Titles</vt:lpstr>
      <vt:lpstr>'Sch 5 Base'!Print_Titles</vt:lpstr>
      <vt:lpstr>'Sch 6 Paving'!Print_Titles</vt:lpstr>
      <vt:lpstr>'Sch 7 Concrete Works'!Print_Titles</vt:lpstr>
      <vt:lpstr>'Sch 8 Kerbing &amp; Channelling'!Print_Titles</vt:lpstr>
      <vt:lpstr>'Sch 9 Ancillary Road Work'!Print_Titles</vt:lpstr>
    </vt:vector>
  </TitlesOfParts>
  <Manager/>
  <Company>EVN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DuPlooy</dc:creator>
  <cp:keywords/>
  <dc:description/>
  <cp:lastModifiedBy>Kenny D. Monyela</cp:lastModifiedBy>
  <cp:revision/>
  <cp:lastPrinted>2025-07-02T07:21:31Z</cp:lastPrinted>
  <dcterms:created xsi:type="dcterms:W3CDTF">2000-06-30T06:50:36Z</dcterms:created>
  <dcterms:modified xsi:type="dcterms:W3CDTF">2025-07-02T07:22:20Z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0x010100D322CCCBDC8CF04AB6E97B1C26095C67</vt:lpwstr>
  </property>
  <property fmtid="{D5CDD505-2E9C-101B-9397-08002B2CF9AE}" pid="3" name="MediaServiceImageTags">
    <vt:lpwstr/>
  </property>
  <property fmtid="{D5CDD505-2E9C-101B-9397-08002B2CF9AE}" pid="4" name="MSIP_Label_e4965c1e-a5ff-4947-b488-48ee1e0b4753_Enabled">
    <vt:lpwstr>true</vt:lpwstr>
  </property>
  <property fmtid="{D5CDD505-2E9C-101B-9397-08002B2CF9AE}" pid="5" name="MSIP_Label_e4965c1e-a5ff-4947-b488-48ee1e0b4753_SetDate">
    <vt:lpwstr>2025-06-25T09:49:14Z</vt:lpwstr>
  </property>
  <property fmtid="{D5CDD505-2E9C-101B-9397-08002B2CF9AE}" pid="6" name="MSIP_Label_e4965c1e-a5ff-4947-b488-48ee1e0b4753_Method">
    <vt:lpwstr>Standard</vt:lpwstr>
  </property>
  <property fmtid="{D5CDD505-2E9C-101B-9397-08002B2CF9AE}" pid="7" name="MSIP_Label_e4965c1e-a5ff-4947-b488-48ee1e0b4753_Name">
    <vt:lpwstr>General</vt:lpwstr>
  </property>
  <property fmtid="{D5CDD505-2E9C-101B-9397-08002B2CF9AE}" pid="8" name="MSIP_Label_e4965c1e-a5ff-4947-b488-48ee1e0b4753_SiteId">
    <vt:lpwstr>b93f0750-f647-4332-894e-9e0ad45afc37</vt:lpwstr>
  </property>
  <property fmtid="{D5CDD505-2E9C-101B-9397-08002B2CF9AE}" pid="9" name="MSIP_Label_e4965c1e-a5ff-4947-b488-48ee1e0b4753_ActionId">
    <vt:lpwstr>94012a3e-0abe-4f15-893b-89841e18592f</vt:lpwstr>
  </property>
  <property fmtid="{D5CDD505-2E9C-101B-9397-08002B2CF9AE}" pid="10" name="MSIP_Label_e4965c1e-a5ff-4947-b488-48ee1e0b4753_ContentBits">
    <vt:lpwstr>0</vt:lpwstr>
  </property>
  <property fmtid="{D5CDD505-2E9C-101B-9397-08002B2CF9AE}" pid="11" name="MSIP_Label_e4965c1e-a5ff-4947-b488-48ee1e0b4753_Tag">
    <vt:lpwstr>10, 3, 0, 1</vt:lpwstr>
  </property>
</Properties>
</file>