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0490" windowHeight="7350" tabRatio="900" activeTab="5"/>
  </bookViews>
  <sheets>
    <sheet name="Section A GENERAL ITEMS" sheetId="1" r:id="rId1"/>
    <sheet name="Section B - Water Reticulation." sheetId="9" r:id="rId2"/>
    <sheet name="Section C - Reservoir " sheetId="21" r:id="rId3"/>
    <sheet name="Section D - Elevated tanks" sheetId="22" r:id="rId4"/>
    <sheet name="Section E Sewer Reticulation" sheetId="10" r:id="rId5"/>
    <sheet name="SUMMARY" sheetId="7" r:id="rId6"/>
    <sheet name="Calculations" sheetId="20" state="hidden" r:id="rId7"/>
    <sheet name="Bulk Services Estimates" sheetId="11" state="hidden" r:id="rId8"/>
    <sheet name="BSE rev1" sheetId="13" state="hidden" r:id="rId9"/>
    <sheet name="BSE rev2" sheetId="14" state="hidden" r:id="rId10"/>
    <sheet name="Sheet2" sheetId="15" state="hidden" r:id="rId11"/>
    <sheet name="PH 01" sheetId="16" state="hidden" r:id="rId12"/>
    <sheet name="PH 02" sheetId="17" state="hidden" r:id="rId13"/>
    <sheet name="PH 03" sheetId="18" state="hidden" r:id="rId14"/>
    <sheet name="SM 00" sheetId="19" state="hidden" r:id="rId15"/>
  </sheets>
  <externalReferences>
    <externalReference r:id="rId16"/>
    <externalReference r:id="rId17"/>
    <externalReference r:id="rId18"/>
  </externalReferences>
  <definedNames>
    <definedName name="__123Graph_A" hidden="1">[1]A!$B$4:$P$4</definedName>
    <definedName name="__123Graph_B" hidden="1">[2]A!$AA$6:$AA$31</definedName>
    <definedName name="__123Graph_C" hidden="1">[2]A!$AI$6:$AI$28</definedName>
    <definedName name="__123Graph_X" hidden="1">[1]A!$B$5:$P$5</definedName>
    <definedName name="_1__123Graph_ACHART_1" hidden="1">[1]A!$B$4:$AD$4</definedName>
    <definedName name="_2__123Graph_XCHART_1" hidden="1">[1]A!$B$5:$AD$5</definedName>
    <definedName name="_Fill" hidden="1">[1]A!$B$3:$AJ$5</definedName>
    <definedName name="_sch1" localSheetId="2">#REF!</definedName>
    <definedName name="_sch1">#REF!</definedName>
    <definedName name="_sch2" localSheetId="2">#REF!</definedName>
    <definedName name="_sch2">#REF!</definedName>
    <definedName name="cec" localSheetId="2">#REF!</definedName>
    <definedName name="cec">#REF!</definedName>
    <definedName name="cpa" localSheetId="2">#REF!</definedName>
    <definedName name="cpa">#REF!</definedName>
    <definedName name="GRAPH">[1]A!$C$9:$L$52</definedName>
    <definedName name="Items_01" localSheetId="2">#REF!</definedName>
    <definedName name="Items_01">#REF!</definedName>
    <definedName name="letter" localSheetId="2">#REF!</definedName>
    <definedName name="letter">#REF!</definedName>
    <definedName name="mos" localSheetId="2">#REF!</definedName>
    <definedName name="mos">#REF!</definedName>
    <definedName name="Old">[3]SCHED3!$A$1:$H$301</definedName>
    <definedName name="_xlnm.Print_Area" localSheetId="7">'Bulk Services Estimates'!$C$3:$E$46</definedName>
    <definedName name="_xlnm.Print_Area" localSheetId="0">'Section A GENERAL ITEMS'!$A$1:$G$140</definedName>
    <definedName name="_xlnm.Print_Area" localSheetId="1">'Section B - Water Reticulation.'!$A$1:$G$540</definedName>
    <definedName name="_xlnm.Print_Area" localSheetId="2">'Section C - Reservoir '!$A$1:$L$92</definedName>
    <definedName name="_xlnm.Print_Area" localSheetId="3">'Section D - Elevated tanks'!$A$1:$G$69</definedName>
    <definedName name="_xlnm.Print_Area" localSheetId="4">'Section E Sewer Reticulation'!$A$1:$G$221</definedName>
    <definedName name="_xlnm.Print_Area" localSheetId="10">Sheet2!$A$1:$C$32</definedName>
    <definedName name="_xlnm.Print_Area" localSheetId="5">SUMMARY!$A$1:$C$16</definedName>
    <definedName name="SCHED1" localSheetId="2">#REF!</definedName>
    <definedName name="SCHED1">#REF!</definedName>
    <definedName name="SCHED2" localSheetId="2">#REF!</definedName>
    <definedName name="SCHED2">#REF!</definedName>
    <definedName name="SCHED3" localSheetId="2">#REF!</definedName>
    <definedName name="SCHED3">#REF!</definedName>
    <definedName name="SCHED3.2" localSheetId="2">#REF!</definedName>
    <definedName name="SCHED3.2">#REF!</definedName>
    <definedName name="SCHED3.3" localSheetId="2">#REF!</definedName>
    <definedName name="SCHED3.3">#REF!</definedName>
    <definedName name="SCHED3.4" localSheetId="2">#REF!</definedName>
    <definedName name="SCHED3.4">#REF!</definedName>
    <definedName name="SCHED3.5" localSheetId="2">#REF!</definedName>
    <definedName name="SCHED3.5">#REF!</definedName>
    <definedName name="SCHED3.6" localSheetId="2">#REF!</definedName>
    <definedName name="SCHED3.6">#REF!</definedName>
    <definedName name="SCHED3.7" localSheetId="2">#REF!</definedName>
    <definedName name="SCHED3.7">#REF!</definedName>
    <definedName name="SCHED3.8" localSheetId="2">#REF!</definedName>
    <definedName name="SCHED3.8">#REF!</definedName>
    <definedName name="SCHED4" localSheetId="2">#REF!</definedName>
    <definedName name="SCHED4">#REF!</definedName>
    <definedName name="SCHED5" localSheetId="2">#REF!</definedName>
    <definedName name="SCHED5">#REF!</definedName>
    <definedName name="SCHED6">#REF!</definedName>
    <definedName name="summary" localSheetId="2">#REF!</definedName>
    <definedName name="summary">#REF!</definedName>
    <definedName name="vosum" localSheetId="2">#REF!</definedName>
    <definedName name="vosum">#REF!</definedName>
  </definedNames>
  <calcPr calcId="145621"/>
  <fileRecoveryPr repairLoad="1"/>
</workbook>
</file>

<file path=xl/calcChain.xml><?xml version="1.0" encoding="utf-8"?>
<calcChain xmlns="http://schemas.openxmlformats.org/spreadsheetml/2006/main">
  <c r="E55" i="10" l="1"/>
  <c r="G69" i="22" l="1"/>
  <c r="E13" i="7"/>
  <c r="G13" i="7" s="1"/>
  <c r="E14" i="7" l="1"/>
  <c r="E15" i="7" s="1"/>
  <c r="K46" i="21"/>
  <c r="L46" i="21" s="1"/>
  <c r="K44" i="21"/>
  <c r="L44" i="21" s="1"/>
  <c r="L39" i="21"/>
  <c r="K39" i="21"/>
  <c r="K37" i="21"/>
  <c r="L37" i="21" s="1"/>
  <c r="K32" i="21"/>
  <c r="L32" i="21" s="1"/>
  <c r="K30" i="21"/>
  <c r="L30" i="21" s="1"/>
  <c r="K27" i="21"/>
  <c r="L27" i="21" s="1"/>
  <c r="K25" i="21"/>
  <c r="L25" i="21" s="1"/>
  <c r="K22" i="21"/>
  <c r="L22" i="21" s="1"/>
  <c r="K20" i="21"/>
  <c r="L20" i="21" s="1"/>
  <c r="I26" i="9"/>
  <c r="H48" i="21" l="1"/>
  <c r="H52" i="21" s="1"/>
  <c r="G91" i="21" s="1"/>
  <c r="L48" i="21"/>
  <c r="L52" i="21" s="1"/>
  <c r="K91" i="21" s="1"/>
  <c r="O39" i="20"/>
  <c r="N41" i="20"/>
  <c r="N39" i="20"/>
  <c r="M41" i="20"/>
  <c r="M43" i="20" s="1"/>
  <c r="M36" i="20"/>
  <c r="M34" i="20"/>
  <c r="N24" i="20"/>
  <c r="N26" i="20" s="1"/>
  <c r="N28" i="20" s="1"/>
  <c r="N30" i="20" s="1"/>
  <c r="N32" i="20" s="1"/>
  <c r="I15" i="20" l="1"/>
  <c r="N6" i="20"/>
  <c r="Q6" i="20" s="1"/>
  <c r="K8" i="20"/>
  <c r="N8" i="20" s="1"/>
  <c r="L7" i="20"/>
  <c r="I16" i="20" s="1"/>
  <c r="N7" i="20" l="1"/>
  <c r="Q8" i="20" s="1"/>
  <c r="Q9" i="20" s="1"/>
  <c r="K10" i="20"/>
  <c r="J36" i="16"/>
  <c r="I34" i="16"/>
  <c r="I35" i="16" s="1"/>
  <c r="I37" i="16" s="1"/>
  <c r="E29" i="16"/>
  <c r="E30" i="16"/>
  <c r="E31" i="16"/>
  <c r="E27" i="16"/>
  <c r="I33" i="16"/>
  <c r="H31" i="16"/>
  <c r="E32" i="17" s="1"/>
  <c r="G32" i="17" s="1"/>
  <c r="H25" i="16"/>
  <c r="H28" i="16" s="1"/>
  <c r="E29" i="17" s="1"/>
  <c r="G29" i="17" s="1"/>
  <c r="G28" i="16"/>
  <c r="E28" i="16" s="1"/>
  <c r="G29" i="16"/>
  <c r="G30" i="16"/>
  <c r="G31" i="16"/>
  <c r="J31" i="16" s="1"/>
  <c r="G32" i="16"/>
  <c r="E32" i="16" s="1"/>
  <c r="G27" i="16"/>
  <c r="I21" i="19"/>
  <c r="I30" i="19"/>
  <c r="F22" i="19"/>
  <c r="D12" i="18"/>
  <c r="D21" i="17"/>
  <c r="D25" i="17" s="1"/>
  <c r="E10" i="17"/>
  <c r="H5" i="17" s="1"/>
  <c r="E10" i="16"/>
  <c r="H5" i="16" s="1"/>
  <c r="D28" i="18"/>
  <c r="D30" i="18" s="1"/>
  <c r="C20" i="18"/>
  <c r="C21" i="18" s="1"/>
  <c r="C22" i="18" s="1"/>
  <c r="C23" i="18" s="1"/>
  <c r="G5" i="18"/>
  <c r="G4" i="18"/>
  <c r="E54" i="17"/>
  <c r="E56" i="17" s="1"/>
  <c r="C46" i="17"/>
  <c r="C47" i="17" s="1"/>
  <c r="C48" i="17" s="1"/>
  <c r="C49" i="17" s="1"/>
  <c r="E19" i="17"/>
  <c r="D19" i="17"/>
  <c r="D15" i="17"/>
  <c r="E13" i="17"/>
  <c r="K10" i="17"/>
  <c r="L10" i="17" s="1"/>
  <c r="H10" i="17"/>
  <c r="H4" i="17"/>
  <c r="E53" i="16"/>
  <c r="E55" i="16" s="1"/>
  <c r="C45" i="16"/>
  <c r="C46" i="16" s="1"/>
  <c r="C47" i="16" s="1"/>
  <c r="C48" i="16" s="1"/>
  <c r="E18" i="16"/>
  <c r="D18" i="16"/>
  <c r="D13" i="16"/>
  <c r="L11" i="16"/>
  <c r="H11" i="16"/>
  <c r="K10" i="16"/>
  <c r="L10" i="16" s="1"/>
  <c r="H10" i="16"/>
  <c r="H4" i="16"/>
  <c r="E10" i="14"/>
  <c r="E14" i="14"/>
  <c r="E11" i="14"/>
  <c r="C24" i="15"/>
  <c r="C23" i="15"/>
  <c r="C9" i="15"/>
  <c r="C15" i="15"/>
  <c r="C25" i="15"/>
  <c r="C17" i="15"/>
  <c r="C16" i="15"/>
  <c r="C27" i="15"/>
  <c r="C8" i="15"/>
  <c r="C21" i="15"/>
  <c r="C19" i="15"/>
  <c r="C13" i="15"/>
  <c r="C12" i="15"/>
  <c r="C10" i="15"/>
  <c r="J30" i="16" l="1"/>
  <c r="J32" i="16"/>
  <c r="J28" i="16"/>
  <c r="H30" i="16"/>
  <c r="E31" i="17" s="1"/>
  <c r="G31" i="17" s="1"/>
  <c r="G34" i="14" s="1"/>
  <c r="N11" i="20"/>
  <c r="N13" i="20" s="1"/>
  <c r="N15" i="20" s="1"/>
  <c r="N17" i="20" s="1"/>
  <c r="N19" i="20" s="1"/>
  <c r="H27" i="16"/>
  <c r="H29" i="16"/>
  <c r="E30" i="17" s="1"/>
  <c r="G30" i="17" s="1"/>
  <c r="G33" i="14" s="1"/>
  <c r="H32" i="16"/>
  <c r="E33" i="17" s="1"/>
  <c r="G33" i="17" s="1"/>
  <c r="G36" i="14" s="1"/>
  <c r="G32" i="14"/>
  <c r="G35" i="14"/>
  <c r="G33" i="16"/>
  <c r="G34" i="16" s="1"/>
  <c r="D23" i="17"/>
  <c r="D28" i="17"/>
  <c r="D34" i="17" s="1"/>
  <c r="E15" i="17"/>
  <c r="E21" i="17" s="1"/>
  <c r="E22" i="17" s="1"/>
  <c r="E23" i="17" s="1"/>
  <c r="D20" i="16"/>
  <c r="D24" i="16" s="1"/>
  <c r="E13" i="16"/>
  <c r="E20" i="16" s="1"/>
  <c r="E21" i="16" s="1"/>
  <c r="E22" i="16" s="1"/>
  <c r="D22" i="16"/>
  <c r="C32" i="15"/>
  <c r="D27" i="16" l="1"/>
  <c r="D33" i="16" s="1"/>
  <c r="J27" i="16"/>
  <c r="E28" i="17"/>
  <c r="H33" i="16"/>
  <c r="J29" i="16"/>
  <c r="G35" i="16"/>
  <c r="D9" i="18"/>
  <c r="D10" i="18" s="1"/>
  <c r="E33" i="16"/>
  <c r="E34" i="16" s="1"/>
  <c r="E35" i="16" s="1"/>
  <c r="E24" i="17"/>
  <c r="E25" i="17" s="1"/>
  <c r="E23" i="16"/>
  <c r="E24" i="16" s="1"/>
  <c r="H11" i="14"/>
  <c r="H10" i="14"/>
  <c r="E57" i="14"/>
  <c r="E59" i="14" s="1"/>
  <c r="C49" i="14"/>
  <c r="C50" i="14" s="1"/>
  <c r="C51" i="14" s="1"/>
  <c r="C52" i="14" s="1"/>
  <c r="E36" i="14"/>
  <c r="E35" i="14"/>
  <c r="E32" i="14"/>
  <c r="E22" i="14"/>
  <c r="D22" i="14"/>
  <c r="D16" i="14"/>
  <c r="K11" i="14"/>
  <c r="E16" i="14"/>
  <c r="E24" i="14" s="1"/>
  <c r="E25" i="14" s="1"/>
  <c r="L9" i="14"/>
  <c r="H9" i="14"/>
  <c r="K8" i="14"/>
  <c r="L8" i="14" s="1"/>
  <c r="H8" i="14"/>
  <c r="H5" i="14"/>
  <c r="H4" i="14"/>
  <c r="E62" i="13"/>
  <c r="E64" i="13" s="1"/>
  <c r="H19" i="19" l="1"/>
  <c r="G28" i="14"/>
  <c r="G24" i="16"/>
  <c r="H34" i="16"/>
  <c r="J34" i="16" s="1"/>
  <c r="G28" i="17"/>
  <c r="E34" i="17"/>
  <c r="H20" i="19"/>
  <c r="G25" i="17"/>
  <c r="G37" i="16"/>
  <c r="E37" i="16"/>
  <c r="J33" i="16"/>
  <c r="D16" i="18"/>
  <c r="E41" i="16"/>
  <c r="D24" i="14"/>
  <c r="D31" i="14" s="1"/>
  <c r="D37" i="14" s="1"/>
  <c r="D26" i="14"/>
  <c r="D28" i="14"/>
  <c r="E31" i="14"/>
  <c r="E37" i="14" s="1"/>
  <c r="E26" i="14"/>
  <c r="E22" i="13"/>
  <c r="E41" i="13"/>
  <c r="E40" i="13"/>
  <c r="L9" i="13"/>
  <c r="L8" i="13"/>
  <c r="H8" i="13"/>
  <c r="K8" i="13"/>
  <c r="C54" i="13"/>
  <c r="C55" i="13" s="1"/>
  <c r="C56" i="13" s="1"/>
  <c r="C57" i="13" s="1"/>
  <c r="E37" i="13"/>
  <c r="E27" i="13"/>
  <c r="D27" i="13"/>
  <c r="D22" i="13"/>
  <c r="D16" i="13"/>
  <c r="K11" i="13"/>
  <c r="E11" i="13"/>
  <c r="E16" i="13" s="1"/>
  <c r="E10" i="13"/>
  <c r="H9" i="13"/>
  <c r="H5" i="13"/>
  <c r="H4" i="13"/>
  <c r="H5" i="11"/>
  <c r="H4" i="11"/>
  <c r="H9" i="11"/>
  <c r="H8" i="11"/>
  <c r="C54" i="11"/>
  <c r="C55" i="11" s="1"/>
  <c r="C56" i="11" s="1"/>
  <c r="C57" i="11" s="1"/>
  <c r="E39" i="14" l="1"/>
  <c r="G26" i="19" s="1"/>
  <c r="E36" i="17"/>
  <c r="E35" i="17"/>
  <c r="D29" i="13"/>
  <c r="D31" i="13" s="1"/>
  <c r="G19" i="19"/>
  <c r="G34" i="17"/>
  <c r="G35" i="17" s="1"/>
  <c r="G36" i="17" s="1"/>
  <c r="G38" i="17" s="1"/>
  <c r="G31" i="14"/>
  <c r="G37" i="14" s="1"/>
  <c r="G38" i="14" s="1"/>
  <c r="G39" i="14" s="1"/>
  <c r="G41" i="14" s="1"/>
  <c r="H35" i="16"/>
  <c r="H22" i="19"/>
  <c r="E27" i="14"/>
  <c r="E28" i="14" s="1"/>
  <c r="E38" i="14"/>
  <c r="E29" i="13"/>
  <c r="E30" i="13" s="1"/>
  <c r="E36" i="13"/>
  <c r="E42" i="13" s="1"/>
  <c r="D33" i="13"/>
  <c r="D36" i="13"/>
  <c r="D42" i="13" s="1"/>
  <c r="E31" i="13"/>
  <c r="E40" i="11"/>
  <c r="K11" i="11"/>
  <c r="E11" i="11"/>
  <c r="E10" i="11"/>
  <c r="E27" i="11"/>
  <c r="E22" i="11"/>
  <c r="E41" i="11"/>
  <c r="E37" i="11"/>
  <c r="D27" i="11"/>
  <c r="D22" i="11"/>
  <c r="D16" i="11"/>
  <c r="G20" i="19" l="1"/>
  <c r="I20" i="19" s="1"/>
  <c r="E38" i="17"/>
  <c r="E42" i="17" s="1"/>
  <c r="H37" i="16"/>
  <c r="J37" i="16" s="1"/>
  <c r="J35" i="16"/>
  <c r="I19" i="19"/>
  <c r="I22" i="19" s="1"/>
  <c r="G22" i="19"/>
  <c r="E41" i="14"/>
  <c r="E45" i="14" s="1"/>
  <c r="E43" i="13"/>
  <c r="E44" i="13" s="1"/>
  <c r="E32" i="13"/>
  <c r="E33" i="13" s="1"/>
  <c r="E16" i="11"/>
  <c r="E29" i="11" s="1"/>
  <c r="E36" i="11" s="1"/>
  <c r="E42" i="11" s="1"/>
  <c r="D29" i="11"/>
  <c r="E46" i="13" l="1"/>
  <c r="E50" i="13"/>
  <c r="E30" i="11"/>
  <c r="E31" i="11" s="1"/>
  <c r="E43" i="11"/>
  <c r="E44" i="11" s="1"/>
  <c r="D36" i="11"/>
  <c r="D42" i="11" s="1"/>
  <c r="D31" i="11"/>
  <c r="D33" i="11"/>
  <c r="E32" i="11" l="1"/>
  <c r="E33" i="11" s="1"/>
  <c r="E46" i="11" s="1"/>
  <c r="M17" i="1" l="1"/>
  <c r="M16" i="1"/>
  <c r="M15" i="1"/>
  <c r="M14" i="1"/>
  <c r="G70" i="1" l="1"/>
  <c r="G72" i="1" s="1"/>
  <c r="H14" i="1"/>
  <c r="G81" i="10" l="1"/>
  <c r="G83" i="10" l="1"/>
  <c r="G150" i="10" l="1"/>
  <c r="G152" i="10" s="1"/>
  <c r="G221" i="10" s="1"/>
  <c r="G70" i="9"/>
  <c r="G72" i="9" s="1"/>
  <c r="G140" i="9" s="1"/>
  <c r="G142" i="9" s="1"/>
  <c r="G210" i="9" s="1"/>
  <c r="G212" i="9" l="1"/>
  <c r="G280" i="9" s="1"/>
  <c r="G282" i="9" l="1"/>
  <c r="G350" i="9" s="1"/>
  <c r="G352" i="9" l="1"/>
  <c r="G420" i="9" s="1"/>
  <c r="G422" i="9" s="1"/>
  <c r="G490" i="9" s="1"/>
  <c r="G492" i="9" s="1"/>
  <c r="G140" i="1" l="1"/>
  <c r="I140" i="1" l="1"/>
  <c r="H140" i="1"/>
  <c r="G540" i="9"/>
  <c r="G14" i="7" l="1"/>
  <c r="G15" i="7" s="1"/>
  <c r="F5" i="7"/>
  <c r="F8" i="7"/>
  <c r="E17" i="7" l="1"/>
</calcChain>
</file>

<file path=xl/sharedStrings.xml><?xml version="1.0" encoding="utf-8"?>
<sst xmlns="http://schemas.openxmlformats.org/spreadsheetml/2006/main" count="1938" uniqueCount="1159">
  <si>
    <t>Item No</t>
  </si>
  <si>
    <t>Description</t>
  </si>
  <si>
    <t>Unit</t>
  </si>
  <si>
    <t>Quantity</t>
  </si>
  <si>
    <t>Rate</t>
  </si>
  <si>
    <t>Amount</t>
  </si>
  <si>
    <t>Contractual requirements</t>
  </si>
  <si>
    <t>Enviromental Requirements</t>
  </si>
  <si>
    <t>Prov Sum</t>
  </si>
  <si>
    <t>Section Total carried to Summary</t>
  </si>
  <si>
    <t>SECTION B : WATER RETICULATION</t>
  </si>
  <si>
    <t>B1</t>
  </si>
  <si>
    <t xml:space="preserve">SITE CLEARANCE </t>
  </si>
  <si>
    <t>B1.1</t>
  </si>
  <si>
    <t>m</t>
  </si>
  <si>
    <t>B1.2</t>
  </si>
  <si>
    <t>Remove and grub large trees and tree stumps of girth:</t>
  </si>
  <si>
    <t>B1.2.1</t>
  </si>
  <si>
    <t>No</t>
  </si>
  <si>
    <t>B1.2.2</t>
  </si>
  <si>
    <t>B1.2.3</t>
  </si>
  <si>
    <t>B1.3</t>
  </si>
  <si>
    <t>Carefully remove block paving and store for re-use</t>
  </si>
  <si>
    <t>m²</t>
  </si>
  <si>
    <t>B1.4</t>
  </si>
  <si>
    <t>B1.5</t>
  </si>
  <si>
    <t>B1.5.1</t>
  </si>
  <si>
    <t>B1.5.2</t>
  </si>
  <si>
    <t>B2</t>
  </si>
  <si>
    <t>EARTHWORKS</t>
  </si>
  <si>
    <t>B2.1</t>
  </si>
  <si>
    <t>m³</t>
  </si>
  <si>
    <t>B2.2</t>
  </si>
  <si>
    <t>Excavate by hand in soft material to expose existing services and for connection to existing water lines</t>
  </si>
  <si>
    <t>B2.3</t>
  </si>
  <si>
    <t>Dealing with existing services that intersect pipe trenches</t>
  </si>
  <si>
    <t>B2.4</t>
  </si>
  <si>
    <t>Restricted excavation:</t>
  </si>
  <si>
    <t>B2.4.1</t>
  </si>
  <si>
    <t>B2.4.1.1</t>
  </si>
  <si>
    <t>B2.4.1.2</t>
  </si>
  <si>
    <t>B2.5</t>
  </si>
  <si>
    <t>Extra-over for Items B2.2 to B2.4 for excavation of:</t>
  </si>
  <si>
    <t>B2.5.1</t>
  </si>
  <si>
    <t>Intermediate material</t>
  </si>
  <si>
    <t>B2.5.2</t>
  </si>
  <si>
    <t>Hard rock material</t>
  </si>
  <si>
    <t>B2.6</t>
  </si>
  <si>
    <t xml:space="preserve">Haulage for disposing of surplus material to an approved dumping site or as instructed by the Engineer </t>
  </si>
  <si>
    <t>B2.6.1</t>
  </si>
  <si>
    <t>B2.6.2</t>
  </si>
  <si>
    <t>m³.km</t>
  </si>
  <si>
    <t>B3</t>
  </si>
  <si>
    <t>EARTHWORKS (PIPE TRENCHES)</t>
  </si>
  <si>
    <t>B3.1</t>
  </si>
  <si>
    <t>B3.6</t>
  </si>
  <si>
    <t>B3.7</t>
  </si>
  <si>
    <t>Excavation in hard rock where the use of explosives is prohibited</t>
  </si>
  <si>
    <t>B3.8</t>
  </si>
  <si>
    <t>B3.8.1</t>
  </si>
  <si>
    <t>B3.8.2</t>
  </si>
  <si>
    <t>BEDDING (PIPES)</t>
  </si>
  <si>
    <t>B5</t>
  </si>
  <si>
    <t>PIPELINES</t>
  </si>
  <si>
    <t>B5.1</t>
  </si>
  <si>
    <t>B5.3</t>
  </si>
  <si>
    <t>Pipe specials:</t>
  </si>
  <si>
    <t>Bends and Elbows:</t>
  </si>
  <si>
    <t>No.</t>
  </si>
  <si>
    <t>Reducers, mild steel, flanged:</t>
  </si>
  <si>
    <t>Flanged adaptors for uPVC pipes of diameters:</t>
  </si>
  <si>
    <t>Mild steel blank flange of diameters:</t>
  </si>
  <si>
    <t>Valves and specials:</t>
  </si>
  <si>
    <t>B5.6.2</t>
  </si>
  <si>
    <t>B5.6.3</t>
  </si>
  <si>
    <t>B5.6.4</t>
  </si>
  <si>
    <t>B6</t>
  </si>
  <si>
    <t>B6.1</t>
  </si>
  <si>
    <t>B6.2</t>
  </si>
  <si>
    <t>Scour valve chamber:</t>
  </si>
  <si>
    <t>B6.2.1</t>
  </si>
  <si>
    <t>B6.2.2</t>
  </si>
  <si>
    <t>Extra-over for Item B6.2.1 for excavation of:</t>
  </si>
  <si>
    <t>B6.2.3</t>
  </si>
  <si>
    <t>Concrete:</t>
  </si>
  <si>
    <t>t</t>
  </si>
  <si>
    <t>B6.2.4</t>
  </si>
  <si>
    <t>Formwork:</t>
  </si>
  <si>
    <t>B6.2.5</t>
  </si>
  <si>
    <t>B6.3</t>
  </si>
  <si>
    <t>Air valve chamber:</t>
  </si>
  <si>
    <t>B6.3.1</t>
  </si>
  <si>
    <t>B6.3.2</t>
  </si>
  <si>
    <t>Extra-over for Item B6.3.1 for excavation of:</t>
  </si>
  <si>
    <t>B6.3.4</t>
  </si>
  <si>
    <t>B6.3.5</t>
  </si>
  <si>
    <t>Supply and install cover slab as per drawings</t>
  </si>
  <si>
    <t>B6.3.6</t>
  </si>
  <si>
    <t>B7</t>
  </si>
  <si>
    <t>B7.1</t>
  </si>
  <si>
    <t>Ref. 617</t>
  </si>
  <si>
    <t>B7.2</t>
  </si>
  <si>
    <t>Ref. 395</t>
  </si>
  <si>
    <t>B8</t>
  </si>
  <si>
    <t>Manholes, Structures and concrete works:</t>
  </si>
  <si>
    <t>B8.1</t>
  </si>
  <si>
    <t>B8.2</t>
  </si>
  <si>
    <t>Precast pipeline markers complete as per drawings</t>
  </si>
  <si>
    <t>B8.3</t>
  </si>
  <si>
    <t>B9</t>
  </si>
  <si>
    <t>MISCELLANEOUS</t>
  </si>
  <si>
    <t>B9.1</t>
  </si>
  <si>
    <t xml:space="preserve">Connection to existing pipes: </t>
  </si>
  <si>
    <t>Carried Forward</t>
  </si>
  <si>
    <t>Brought Forward</t>
  </si>
  <si>
    <t>SITE CLEARANCE</t>
  </si>
  <si>
    <t>ha</t>
  </si>
  <si>
    <t>SECTION F: SEWER DRAINAGE</t>
  </si>
  <si>
    <t xml:space="preserve">Restricted excavation: </t>
  </si>
  <si>
    <t>Excavate in all materials up to and including 2,5m for:</t>
  </si>
  <si>
    <t>Concrete supports and anchor blocks</t>
  </si>
  <si>
    <t>Extra-over for Items F2.2 to F2.4 for excavation of:</t>
  </si>
  <si>
    <t xml:space="preserve">Extra-over for Item F3.1.1 for excavations deeper than 2.5 up to 5m </t>
  </si>
  <si>
    <t>Extra-over for Items F3.1.1 to F3.1.2 for excavation of:</t>
  </si>
  <si>
    <t xml:space="preserve"> PIPELINES</t>
  </si>
  <si>
    <t>MANHOLES</t>
  </si>
  <si>
    <t>SECTION</t>
  </si>
  <si>
    <t>DESCRIPTION</t>
  </si>
  <si>
    <t>TOTAL AMOUNT</t>
  </si>
  <si>
    <t>A</t>
  </si>
  <si>
    <t>B</t>
  </si>
  <si>
    <t>C</t>
  </si>
  <si>
    <t>D</t>
  </si>
  <si>
    <t>SUB-TOTAL</t>
  </si>
  <si>
    <t>VAT @ 15%</t>
  </si>
  <si>
    <t>TOTAL CARRIED TO FORM OF OFFER</t>
  </si>
  <si>
    <t>SUMMARY OF BILL OF QUANTITIES</t>
  </si>
  <si>
    <t>B3.2</t>
  </si>
  <si>
    <t>B3.3</t>
  </si>
  <si>
    <t>Extra-over for Items B3.1 to B3.2 for excavation of:</t>
  </si>
  <si>
    <t>B3.3.1</t>
  </si>
  <si>
    <t>B3.3.2</t>
  </si>
  <si>
    <t>B3.4</t>
  </si>
  <si>
    <t>B3.5</t>
  </si>
  <si>
    <t>STRUCTURES:</t>
  </si>
  <si>
    <t>HIGH TENSILE WELDED MESH REINFORCEMENT</t>
  </si>
  <si>
    <t>sum</t>
  </si>
  <si>
    <t>Accommodation and buildings e(.g. offices, laboratories, stores) for use by and identified by the Contractor</t>
  </si>
  <si>
    <t xml:space="preserve">Temporary works identified by the Contractor </t>
  </si>
  <si>
    <t>Health and safety</t>
  </si>
  <si>
    <t>Provisional sums</t>
  </si>
  <si>
    <t>SECTION A : GENERAL ITEMS</t>
  </si>
  <si>
    <t>ITEM</t>
  </si>
  <si>
    <t>RATE</t>
  </si>
  <si>
    <t>AMOUNT</t>
  </si>
  <si>
    <t>UNIT</t>
  </si>
  <si>
    <t>DAYWORKS</t>
  </si>
  <si>
    <t>no</t>
  </si>
  <si>
    <t>Overhaul</t>
  </si>
  <si>
    <t xml:space="preserve"> Sum</t>
  </si>
  <si>
    <t>Sum</t>
  </si>
  <si>
    <t>SANS 1200C</t>
  </si>
  <si>
    <t>8.2.1</t>
  </si>
  <si>
    <t>8.2.2</t>
  </si>
  <si>
    <t>PSC 8.2.5</t>
  </si>
  <si>
    <t>PSC 8.2.6</t>
  </si>
  <si>
    <t>PSC 8.2.7</t>
  </si>
  <si>
    <t>B1.6</t>
  </si>
  <si>
    <t>PSC 8.2.8</t>
  </si>
  <si>
    <t>Demolish and remove structures/buildings</t>
  </si>
  <si>
    <t>B1.7</t>
  </si>
  <si>
    <t>8.2.9</t>
  </si>
  <si>
    <t>B1.8</t>
  </si>
  <si>
    <t>8.2.10</t>
  </si>
  <si>
    <t>Remove topsoil to nominal depth of 150mm and stockpile</t>
  </si>
  <si>
    <t>B1.9</t>
  </si>
  <si>
    <t>PSC 8.2.9</t>
  </si>
  <si>
    <t>Take down existing wire mesh fence and reinstate</t>
  </si>
  <si>
    <t>SANS 1200DB</t>
  </si>
  <si>
    <t>8.2.3</t>
  </si>
  <si>
    <t>8.3.2 (a)</t>
  </si>
  <si>
    <t>8.3.2 (b)</t>
  </si>
  <si>
    <t>8.3.2 (c)</t>
  </si>
  <si>
    <t>a) Short haul (0.5 to 1.0km) (Provisional)</t>
  </si>
  <si>
    <t>b) Overhaul exceeding 1.0km (Provisional)</t>
  </si>
  <si>
    <t>B3.9</t>
  </si>
  <si>
    <t>8.3.3</t>
  </si>
  <si>
    <t>Excavation Ancillaries</t>
  </si>
  <si>
    <t>B3.9.1</t>
  </si>
  <si>
    <t>8.3.3.1</t>
  </si>
  <si>
    <t>Import backfill material from designated borrow pits</t>
  </si>
  <si>
    <t>(Provisional)</t>
  </si>
  <si>
    <t>B3.9.2</t>
  </si>
  <si>
    <t>8.3.3.2</t>
  </si>
  <si>
    <t>Opening up and closing down of designated borrow pit</t>
  </si>
  <si>
    <t>B3.9.3</t>
  </si>
  <si>
    <t>8.3.3.3</t>
  </si>
  <si>
    <t>Compaction in road reserve</t>
  </si>
  <si>
    <t>B 3.10</t>
  </si>
  <si>
    <t>8.3.3.4</t>
  </si>
  <si>
    <t>B 3.11</t>
  </si>
  <si>
    <t>8.3.4a</t>
  </si>
  <si>
    <t>Shore trench opposite structure or service</t>
  </si>
  <si>
    <t>B 3.12</t>
  </si>
  <si>
    <t>PSC8.3.4b)</t>
  </si>
  <si>
    <t>Excavation of the pipe jacking launch pits</t>
  </si>
  <si>
    <t>B 3.13</t>
  </si>
  <si>
    <t>Existing services that intersect or adjoin a pipe trench</t>
  </si>
  <si>
    <t>8.3.5a</t>
  </si>
  <si>
    <t>a) Services that intersect a trench</t>
  </si>
  <si>
    <t>8.3.5b</t>
  </si>
  <si>
    <t>b) Services that adjoin a trench</t>
  </si>
  <si>
    <t>B 3.14</t>
  </si>
  <si>
    <t>8.3.6</t>
  </si>
  <si>
    <t>Reinstate road surfaces complete with all courses</t>
  </si>
  <si>
    <t>8.3.6.1a</t>
  </si>
  <si>
    <t>a) Gravel on shoulders</t>
  </si>
  <si>
    <t>8.3.6.1b</t>
  </si>
  <si>
    <t>b) Asphalt of thickness 40mm in parking area</t>
  </si>
  <si>
    <t>8.3.6.1c</t>
  </si>
  <si>
    <t>c) Asphalt of thickness 40mm in roadway</t>
  </si>
  <si>
    <t>B 3.15</t>
  </si>
  <si>
    <t>8.3.7</t>
  </si>
  <si>
    <t>Accommodation of traffic</t>
  </si>
  <si>
    <t>B 4</t>
  </si>
  <si>
    <t>SANS 1200LB</t>
  </si>
  <si>
    <t>B 4.1</t>
  </si>
  <si>
    <t>Provision of bedding from trench excavation</t>
  </si>
  <si>
    <t>a) Selected granular material</t>
  </si>
  <si>
    <t>b) Selected fill material</t>
  </si>
  <si>
    <t>B 4.2</t>
  </si>
  <si>
    <t>Supply only of bedding by importation</t>
  </si>
  <si>
    <t>8.2.2.1</t>
  </si>
  <si>
    <t>From other necessary excavations (Provisional)</t>
  </si>
  <si>
    <t>8.2.2.2</t>
  </si>
  <si>
    <t>From borrow pits (Provisional)</t>
  </si>
  <si>
    <t>8.2.2.3</t>
  </si>
  <si>
    <t>From Commercial sources (Provisional)</t>
  </si>
  <si>
    <t>a) Screening</t>
  </si>
  <si>
    <t>b) Washing</t>
  </si>
  <si>
    <t>c) Cement Stabilization (4% cement)</t>
  </si>
  <si>
    <t>Concrete bedding cradle class 20/19</t>
  </si>
  <si>
    <t>8.2.4</t>
  </si>
  <si>
    <t>Encasing of pipes in concrete class 20/19</t>
  </si>
  <si>
    <t>8.2.5</t>
  </si>
  <si>
    <t xml:space="preserve">Overhaul of material for bedding cradle and selected </t>
  </si>
  <si>
    <t>fill blanket (Provisional)</t>
  </si>
  <si>
    <t>SANS  1200L</t>
  </si>
  <si>
    <t>a) 90mm, Class 12</t>
  </si>
  <si>
    <t>b) 110mm, Class 12</t>
  </si>
  <si>
    <t>c) 160mm, Class 12</t>
  </si>
  <si>
    <t>d) 200mm, Class 12</t>
  </si>
  <si>
    <t>e) 250mm, Class 12</t>
  </si>
  <si>
    <t>B 5.2</t>
  </si>
  <si>
    <t>HDPE class 12 pipes to SABS ISO 4427 PE100</t>
  </si>
  <si>
    <t>a) 75mm diameter</t>
  </si>
  <si>
    <t>b) 63mm diameter</t>
  </si>
  <si>
    <t>c) 40mm diameter</t>
  </si>
  <si>
    <t>d) 32mm diameter</t>
  </si>
  <si>
    <t>e) 25mm diameter</t>
  </si>
  <si>
    <t>f) 20mm diameter</t>
  </si>
  <si>
    <t>B 5.3.1</t>
  </si>
  <si>
    <t>11¼° to 45°:  uPVC:</t>
  </si>
  <si>
    <t>a) 90mm, Class 16</t>
  </si>
  <si>
    <t>b) 110mm, Class 16</t>
  </si>
  <si>
    <t>c) 160mm, Class 16</t>
  </si>
  <si>
    <t>d) 200mm, Class 16</t>
  </si>
  <si>
    <t>e) 250mm, Class 16</t>
  </si>
  <si>
    <t>45° to 90°: uPVC:</t>
  </si>
  <si>
    <t>f) 90mm, Class 16</t>
  </si>
  <si>
    <t>g) 110mm, Class 16</t>
  </si>
  <si>
    <t>h) 160mm, Class 16</t>
  </si>
  <si>
    <t>i) 200mm, Class 16</t>
  </si>
  <si>
    <t>j) 250mm, Class 16</t>
  </si>
  <si>
    <t>B 5.3.2</t>
  </si>
  <si>
    <t>T-pieces: uPVC:</t>
  </si>
  <si>
    <t>a) 90mm, equal tee, socketed, Class 16</t>
  </si>
  <si>
    <t>b) 110mm, equal tee, socketed, Class 16</t>
  </si>
  <si>
    <t>c) 160mm, equal tee, socketed, Class 16</t>
  </si>
  <si>
    <t>c) 200mm, equal tee, flanged, Class 16</t>
  </si>
  <si>
    <t>B 5.3.3</t>
  </si>
  <si>
    <t>Reducers M&amp;F Class 16:</t>
  </si>
  <si>
    <t>a) 110 x 90mm, Class 16, socketed</t>
  </si>
  <si>
    <t>b) 160 x 110mm, Class 16, socketed</t>
  </si>
  <si>
    <t>c) 200 x 160mm, Class 16, socketed</t>
  </si>
  <si>
    <t>B 5.3.4</t>
  </si>
  <si>
    <t>110 x 90, Class 16</t>
  </si>
  <si>
    <t>160 x 110, Class 16</t>
  </si>
  <si>
    <t>B 5.3.5</t>
  </si>
  <si>
    <t>B 5.3.6</t>
  </si>
  <si>
    <t>160mm, Class 16</t>
  </si>
  <si>
    <t>B 5.6</t>
  </si>
  <si>
    <t>B 5.6.1</t>
  </si>
  <si>
    <t>a) 90mm, Class 16, flanged</t>
  </si>
  <si>
    <t>b) 110mm, Class 16, flanged</t>
  </si>
  <si>
    <t>c) 160mm, Class 16, flanged</t>
  </si>
  <si>
    <t>d) 200mm, Class 16, flanged</t>
  </si>
  <si>
    <t xml:space="preserve">a) 110mm, Class 16 </t>
  </si>
  <si>
    <t xml:space="preserve">b) 160mm, Class 16 </t>
  </si>
  <si>
    <t>c) 200mm, Class 16</t>
  </si>
  <si>
    <t>SANS 1200L</t>
  </si>
  <si>
    <t>8.2.13</t>
  </si>
  <si>
    <t>8.2.14 b</t>
  </si>
  <si>
    <t>a) Intermediate material</t>
  </si>
  <si>
    <t>b) Hard rock material</t>
  </si>
  <si>
    <t>8.2.11</t>
  </si>
  <si>
    <t>b) Vertical smooth to walls</t>
  </si>
  <si>
    <t>c) Horizontal smooth to roof slab</t>
  </si>
  <si>
    <t>a) 1200 x 1500 x 200mm</t>
  </si>
  <si>
    <t>b) 1400 x 1500 x 200mm</t>
  </si>
  <si>
    <t>c) 1500 x 1500 x 200mm</t>
  </si>
  <si>
    <t>c) Supply and install pre-cast concrete manhole rings</t>
  </si>
  <si>
    <t>8.2.12</t>
  </si>
  <si>
    <t>PSC 8.2.12c</t>
  </si>
  <si>
    <t>SANS 1200LF</t>
  </si>
  <si>
    <t>ERF CONNECTIONS</t>
  </si>
  <si>
    <t>Provide Erf Connections Complete as per drawing</t>
  </si>
  <si>
    <t>a) up to 3 m from supply line</t>
  </si>
  <si>
    <t>i) Single connection</t>
  </si>
  <si>
    <t>ii) Double connection</t>
  </si>
  <si>
    <t>b) Up to 15m from supply line</t>
  </si>
  <si>
    <t>Supply, Lay, and  Test 25mm HDPE Erf Connections</t>
  </si>
  <si>
    <t>Extra-Over Item 8.2.2 for Specials (if any)</t>
  </si>
  <si>
    <t>Site Testing of Meters, when ordered (Provisional)</t>
  </si>
  <si>
    <t>8.2.6</t>
  </si>
  <si>
    <t>Supply and Install stop taps complete with special fittings</t>
  </si>
  <si>
    <t>8.2.7</t>
  </si>
  <si>
    <t>Supply and Install Surface Boxes 310 x 20mm oval met</t>
  </si>
  <si>
    <t>plas valve</t>
  </si>
  <si>
    <t>8.2.8</t>
  </si>
  <si>
    <t>Markings or Marker Posts</t>
  </si>
  <si>
    <t>Repair coupling for PVC pipework:</t>
  </si>
  <si>
    <t>a) 63mm dia PVC pipe</t>
  </si>
  <si>
    <t>b) 75mmdia PVC pipe</t>
  </si>
  <si>
    <t>c) 90mm dia PVC PIPE</t>
  </si>
  <si>
    <t>d) 110mmdia PVC pipe</t>
  </si>
  <si>
    <t>e) 160 mmdia PVC pipe</t>
  </si>
  <si>
    <t>f) 200mmdia PVC pipe</t>
  </si>
  <si>
    <t>Dayworks Labour</t>
  </si>
  <si>
    <t>Contractor's Representative</t>
  </si>
  <si>
    <t>hr</t>
  </si>
  <si>
    <t>Surveyor</t>
  </si>
  <si>
    <t>Qualified artisan</t>
  </si>
  <si>
    <t>Foreman, leader-hand</t>
  </si>
  <si>
    <t>(9 hr/workday)</t>
  </si>
  <si>
    <t>workday</t>
  </si>
  <si>
    <t>Semi-skilled labourer</t>
  </si>
  <si>
    <t>Labourer  (9 hr/workday)</t>
  </si>
  <si>
    <t>Planthire  :  Work Rates on Site</t>
  </si>
  <si>
    <t>Tipper truck (specify capacity)</t>
  </si>
  <si>
    <t>5m³ (small)</t>
  </si>
  <si>
    <t>10m³ (large)</t>
  </si>
  <si>
    <t>Flat bed truck (specify capacity)</t>
  </si>
  <si>
    <t>a)  5 ton (small)</t>
  </si>
  <si>
    <t>km</t>
  </si>
  <si>
    <t>LDV</t>
  </si>
  <si>
    <t>Wheel loader:  ............ m³ bucket (specify type)</t>
  </si>
  <si>
    <t>Grader (CAT 140G or similar)</t>
  </si>
  <si>
    <t>TLB (Tractor Loader Backhoe)</t>
  </si>
  <si>
    <t xml:space="preserve"> Backhoe TLB type (CAT 428 or equivalent)</t>
  </si>
  <si>
    <t>Compactor</t>
  </si>
  <si>
    <t>Pedestrian Roller (Bomag BW 90 or similar)</t>
  </si>
  <si>
    <t>Concrete mixer (Diesel or Electrical)</t>
  </si>
  <si>
    <t>a) 310L (small towable)</t>
  </si>
  <si>
    <t>Miscellaneous</t>
  </si>
  <si>
    <t>a) Compressor complete with capacity of ± 10m³/min</t>
  </si>
  <si>
    <t xml:space="preserve">b) Dewatering pump including generators and </t>
  </si>
  <si>
    <t>accessories (50mm pump, 600 litres per minute)</t>
  </si>
  <si>
    <r>
      <t>m</t>
    </r>
    <r>
      <rPr>
        <sz val="10"/>
        <rFont val="Calibri"/>
        <family val="2"/>
      </rPr>
      <t>³.km</t>
    </r>
  </si>
  <si>
    <r>
      <t>m</t>
    </r>
    <r>
      <rPr>
        <sz val="10"/>
        <rFont val="Calibri"/>
        <family val="2"/>
      </rPr>
      <t>³</t>
    </r>
  </si>
  <si>
    <t>Payment ref</t>
  </si>
  <si>
    <t>8.3.1 (a)</t>
  </si>
  <si>
    <t xml:space="preserve">Clear and grub pipeline routes 2m wide including removal of trees of </t>
  </si>
  <si>
    <t xml:space="preserve">girth less than 1m and dispose at an approved dumping site </t>
  </si>
  <si>
    <t>(not applicable where trenching is situated within road fill or</t>
  </si>
  <si>
    <t>road excavation).Also remove 150mm of topsoil.</t>
  </si>
  <si>
    <t>8.3.1 (b)</t>
  </si>
  <si>
    <t>a. Over 1m and up to including 2m</t>
  </si>
  <si>
    <t>b. Over 2m and up to including 3m</t>
  </si>
  <si>
    <t>c. Over 3m and up to including 4m</t>
  </si>
  <si>
    <t>8.3.1 (c)</t>
  </si>
  <si>
    <t>Remove topsoil to depth of 100mm and stockpile</t>
  </si>
  <si>
    <t xml:space="preserve">Remove 2m wide strip of topsoil for pipe trench excavation to a </t>
  </si>
  <si>
    <t xml:space="preserve">nominal depth of 150mm, stockpile and maintain (not applicable </t>
  </si>
  <si>
    <t>where trenching is situated within road fill or road excavation)</t>
  </si>
  <si>
    <t xml:space="preserve">Excavate by hand in soft material to expose existing services and </t>
  </si>
  <si>
    <t>for connection to existing sewer lines</t>
  </si>
  <si>
    <t>8.3.5 (a)</t>
  </si>
  <si>
    <t>a.  Intermediate material</t>
  </si>
  <si>
    <t>b.  Hard rock material</t>
  </si>
  <si>
    <t xml:space="preserve">Haulage for disposing of surplus material to an approved dumping </t>
  </si>
  <si>
    <t xml:space="preserve">site or as instructed by the Engineer </t>
  </si>
  <si>
    <t>a.  Short haul (0.5 to 1.0km)</t>
  </si>
  <si>
    <t>b.  Overhaul exceeding 1.0km</t>
  </si>
  <si>
    <t>Excavate and dispose of unsuitable material from trench bottom</t>
  </si>
  <si>
    <t xml:space="preserve">compact to 95% Mod. AASHTO maximum density at O.M.C. or </t>
  </si>
  <si>
    <t xml:space="preserve">Extra-over for Items F3.1.1 to F3.1.2 for treatment by screening of </t>
  </si>
  <si>
    <t>excavated material for use as backfill to pipe trenches</t>
  </si>
  <si>
    <t xml:space="preserve">Extra-over for Items F3.1.1 to F3.1.2 for compaction in road </t>
  </si>
  <si>
    <t>reserves to road specifications for pipes regardless of diameter</t>
  </si>
  <si>
    <t>Excavation ancillaries</t>
  </si>
  <si>
    <t>Make up deficience in backfill material (Provisional)</t>
  </si>
  <si>
    <t>8.3.3.1 (a )</t>
  </si>
  <si>
    <t>a. From necessary excavations on site</t>
  </si>
  <si>
    <t>8.3.3.1 (b )</t>
  </si>
  <si>
    <t>b. By importation from a designated borrow pits</t>
  </si>
  <si>
    <t>8.3.3.1 (c )</t>
  </si>
  <si>
    <t>c. Extra-over for Item F3.1.1 making up deficiency in backfill material</t>
  </si>
  <si>
    <t xml:space="preserve"> by importing G7 material from commercial sources, backfill and </t>
  </si>
  <si>
    <t>compact to 95% Mod. AASHTO maximum density at O.M.C.</t>
  </si>
  <si>
    <t>a. Short haul (0.5 to 1.0km)</t>
  </si>
  <si>
    <t>b. Overhaulage exceeding 1.0km</t>
  </si>
  <si>
    <t xml:space="preserve">Extra-over for Item F4.1 for treatment of excavated material to make </t>
  </si>
  <si>
    <t>it suitable for bedding of pipes by:</t>
  </si>
  <si>
    <t>a.  Screening</t>
  </si>
  <si>
    <t>b.  Washing</t>
  </si>
  <si>
    <t>c.  Cement Stabilization (4% cement)</t>
  </si>
  <si>
    <t>Provision of 19mm crushed stone bedding material to form a sub-</t>
  </si>
  <si>
    <t>drain where instructed by the Engineer; from commercial sources</t>
  </si>
  <si>
    <t>SANS 1200 LD</t>
  </si>
  <si>
    <t xml:space="preserve">Supply, Lay, Joint, Bed (Class B), Test Pipeline  complete with </t>
  </si>
  <si>
    <t>couplings for pipes of diameter:</t>
  </si>
  <si>
    <t>a.  110mm uPVC Class 34</t>
  </si>
  <si>
    <t>b.  160mm uPVC Class 34</t>
  </si>
  <si>
    <t>c.  200mm uPVC Class 34</t>
  </si>
  <si>
    <t xml:space="preserve">Extra-over item F5.1 for supply, lay,joint,bed class B </t>
  </si>
  <si>
    <t>and test ….Specials</t>
  </si>
  <si>
    <t>b.  45° bend</t>
  </si>
  <si>
    <t>c.  110mm  diameter junction 45°</t>
  </si>
  <si>
    <t>d.  110mm diameter gully head and grate</t>
  </si>
  <si>
    <t>e.  Concrete gully and grate</t>
  </si>
  <si>
    <t>8.3.2</t>
  </si>
  <si>
    <t xml:space="preserve">Supply, install and test 1250mm Ø precast concrete manholes </t>
  </si>
  <si>
    <t>complete with cover and frame for all diameter pipelines:</t>
  </si>
  <si>
    <t>a.  Up to 2.5m deep</t>
  </si>
  <si>
    <t>b.  2.5m and up to 3,2m deep</t>
  </si>
  <si>
    <t>c.  3.2m and up to 5,0m deep</t>
  </si>
  <si>
    <t>9.  Over 5.0m deep</t>
  </si>
  <si>
    <t>a.  Up to 3.0m deep</t>
  </si>
  <si>
    <t>b.  Over 3m and up to 5.0m deep</t>
  </si>
  <si>
    <t>Inspection chambers complete type 4 cover and frame, for depth</t>
  </si>
  <si>
    <t>over and up to:</t>
  </si>
  <si>
    <t>a.  1.0m - 1.5m</t>
  </si>
  <si>
    <t>b.  1.5m - 2.5m</t>
  </si>
  <si>
    <t>c.  2.5m - 3.5m</t>
  </si>
  <si>
    <t>d.  3.5m - 5.0m</t>
  </si>
  <si>
    <t>SUNDRIES</t>
  </si>
  <si>
    <t>Erf connections  as per Dwg. No. SH-2333-233 complete with</t>
  </si>
  <si>
    <t>fittings</t>
  </si>
  <si>
    <t>a.   110mm, upto 5m long, to sewers upto 225mm</t>
  </si>
  <si>
    <t>b.   110mm, 5 - 15 m long, to sewers upto 225mm</t>
  </si>
  <si>
    <t>Encasing of pipes in concrete</t>
  </si>
  <si>
    <t>a.   Grade 20/19 mass concrete encasement of 110mm pipes where</t>
  </si>
  <si>
    <t xml:space="preserve">     instructed by the Engineer</t>
  </si>
  <si>
    <t>b.   Grade 20/19 mass concrete encasement of 160mm pipes where</t>
  </si>
  <si>
    <t xml:space="preserve">Grade 25/20 concrete to thrust/anchor blocks including </t>
  </si>
  <si>
    <t>rough formwork</t>
  </si>
  <si>
    <t>Permanent plug stoppers (Provisional)</t>
  </si>
  <si>
    <t>Connection to Existing Sewer at … including flexible joints and make</t>
  </si>
  <si>
    <t>good all benching</t>
  </si>
  <si>
    <t>Raising or lowering of existing manholes</t>
  </si>
  <si>
    <t>Testing of manholes (Provisional)</t>
  </si>
  <si>
    <t>Connect to existing sewer system (Provisional)</t>
  </si>
  <si>
    <r>
      <t>a.  110mm roding eye 45</t>
    </r>
    <r>
      <rPr>
        <sz val="10"/>
        <rFont val="Calibri"/>
        <family val="2"/>
      </rPr>
      <t>°</t>
    </r>
  </si>
  <si>
    <t xml:space="preserve">Excavate in all materials up  use for backfill and </t>
  </si>
  <si>
    <t>dispose of excess material as directed, for all diameter pipelines for depth of:</t>
  </si>
  <si>
    <t>i</t>
  </si>
  <si>
    <t>ii</t>
  </si>
  <si>
    <t>iii</t>
  </si>
  <si>
    <t>iv</t>
  </si>
  <si>
    <t>v</t>
  </si>
  <si>
    <t>0,0 - 1,0</t>
  </si>
  <si>
    <t>1,0 - 2,0</t>
  </si>
  <si>
    <t>2,0 - 3,0</t>
  </si>
  <si>
    <t>3,0 - 4,0</t>
  </si>
  <si>
    <t>4,0 - 5,0</t>
  </si>
  <si>
    <t>vi</t>
  </si>
  <si>
    <t>Over 5,0</t>
  </si>
  <si>
    <t>D1</t>
  </si>
  <si>
    <t>D1.1</t>
  </si>
  <si>
    <t>D1.2</t>
  </si>
  <si>
    <t>D1.2.1</t>
  </si>
  <si>
    <t>D1.2.2</t>
  </si>
  <si>
    <t>D1.2.3</t>
  </si>
  <si>
    <t>D1.3</t>
  </si>
  <si>
    <t>D2</t>
  </si>
  <si>
    <t>D2.1</t>
  </si>
  <si>
    <t>D2.2</t>
  </si>
  <si>
    <t>D2.3</t>
  </si>
  <si>
    <t>D2.4</t>
  </si>
  <si>
    <t>D2.4.1</t>
  </si>
  <si>
    <t>D2.4.1.1</t>
  </si>
  <si>
    <t>D2.5</t>
  </si>
  <si>
    <t>D2.5.1</t>
  </si>
  <si>
    <t>D2.5.2</t>
  </si>
  <si>
    <t>D2.6</t>
  </si>
  <si>
    <t>D2.6.1</t>
  </si>
  <si>
    <t>D2.6.2</t>
  </si>
  <si>
    <t>D2.7</t>
  </si>
  <si>
    <t>D3.1</t>
  </si>
  <si>
    <t>D3.1.1</t>
  </si>
  <si>
    <t>D3.1.2</t>
  </si>
  <si>
    <t>D3.2</t>
  </si>
  <si>
    <t>D3.2.1</t>
  </si>
  <si>
    <t>D3.2.2</t>
  </si>
  <si>
    <t>D3.3</t>
  </si>
  <si>
    <t>D3.4</t>
  </si>
  <si>
    <t>D3.5</t>
  </si>
  <si>
    <t>D3.6</t>
  </si>
  <si>
    <t>D3.7</t>
  </si>
  <si>
    <t>D3.7.1</t>
  </si>
  <si>
    <t>D3.7.2</t>
  </si>
  <si>
    <t>D4</t>
  </si>
  <si>
    <t>D4.1</t>
  </si>
  <si>
    <t>D4.2</t>
  </si>
  <si>
    <t>D4.3</t>
  </si>
  <si>
    <t>D4.4</t>
  </si>
  <si>
    <t>D4.5</t>
  </si>
  <si>
    <t>D4.5.1</t>
  </si>
  <si>
    <t>D4.5.2</t>
  </si>
  <si>
    <t>D4.5.3</t>
  </si>
  <si>
    <t>D4.6</t>
  </si>
  <si>
    <t>D5</t>
  </si>
  <si>
    <t>D5.1</t>
  </si>
  <si>
    <t>D5.1.1</t>
  </si>
  <si>
    <t>D5.1.2</t>
  </si>
  <si>
    <t>D5.1.3</t>
  </si>
  <si>
    <t>D5.2</t>
  </si>
  <si>
    <t>D6</t>
  </si>
  <si>
    <t>D6.1</t>
  </si>
  <si>
    <t>D6.1.1</t>
  </si>
  <si>
    <t>D6.1.2</t>
  </si>
  <si>
    <t>D6.1.3</t>
  </si>
  <si>
    <t>D6.1.4</t>
  </si>
  <si>
    <t>D6.2</t>
  </si>
  <si>
    <t>D6.2.1</t>
  </si>
  <si>
    <t>D6.3</t>
  </si>
  <si>
    <t>D7</t>
  </si>
  <si>
    <t>D7.1</t>
  </si>
  <si>
    <t>D7.2</t>
  </si>
  <si>
    <t>D7.3</t>
  </si>
  <si>
    <t>D7.4</t>
  </si>
  <si>
    <t>D7.5</t>
  </si>
  <si>
    <t>D7.6</t>
  </si>
  <si>
    <t>D7.7</t>
  </si>
  <si>
    <t>D8</t>
  </si>
  <si>
    <t>D8.1</t>
  </si>
  <si>
    <t>D8.2</t>
  </si>
  <si>
    <t>A1</t>
  </si>
  <si>
    <t>A2</t>
  </si>
  <si>
    <t>A3</t>
  </si>
  <si>
    <t>A3.1</t>
  </si>
  <si>
    <t>C10</t>
  </si>
  <si>
    <t>C10.1</t>
  </si>
  <si>
    <t>C10.3</t>
  </si>
  <si>
    <t>SANS 1200 A</t>
  </si>
  <si>
    <t>SECTION A : PRELIMINARY AND GENERAL ITEMS</t>
  </si>
  <si>
    <t>8.3.1</t>
  </si>
  <si>
    <t>Establishment of facilities on the site</t>
  </si>
  <si>
    <t>Facilities for Engineer</t>
  </si>
  <si>
    <t>b. Telephone</t>
  </si>
  <si>
    <t>a. Furnished offices (2 No.)</t>
  </si>
  <si>
    <t>c. Nameboards (2 No.)</t>
  </si>
  <si>
    <t>Facilities for contractor</t>
  </si>
  <si>
    <t>a. Offices and storage sheds</t>
  </si>
  <si>
    <t>b. Workshops</t>
  </si>
  <si>
    <t>c. Laboratories</t>
  </si>
  <si>
    <t>d. Living accommodation</t>
  </si>
  <si>
    <t>e. Ablution and latrine facilities</t>
  </si>
  <si>
    <t>i. Access</t>
  </si>
  <si>
    <t>h. Dealing with water</t>
  </si>
  <si>
    <t>f. Tools and equipment</t>
  </si>
  <si>
    <t>e. Water supplies, electric power and communications</t>
  </si>
  <si>
    <t>Other fixed -charge obligations</t>
  </si>
  <si>
    <t>8.3.4</t>
  </si>
  <si>
    <t>Removal of site establishment</t>
  </si>
  <si>
    <t>8.4</t>
  </si>
  <si>
    <t>Scheduled time-related items</t>
  </si>
  <si>
    <t>8.4.1</t>
  </si>
  <si>
    <t>Health and Safety (OHS Obligation)</t>
  </si>
  <si>
    <t xml:space="preserve">    construction regulations 2014</t>
  </si>
  <si>
    <t>a. Provision of health and Safety according to the latest OHS and</t>
  </si>
  <si>
    <t>8.3.2.1</t>
  </si>
  <si>
    <t>8.3.2.2</t>
  </si>
  <si>
    <t>8.4.2</t>
  </si>
  <si>
    <t>8.4.2.1</t>
  </si>
  <si>
    <t xml:space="preserve">Operation and maintenance of facilities on site, for the duration </t>
  </si>
  <si>
    <t>of construction, except where otherwise stated</t>
  </si>
  <si>
    <t>d. Survey assistants and materials</t>
  </si>
  <si>
    <t>8.4.2.2</t>
  </si>
  <si>
    <t>8.4.3</t>
  </si>
  <si>
    <t>Supervision for duration of construction</t>
  </si>
  <si>
    <t>8.4.4</t>
  </si>
  <si>
    <t>Company and head office overhead costs for the duration of the contract</t>
  </si>
  <si>
    <t>8.4.5</t>
  </si>
  <si>
    <t>Other time -related obligations</t>
  </si>
  <si>
    <t>8.85</t>
  </si>
  <si>
    <t>Cost of survey in terms of the land survey act</t>
  </si>
  <si>
    <t>8.8</t>
  </si>
  <si>
    <t>8.5 b</t>
  </si>
  <si>
    <t>Prov sum</t>
  </si>
  <si>
    <t xml:space="preserve">(i) Provision for total de-establishment and re-establishment within </t>
  </si>
  <si>
    <t xml:space="preserve">12 months at the instruction of the Engineer </t>
  </si>
  <si>
    <t>PSA 8.3.5</t>
  </si>
  <si>
    <t>Prov. sum</t>
  </si>
  <si>
    <t>Complying with enviromental requirements (Provisional)</t>
  </si>
  <si>
    <t xml:space="preserve">8.5 </t>
  </si>
  <si>
    <t>Control tests ordered by the engineer</t>
  </si>
  <si>
    <t>A4</t>
  </si>
  <si>
    <t>A5</t>
  </si>
  <si>
    <t>A6</t>
  </si>
  <si>
    <t>A6.1</t>
  </si>
  <si>
    <t>A6.2</t>
  </si>
  <si>
    <t>A6.2.1</t>
  </si>
  <si>
    <t>A6.3</t>
  </si>
  <si>
    <t>A6.4</t>
  </si>
  <si>
    <t>a.  Construction manager</t>
  </si>
  <si>
    <t>b.  Site Agent</t>
  </si>
  <si>
    <t>c.  Supervisory staff other than those identified in 6. to 3.3</t>
  </si>
  <si>
    <t xml:space="preserve">d.  Support staff not included in other sections of the Price List </t>
  </si>
  <si>
    <t xml:space="preserve">     or items 3.1 to 3.4</t>
  </si>
  <si>
    <t>A6.5</t>
  </si>
  <si>
    <t>A6.6</t>
  </si>
  <si>
    <t>A6.7</t>
  </si>
  <si>
    <t>A6.8</t>
  </si>
  <si>
    <t>A6.2.2</t>
  </si>
  <si>
    <t xml:space="preserve">Equipment identified by the Contractor and not included in </t>
  </si>
  <si>
    <t>other sections or included elsewhere</t>
  </si>
  <si>
    <t xml:space="preserve">Other method related charges identified by the Contractor and </t>
  </si>
  <si>
    <t>not included elsewhere</t>
  </si>
  <si>
    <t>A6.9</t>
  </si>
  <si>
    <t>A6.10</t>
  </si>
  <si>
    <t xml:space="preserve">a.  Health and safety compliance services </t>
  </si>
  <si>
    <t>b.  Health and safety equipment and facilities</t>
  </si>
  <si>
    <t>A6.10.1</t>
  </si>
  <si>
    <t>A6.10.3</t>
  </si>
  <si>
    <t>A6.10.2</t>
  </si>
  <si>
    <t>A6.11</t>
  </si>
  <si>
    <t>A6.11.1</t>
  </si>
  <si>
    <t>A6.12</t>
  </si>
  <si>
    <t>A6.12.1</t>
  </si>
  <si>
    <t>A6.3.1</t>
  </si>
  <si>
    <t>A6.3.2</t>
  </si>
  <si>
    <t>A6.3.3</t>
  </si>
  <si>
    <t>A6.3.4</t>
  </si>
  <si>
    <t>A6.2.2.1</t>
  </si>
  <si>
    <t>A6.2.2.2</t>
  </si>
  <si>
    <t>A6.2.2.3</t>
  </si>
  <si>
    <t>A6.2.2.4</t>
  </si>
  <si>
    <t>A6.2.2.5</t>
  </si>
  <si>
    <t>A6.2.2.6</t>
  </si>
  <si>
    <t>A6.2.2.7</t>
  </si>
  <si>
    <t>A6.2.2.8</t>
  </si>
  <si>
    <t>A6.2.2.9</t>
  </si>
  <si>
    <t>A6.2.1.1</t>
  </si>
  <si>
    <t>A6.2.1.2</t>
  </si>
  <si>
    <t>A6.2.1.3</t>
  </si>
  <si>
    <t>A6.2.1.4</t>
  </si>
  <si>
    <t>A3.2</t>
  </si>
  <si>
    <t>c.  Other identified by the Contractor</t>
  </si>
  <si>
    <t>B 3.10.1</t>
  </si>
  <si>
    <t>B 3.10.2</t>
  </si>
  <si>
    <t>B 3.13.1</t>
  </si>
  <si>
    <t>B 3.13.2</t>
  </si>
  <si>
    <t>B 3.14.1</t>
  </si>
  <si>
    <t>B 3.14.2</t>
  </si>
  <si>
    <t>B 3.14.3</t>
  </si>
  <si>
    <t>B 4.1.1</t>
  </si>
  <si>
    <t>B 4.1.2</t>
  </si>
  <si>
    <t>B 4.2.1</t>
  </si>
  <si>
    <t>B 4.2.1.1</t>
  </si>
  <si>
    <t>B 4.2.1.2</t>
  </si>
  <si>
    <t>B 4.2.2</t>
  </si>
  <si>
    <t>B 4.2.2.1</t>
  </si>
  <si>
    <t>B 4.2.2.2</t>
  </si>
  <si>
    <t>B 4.2.3</t>
  </si>
  <si>
    <t>B 4.2.3.1</t>
  </si>
  <si>
    <t>B 4.2.3.2</t>
  </si>
  <si>
    <t>B4.3</t>
  </si>
  <si>
    <t>B4.3.1</t>
  </si>
  <si>
    <t>B4.3.2</t>
  </si>
  <si>
    <t>B4.3.3</t>
  </si>
  <si>
    <t>B4.4</t>
  </si>
  <si>
    <t>B4.4.1</t>
  </si>
  <si>
    <t>B4.4.2</t>
  </si>
  <si>
    <t>B4.4.3</t>
  </si>
  <si>
    <t>B5.1.1</t>
  </si>
  <si>
    <t>B5.1.2</t>
  </si>
  <si>
    <t>B5.1.3</t>
  </si>
  <si>
    <t>B5.1.4</t>
  </si>
  <si>
    <t>B5.1.5</t>
  </si>
  <si>
    <t>B 5.2.1</t>
  </si>
  <si>
    <t>B 5.2.2</t>
  </si>
  <si>
    <t>B 5.2.3</t>
  </si>
  <si>
    <t>B 5.2.4</t>
  </si>
  <si>
    <t>B 5.2.5</t>
  </si>
  <si>
    <t>B 5.2.6</t>
  </si>
  <si>
    <t>B 5.3.1.1</t>
  </si>
  <si>
    <t>B 5.3.1.2</t>
  </si>
  <si>
    <t>B 5.3.1.3</t>
  </si>
  <si>
    <t>B 5.3.1.4</t>
  </si>
  <si>
    <t>B 5.3.1.5</t>
  </si>
  <si>
    <t>B 5.3.2.1</t>
  </si>
  <si>
    <t>B 5.3.2.2</t>
  </si>
  <si>
    <t>B 5.3.2.3</t>
  </si>
  <si>
    <t>B 5.3.2.4</t>
  </si>
  <si>
    <t>B 5.3.2.5</t>
  </si>
  <si>
    <t>B 5.3.3.1</t>
  </si>
  <si>
    <t>B 5.3.3.2</t>
  </si>
  <si>
    <t>B 5.3.3.3</t>
  </si>
  <si>
    <t>B 5.3.3.4</t>
  </si>
  <si>
    <t>B 5.3.4.1</t>
  </si>
  <si>
    <t>B 5.3.4.2</t>
  </si>
  <si>
    <t>B 5.3.4.3</t>
  </si>
  <si>
    <t>B 5.3.7</t>
  </si>
  <si>
    <t>B 5.3.5.1</t>
  </si>
  <si>
    <t>B 5.3.6.1</t>
  </si>
  <si>
    <t>B 5.3.6.2</t>
  </si>
  <si>
    <t>B 5.3.6.3</t>
  </si>
  <si>
    <t>B 5.3.6.4</t>
  </si>
  <si>
    <t>B 5.6.1.1</t>
  </si>
  <si>
    <t>B 5.6.1.2</t>
  </si>
  <si>
    <t>B 5.6.1.3</t>
  </si>
  <si>
    <t>B 5.6.1.4</t>
  </si>
  <si>
    <t>B5.6.2.1</t>
  </si>
  <si>
    <t>B5.6.2.2</t>
  </si>
  <si>
    <t>B5.6.2.3</t>
  </si>
  <si>
    <t>B5.6.2.4</t>
  </si>
  <si>
    <t xml:space="preserve">100mm Ø scour valve complete with resilient seal gate </t>
  </si>
  <si>
    <t>valve and steel extention pipe, steel T-piece with 100mm Ø</t>
  </si>
  <si>
    <t xml:space="preserve"> complete as per drawings for pipeline diameters:</t>
  </si>
  <si>
    <t>flanged outlet welded to pipe with flanged adaptors</t>
  </si>
  <si>
    <t xml:space="preserve">Supply and install resilient seal gate valves with cap-top </t>
  </si>
  <si>
    <t xml:space="preserve">operated non-rising spindle and clockwise closing with a </t>
  </si>
  <si>
    <t>pressure rating as indicated complete with spindle tops:</t>
  </si>
  <si>
    <t xml:space="preserve">100mm Ø double acting air release valve complete with </t>
  </si>
  <si>
    <t xml:space="preserve">resilient seal gate valve, steel extention pipe, steel reducer </t>
  </si>
  <si>
    <t xml:space="preserve">to 100mm, equal T-piece with diameter of pipe and </t>
  </si>
  <si>
    <t xml:space="preserve">Viking Johnson  flexible couplings as per drawings </t>
  </si>
  <si>
    <t>for pipeline diameters:</t>
  </si>
  <si>
    <t>B5.6.3.1</t>
  </si>
  <si>
    <t>B5.6.3.2</t>
  </si>
  <si>
    <t>B5.6.3.3</t>
  </si>
  <si>
    <t xml:space="preserve">Remove(Blank Off)Ilegal Yard Connection for the folllowing </t>
  </si>
  <si>
    <t xml:space="preserve">pipe diameters,  by using a Repair Coupling, Excavation </t>
  </si>
  <si>
    <t>and backfill measure under item B.2.1.3</t>
  </si>
  <si>
    <t xml:space="preserve">80mm Ø fire hydrant complete with tamper proof </t>
  </si>
  <si>
    <t xml:space="preserve">Woodlands type hydrant double lug outlet with "Storz" </t>
  </si>
  <si>
    <t xml:space="preserve">coupling and stainless steel spindle,  80mm galvanised </t>
  </si>
  <si>
    <t xml:space="preserve">steel extention pipe, 80mm flanged elbow and hydrant </t>
  </si>
  <si>
    <t>T-piece as per drawings for pipeline diameters:</t>
  </si>
  <si>
    <t>B5.6.4.1</t>
  </si>
  <si>
    <t>B5.6.4.2</t>
  </si>
  <si>
    <t>B5.6.4.3</t>
  </si>
  <si>
    <t>B5.6.4.4</t>
  </si>
  <si>
    <t xml:space="preserve">Supply all material and construct isolating gate valve </t>
  </si>
  <si>
    <t xml:space="preserve">access structure complete as per drawings including </t>
  </si>
  <si>
    <t>valve box cover and frame</t>
  </si>
  <si>
    <t xml:space="preserve">Excavate in all material for scour valve chamber to a depth </t>
  </si>
  <si>
    <t>up to and including 2.5m, backfill and compact to 93%</t>
  </si>
  <si>
    <t xml:space="preserve"> Mod. AASHTO maximum density at O.M.C. and dispose </t>
  </si>
  <si>
    <t>of surplus material as directed by the Engineer</t>
  </si>
  <si>
    <t>B6.2.2.1</t>
  </si>
  <si>
    <t>B6.2.2.2</t>
  </si>
  <si>
    <t xml:space="preserve">a) Supply, cast and compact Grade 25/20 concrete to </t>
  </si>
  <si>
    <t>base as indicated on drawings</t>
  </si>
  <si>
    <t xml:space="preserve">b) Supply and install 1000 x 1000 x 200mm thick no-fines </t>
  </si>
  <si>
    <t>concrete block complete with 250 micron DPC sheet</t>
  </si>
  <si>
    <t>between scour manhole floor and no-fines top</t>
  </si>
  <si>
    <t xml:space="preserve">c) Supply, fix and place high tensile steel reinforcement </t>
  </si>
  <si>
    <t>up to and including Y20 bars</t>
  </si>
  <si>
    <t xml:space="preserve">a) Vertical narrow widths up to 300mm for base and </t>
  </si>
  <si>
    <t>roof slabs</t>
  </si>
  <si>
    <t xml:space="preserve">d) Box out weep holes of 50mm dia. to a depth up to and </t>
  </si>
  <si>
    <t>including 200mm</t>
  </si>
  <si>
    <t xml:space="preserve">Supply and install galvanised wire "Reno" matresses </t>
  </si>
  <si>
    <t>complete including the supply and packing of rockfill</t>
  </si>
  <si>
    <t>including surface preparation for matress size:</t>
  </si>
  <si>
    <t xml:space="preserve">Excavate in all material for air valve chamber to a depth </t>
  </si>
  <si>
    <t>Mod. AASHTO maximum density at O.M.C. and dispose</t>
  </si>
  <si>
    <t xml:space="preserve">Supply,  handle and stand communal standpipes as </t>
  </si>
  <si>
    <t>entailed on the drawings.</t>
  </si>
  <si>
    <t xml:space="preserve">Supply and Install 20mm digital smart water meter with </t>
  </si>
  <si>
    <t xml:space="preserve">automated reading capability level with ground complete </t>
  </si>
  <si>
    <t>with meter box with lockable lid for 20mm polymer fitting</t>
  </si>
  <si>
    <t xml:space="preserve">Supply and Install 20mm water meters above ground </t>
  </si>
  <si>
    <t xml:space="preserve">complete with meter box with lockable lid for 20mm </t>
  </si>
  <si>
    <t>polymer fitting</t>
  </si>
  <si>
    <t xml:space="preserve">Specials and fittings required for connection to existing </t>
  </si>
  <si>
    <t>water supply system which are not measured elsewhere</t>
  </si>
  <si>
    <t xml:space="preserve">Grade 20/20 mass concrete encasement of pipes where </t>
  </si>
  <si>
    <t>instructed by the Engineer</t>
  </si>
  <si>
    <t xml:space="preserve">Import and place 19mm crushed stone as indicated </t>
  </si>
  <si>
    <t>on drawings</t>
  </si>
  <si>
    <t xml:space="preserve">Supply and install 560mm diameter heavy duty concrete </t>
  </si>
  <si>
    <t>cover with galvanised steel ring encased in concrete as</t>
  </si>
  <si>
    <t>shown on drawings</t>
  </si>
  <si>
    <t>B6.2.3.1</t>
  </si>
  <si>
    <t>B6.2.3.3</t>
  </si>
  <si>
    <t>B6.2.3.2</t>
  </si>
  <si>
    <t>B6.2.4.1</t>
  </si>
  <si>
    <t>B6.2.4.2</t>
  </si>
  <si>
    <t>B6.2.4.3</t>
  </si>
  <si>
    <t>B6.2.4.4</t>
  </si>
  <si>
    <t>B6.2.5.1</t>
  </si>
  <si>
    <t>B6.2.5.2</t>
  </si>
  <si>
    <t>B6.2.5.3</t>
  </si>
  <si>
    <t>B6.3.2.1</t>
  </si>
  <si>
    <t>B6.3.2.2</t>
  </si>
  <si>
    <t>B6.3.2.3</t>
  </si>
  <si>
    <t>C10.1.1</t>
  </si>
  <si>
    <t>C10.1.1.1</t>
  </si>
  <si>
    <t>C10.1.1.2</t>
  </si>
  <si>
    <t>C10.1.2</t>
  </si>
  <si>
    <t>C10.1.2.1</t>
  </si>
  <si>
    <t>C10.1.2.2</t>
  </si>
  <si>
    <t>C10.4</t>
  </si>
  <si>
    <t>C10.5</t>
  </si>
  <si>
    <t>C10.6</t>
  </si>
  <si>
    <t>C10.7</t>
  </si>
  <si>
    <t>C10.8</t>
  </si>
  <si>
    <t>C10.9</t>
  </si>
  <si>
    <t>C10.10</t>
  </si>
  <si>
    <t>C10.11</t>
  </si>
  <si>
    <t>C10.11.1</t>
  </si>
  <si>
    <t>C10.11.2</t>
  </si>
  <si>
    <t>C10.11.3</t>
  </si>
  <si>
    <t>C10.11.4</t>
  </si>
  <si>
    <t>C10.11.5</t>
  </si>
  <si>
    <t>C10.11.6</t>
  </si>
  <si>
    <t>8.8.6</t>
  </si>
  <si>
    <t>A6.13</t>
  </si>
  <si>
    <t>Special water control in terms of project specifications</t>
  </si>
  <si>
    <t xml:space="preserve">Clear and grub pipeline routes 2m wide including removal of </t>
  </si>
  <si>
    <t xml:space="preserve">trees of girth less than 1m and dispose at an approved </t>
  </si>
  <si>
    <t xml:space="preserve">dumping site (not applicable where trenching is situated </t>
  </si>
  <si>
    <t>within road fill or road excavation)</t>
  </si>
  <si>
    <t>Saw cut existing asphalt pavement, demolish and dispose</t>
  </si>
  <si>
    <t xml:space="preserve"> at an approved dumping site</t>
  </si>
  <si>
    <t xml:space="preserve">Reinstatement of existing pavements up to a depth </t>
  </si>
  <si>
    <t>of 550mm for surfaces:</t>
  </si>
  <si>
    <t>a.  Over 1m and up to and including 2m</t>
  </si>
  <si>
    <t>b.  Over 2m and up to and including 3m</t>
  </si>
  <si>
    <t>c.  Over 3m and up to and including 4m</t>
  </si>
  <si>
    <t>a.  50mm thick continuously graded asphalt</t>
  </si>
  <si>
    <t xml:space="preserve">b.  Interlocking block paving with a thickness up to and </t>
  </si>
  <si>
    <t xml:space="preserve">     including 100mm</t>
  </si>
  <si>
    <t xml:space="preserve">Transport materials and debris to unspecified sites </t>
  </si>
  <si>
    <t>and dump</t>
  </si>
  <si>
    <t xml:space="preserve">Haulage for disposing of surplus material to an approved </t>
  </si>
  <si>
    <t xml:space="preserve">dumping site or as instructed by the Engineer </t>
  </si>
  <si>
    <t>a.  Concrete supports and thrust / anchor blocks</t>
  </si>
  <si>
    <t>b.  Isolation valves</t>
  </si>
  <si>
    <t>Extra-over for Items B3.1 to B3.2 for treatment by</t>
  </si>
  <si>
    <t>pipe trenches</t>
  </si>
  <si>
    <t xml:space="preserve">screening of excavated material for use as backfill to </t>
  </si>
  <si>
    <t xml:space="preserve">Extra-over for Item B3.1 for excavations deeper than </t>
  </si>
  <si>
    <t>2.5m and up to 5m</t>
  </si>
  <si>
    <t xml:space="preserve">Excavate in all materials up to 2.5m deep, use for backfill </t>
  </si>
  <si>
    <t xml:space="preserve">and compact to 95% Mod. AASHTO maximum density at </t>
  </si>
  <si>
    <t xml:space="preserve">O.M.C. and dispose of excess material as directed for all </t>
  </si>
  <si>
    <t xml:space="preserve">diameter pipelines </t>
  </si>
  <si>
    <t>Excavate in all materials up to and including 2,5m depth</t>
  </si>
  <si>
    <t xml:space="preserve"> for:</t>
  </si>
  <si>
    <t xml:space="preserve">Remove 2m wide strip of topsoil for pipe trench to a </t>
  </si>
  <si>
    <t xml:space="preserve">nominal depth of 150mm, stockpile and maintain (not </t>
  </si>
  <si>
    <t xml:space="preserve">applicable where trenching is situated within road fill or </t>
  </si>
  <si>
    <t>road excavation)</t>
  </si>
  <si>
    <t xml:space="preserve">Extra-over for Items B3.1 to B3.2 for compaction in road </t>
  </si>
  <si>
    <t>reserves to road specifications for pipes regardless</t>
  </si>
  <si>
    <t>of diameter</t>
  </si>
  <si>
    <t xml:space="preserve">Extra-over for Item B3.1 for making up deficiency in backfill </t>
  </si>
  <si>
    <t xml:space="preserve">material by importing G7 material from commercial </t>
  </si>
  <si>
    <t xml:space="preserve">sources, backfill and compact to 95% Mod. AASHTO </t>
  </si>
  <si>
    <t>maximum density at O.M.C.</t>
  </si>
  <si>
    <t>Extra-over for Item B4.1 for treatment of excavated material</t>
  </si>
  <si>
    <t xml:space="preserve"> to make it suitable for bedding of pipes by:</t>
  </si>
  <si>
    <t xml:space="preserve">Provision of 19mm crushed stone bedding material to form </t>
  </si>
  <si>
    <t>a sub-drain where instructed by the Engineer;</t>
  </si>
  <si>
    <t>from commercial sources</t>
  </si>
  <si>
    <t xml:space="preserve">Supply, lay and bed uPVC pipes, complete with couplings </t>
  </si>
  <si>
    <t>for diameters of:</t>
  </si>
  <si>
    <t xml:space="preserve">Extra-over for Items B5.1 to B5.4 for the supply, lay and </t>
  </si>
  <si>
    <t>bedding of pipe specials complete with couplings:</t>
  </si>
  <si>
    <t xml:space="preserve">Excavation in hard rock where the use of explosives </t>
  </si>
  <si>
    <t>is prohibited</t>
  </si>
  <si>
    <t>SANS</t>
  </si>
  <si>
    <t xml:space="preserve"> 1200LB</t>
  </si>
  <si>
    <t xml:space="preserve">    of diameter 1130mm complete as shown on drawings</t>
  </si>
  <si>
    <t>D12</t>
  </si>
  <si>
    <t>D12.1</t>
  </si>
  <si>
    <t>D12.1.1</t>
  </si>
  <si>
    <t>D12.1.2</t>
  </si>
  <si>
    <t>D12.1.5</t>
  </si>
  <si>
    <t>D12.1.3</t>
  </si>
  <si>
    <t>D12.1.4</t>
  </si>
  <si>
    <t>D12.1.6</t>
  </si>
  <si>
    <t>D12.2.11</t>
  </si>
  <si>
    <t>D12.2.10</t>
  </si>
  <si>
    <t>D12.2.9</t>
  </si>
  <si>
    <t>D12.2.8</t>
  </si>
  <si>
    <t>D12.2.6</t>
  </si>
  <si>
    <t>D12.2.7</t>
  </si>
  <si>
    <t>D12.2.5</t>
  </si>
  <si>
    <t>D12.2.4</t>
  </si>
  <si>
    <t>D12.2.2</t>
  </si>
  <si>
    <t>D12.2.3</t>
  </si>
  <si>
    <t>D12.2</t>
  </si>
  <si>
    <t>D12.2.1</t>
  </si>
  <si>
    <t>Bulk Sewer</t>
  </si>
  <si>
    <t>Bulk Water</t>
  </si>
  <si>
    <t>Construction costs</t>
  </si>
  <si>
    <t>Construction of 2.8km of 200mm uPVC sewer rising mainline</t>
  </si>
  <si>
    <t>Construction of 1.6km  of 200 uPVC bulk water from the reservoir to the development</t>
  </si>
  <si>
    <t>Construction of 2 by 0.5ML Elevated steel tank</t>
  </si>
  <si>
    <t>Access Road</t>
  </si>
  <si>
    <t>Vat</t>
  </si>
  <si>
    <t>Sub-total A (Bulk sewer)</t>
  </si>
  <si>
    <t>Sub-total B (Bulk water)</t>
  </si>
  <si>
    <t>Sub-total C (Access)</t>
  </si>
  <si>
    <t>SUB-TOTAL 1 CONSTRUCTION</t>
  </si>
  <si>
    <t>SUB-TOTAL 2 CONSTRUCTION</t>
  </si>
  <si>
    <t>Consulting Costs</t>
  </si>
  <si>
    <t>Professional fees</t>
  </si>
  <si>
    <t>Disbursements</t>
  </si>
  <si>
    <t>OHS services</t>
  </si>
  <si>
    <t>Sub Total Consulting Cost</t>
  </si>
  <si>
    <t xml:space="preserve">Total Consulting Cost </t>
  </si>
  <si>
    <t>Grand Total Project Costs</t>
  </si>
  <si>
    <t>TOTAL  CONSTRUCTION</t>
  </si>
  <si>
    <t>Construction of 0.5ML Pump-station 01 @125m3/hr</t>
  </si>
  <si>
    <t>Cleaning and sealing of reservoir</t>
  </si>
  <si>
    <t>200m access gravel road</t>
  </si>
  <si>
    <t>R29 intersection upgrade (asphalt)</t>
  </si>
  <si>
    <t>8 months</t>
  </si>
  <si>
    <t>Construction monitoring</t>
  </si>
  <si>
    <t>Contigencies 10%</t>
  </si>
  <si>
    <t>Construction of 0.25ML Pump-station 02</t>
  </si>
  <si>
    <t>ok</t>
  </si>
  <si>
    <t>Social facilitator</t>
  </si>
  <si>
    <t>Construction of 1 km of 450mm uPVC sewer rising mainline</t>
  </si>
  <si>
    <t>Construction of 1.8km of 450mm uPVC bulk gravity sewer line</t>
  </si>
  <si>
    <t>Construction of 2.5km of 250mm uPVC bulk gravity sewer line</t>
  </si>
  <si>
    <t>Upgrading of Thistle groove pump station (Pump 3)</t>
  </si>
  <si>
    <t>Survey and geotech</t>
  </si>
  <si>
    <t>Construction of 1.05km of 200mm uPVC sewer rising mainline</t>
  </si>
  <si>
    <t>Construction of 4.6km of 250mm uPVC bulk gravity sewer line</t>
  </si>
  <si>
    <t>Construction of 0.75ML Pump-station 02</t>
  </si>
  <si>
    <t>Contigencies 7.5%</t>
  </si>
  <si>
    <t xml:space="preserve"> 4 scanners for COVID-19</t>
  </si>
  <si>
    <t>Tripod stand</t>
  </si>
  <si>
    <t>4 Masking tape</t>
  </si>
  <si>
    <t>Jojo tank 2500L</t>
  </si>
  <si>
    <t>dumpy level set</t>
  </si>
  <si>
    <t>Total</t>
  </si>
  <si>
    <t>3 x Rakes</t>
  </si>
  <si>
    <t>250L diesel</t>
  </si>
  <si>
    <t xml:space="preserve"> 25 x pipes- 315 mm class 34 pipes</t>
  </si>
  <si>
    <t>2 x First aid kit boxes</t>
  </si>
  <si>
    <t>2 x battery for the two TLB</t>
  </si>
  <si>
    <t>2 x drilling Machine</t>
  </si>
  <si>
    <t>1 x laser machine</t>
  </si>
  <si>
    <t>2 x batteries for the excavator</t>
  </si>
  <si>
    <t>95 square mm 3 core armoured cable-30m</t>
  </si>
  <si>
    <t xml:space="preserve">1 x Container window </t>
  </si>
  <si>
    <t>6 x Fish lane</t>
  </si>
  <si>
    <t>2 x Grinder</t>
  </si>
  <si>
    <t>Price</t>
  </si>
  <si>
    <t>10 x Spade</t>
  </si>
  <si>
    <t>Tlb window</t>
  </si>
  <si>
    <t>3 x Employees bags that had personal belongings</t>
  </si>
  <si>
    <t>4 X Hammer</t>
  </si>
  <si>
    <t>Prodpix 212 &amp; Nkolele Projects JV</t>
  </si>
  <si>
    <t>Construction of bulk infrastructure for the parliamentary village (DHS/195/19MP)</t>
  </si>
  <si>
    <t>List of stolen item</t>
  </si>
  <si>
    <t>6.5KVA generator</t>
  </si>
  <si>
    <t>2 x battery for the truck</t>
  </si>
  <si>
    <t>1x Mobile toilet</t>
  </si>
  <si>
    <t>Construction of 1 ML Elevated steel tank</t>
  </si>
  <si>
    <t>596 Water, Sewer,Roads &amp; Stormwater Sites</t>
  </si>
  <si>
    <t>Construction of 0.55km of 250mm uPVC bulk gravity sewer line</t>
  </si>
  <si>
    <t>Total construction of bulk services</t>
  </si>
  <si>
    <t>Sub -total 1: construction of bulk services</t>
  </si>
  <si>
    <t>Sub-total 2:construction of bulk services including contigencies</t>
  </si>
  <si>
    <t>PROPOSED PHASE 1 SCOPE OF WORKS</t>
  </si>
  <si>
    <t>PROPOSED PHASE 2 SCOPE OF WORKS</t>
  </si>
  <si>
    <t>Construction of 4.05km of 250mm uPVC bulk gravity sewer line</t>
  </si>
  <si>
    <t>157 Water, Sewer,Roads &amp; Stormwater Sites</t>
  </si>
  <si>
    <t>PROPOSED PHASE 3 SCOPE OF WORKS</t>
  </si>
  <si>
    <t>Total Construction Costs</t>
  </si>
  <si>
    <t>Phase 01</t>
  </si>
  <si>
    <t>Phase 02</t>
  </si>
  <si>
    <t>Phase 03</t>
  </si>
  <si>
    <t>Sites Costs</t>
  </si>
  <si>
    <t>Prof Fees</t>
  </si>
  <si>
    <t>Construction Costs</t>
  </si>
  <si>
    <t>Bulk Services Costs</t>
  </si>
  <si>
    <t>Grand Total</t>
  </si>
  <si>
    <t>736 Water, Sewer,Roads &amp; Stormwater Sites</t>
  </si>
  <si>
    <t>l/d</t>
  </si>
  <si>
    <t>kl/d</t>
  </si>
  <si>
    <t>l/hr</t>
  </si>
  <si>
    <t>l/min</t>
  </si>
  <si>
    <t>l/sec</t>
  </si>
  <si>
    <t>GOVAN MBEKI LOCAL MUNICIPALITY</t>
  </si>
  <si>
    <t>Kinross Ext 33 Existing Concrete Reservoir Repair</t>
  </si>
  <si>
    <t>PAYMENT</t>
  </si>
  <si>
    <t>Qty</t>
  </si>
  <si>
    <t>CERTIFIED QUANTITIES</t>
  </si>
  <si>
    <t>CERTIFIED AMOUNT</t>
  </si>
  <si>
    <t>NO.</t>
  </si>
  <si>
    <t>REF</t>
  </si>
  <si>
    <t>PREVIOUS</t>
  </si>
  <si>
    <t>CURRENT</t>
  </si>
  <si>
    <t>TOTAL</t>
  </si>
  <si>
    <t>SABS</t>
  </si>
  <si>
    <t>3.1</t>
  </si>
  <si>
    <t>1200C</t>
  </si>
  <si>
    <t>3.1.1</t>
  </si>
  <si>
    <t>Remove and grub all grass, trees and tree stumps regardless of girth</t>
  </si>
  <si>
    <t xml:space="preserve"> </t>
  </si>
  <si>
    <t>3.2</t>
  </si>
  <si>
    <t>1200D</t>
  </si>
  <si>
    <t>BULK EXCAVATION</t>
  </si>
  <si>
    <t>3.2.1</t>
  </si>
  <si>
    <t>8.3.2a)</t>
  </si>
  <si>
    <t>Excavate in all materials and dispose</t>
  </si>
  <si>
    <t>of surplus materials.</t>
  </si>
  <si>
    <t>a)</t>
  </si>
  <si>
    <t>Up to 1,5m deep</t>
  </si>
  <si>
    <t>b)</t>
  </si>
  <si>
    <t>Over 1,5 up to 3m deep</t>
  </si>
  <si>
    <t>3.2.2</t>
  </si>
  <si>
    <t>8.3.2b)</t>
  </si>
  <si>
    <t>Extra-over item 2.2.1 for</t>
  </si>
  <si>
    <t>1)</t>
  </si>
  <si>
    <t>Intermediate excavation (Provisional)</t>
  </si>
  <si>
    <t>2)</t>
  </si>
  <si>
    <t>Hard rock excavation (Provisional)</t>
  </si>
  <si>
    <t>3.2.3</t>
  </si>
  <si>
    <t>Restricted Excavation</t>
  </si>
  <si>
    <t>Excavate for restricted foundations, footings and use for backfill.</t>
  </si>
  <si>
    <t>Extra over for Intermediate Excavation</t>
  </si>
  <si>
    <t>3.3</t>
  </si>
  <si>
    <t>1200G</t>
  </si>
  <si>
    <t>CONCRETE (STRUCTURAL)</t>
  </si>
  <si>
    <t>3.3.1</t>
  </si>
  <si>
    <t>Rough formwork (Rates to include all scafolding supports)</t>
  </si>
  <si>
    <r>
      <t>m</t>
    </r>
    <r>
      <rPr>
        <sz val="10"/>
        <color theme="1"/>
        <rFont val="Arial"/>
        <family val="2"/>
      </rPr>
      <t>²</t>
    </r>
  </si>
  <si>
    <t>Smooth formwork (Rates to include all scafolding supports)</t>
  </si>
  <si>
    <t>3.3.2</t>
  </si>
  <si>
    <t>Steel Bars</t>
  </si>
  <si>
    <t>The rate includes the supply and placing, no allowance will be made for cuting, waste, space devices or biring wire.</t>
  </si>
  <si>
    <t>1. High tensile bars</t>
  </si>
  <si>
    <t>ton</t>
  </si>
  <si>
    <t>2. Mild bars</t>
  </si>
  <si>
    <t>3.4</t>
  </si>
  <si>
    <t>Waterproofing</t>
  </si>
  <si>
    <t>3.4.1</t>
  </si>
  <si>
    <t>B8.3.2</t>
  </si>
  <si>
    <t xml:space="preserve">Sealing of joints with polysulphide compound </t>
  </si>
  <si>
    <t>3.4.2</t>
  </si>
  <si>
    <t>Diamond grinding to interior surfaces of walls, slab and column encasements in order to remove existing waterproof coatings and the soft carbonated , micro-cracked layer of underlying concrete.</t>
  </si>
  <si>
    <r>
      <t>m</t>
    </r>
    <r>
      <rPr>
        <sz val="11"/>
        <rFont val="Arial"/>
        <family val="2"/>
      </rPr>
      <t>²</t>
    </r>
  </si>
  <si>
    <t>3.4.3</t>
  </si>
  <si>
    <t>Cracks repair via high pressure epoxy injection using Sikadur 52ZA, including all application nipples, crack surface filling and application equipment. (Quantity based on 30m long crack estimated at being 100mm deep and 1mm wide).</t>
  </si>
  <si>
    <t>ℓt</t>
  </si>
  <si>
    <t>3.4.4</t>
  </si>
  <si>
    <t>Repair spalls using a fibre reinforced repair mortar like Sika Monotop 612, including Sika Armatec 110 Epocem anti-corrosion coating and bond coat. (Quantity based on 3.1m² of repair and estimated at an average 0f 30mm deep).</t>
  </si>
  <si>
    <t>3.4.5</t>
  </si>
  <si>
    <t>Use Sikagard 720 Epocem to replace the replaced deficient layer of concrete. Applied at 2mm thick.</t>
  </si>
  <si>
    <t>3.4.6</t>
  </si>
  <si>
    <t>Apply Sikagard 62N Epoxy lining system, including the application of Sikafloor 161 Primmer and 2 coats of the Sikagard 62N, allowing to dry between coats.</t>
  </si>
  <si>
    <t>3.4.7</t>
  </si>
  <si>
    <t>Application of 250mm flexiband with contact adhesive</t>
  </si>
  <si>
    <t>3.5</t>
  </si>
  <si>
    <t xml:space="preserve">SABS </t>
  </si>
  <si>
    <t>STRUCTURAL STEELWORK</t>
  </si>
  <si>
    <t>1200H</t>
  </si>
  <si>
    <t>3.5.1</t>
  </si>
  <si>
    <t>8.3.1.2</t>
  </si>
  <si>
    <t>Supply and fabrication of steel work</t>
  </si>
  <si>
    <t>3.5.2</t>
  </si>
  <si>
    <t>(a) Supply, fabrication and erection of ladders for inspection  /access complete with pedestal. See drawing number 167/2015/CR-LA/01</t>
  </si>
  <si>
    <t>3.6</t>
  </si>
  <si>
    <t>Provision of the following galvanised steel pipes and fittings</t>
  </si>
  <si>
    <t>1200 LD</t>
  </si>
  <si>
    <t>3.6.1</t>
  </si>
  <si>
    <t>(a)</t>
  </si>
  <si>
    <t>Drop down testing before and after fixing the concrete reservoir.</t>
  </si>
  <si>
    <t>3.6.2</t>
  </si>
  <si>
    <t xml:space="preserve">(b) </t>
  </si>
  <si>
    <t>Water Level indicator</t>
  </si>
  <si>
    <t>3.7</t>
  </si>
  <si>
    <t>Fixing of existing fence (45m length x 2.4m height.</t>
  </si>
  <si>
    <t>Prov. Sum</t>
  </si>
  <si>
    <t>TOTAL SECTION CARRIED FORWARD TO SUMMARY:</t>
  </si>
  <si>
    <t>SECTION C :  CONCRETE RESERVOIR</t>
  </si>
  <si>
    <t>E</t>
  </si>
  <si>
    <t>SECTION E: SEWER DRAINAGE</t>
  </si>
  <si>
    <t>SECTION D: ELEVATED TANKS</t>
  </si>
  <si>
    <t>SECTION C : STEEL TANK</t>
  </si>
  <si>
    <t>C11</t>
  </si>
  <si>
    <t>STEEL TANK</t>
  </si>
  <si>
    <t>C11.1</t>
  </si>
  <si>
    <t>C11.1.1</t>
  </si>
  <si>
    <t>Clear and Grub</t>
  </si>
  <si>
    <t>a)   Clear and grub around proposed tank location</t>
  </si>
  <si>
    <t>C11.2</t>
  </si>
  <si>
    <t>1200DA</t>
  </si>
  <si>
    <t>C11.2.1</t>
  </si>
  <si>
    <t>Excavations</t>
  </si>
  <si>
    <t xml:space="preserve">a) Excavate in all materials and use for embankment </t>
  </si>
  <si>
    <t xml:space="preserve">   or bankfill or dispose</t>
  </si>
  <si>
    <t>b)  Extra over for:</t>
  </si>
  <si>
    <t>i.    Intermediate Excavation</t>
  </si>
  <si>
    <t>ii.   Hard rock excavation</t>
  </si>
  <si>
    <t>iii.  Boulders excavation, Class A</t>
  </si>
  <si>
    <t>iv.  Boulders excavation, Class B</t>
  </si>
  <si>
    <t>C11.3</t>
  </si>
  <si>
    <t>CONCRETE</t>
  </si>
  <si>
    <t>C11.3.1</t>
  </si>
  <si>
    <t>Formwork</t>
  </si>
  <si>
    <t>C11.3.1.1</t>
  </si>
  <si>
    <t>Rough formwork</t>
  </si>
  <si>
    <t>C11.3.1.2</t>
  </si>
  <si>
    <t>Smooth formwork</t>
  </si>
  <si>
    <t>C11.3.2</t>
  </si>
  <si>
    <t>Reinforcement</t>
  </si>
  <si>
    <t xml:space="preserve">The rate includes the supply and placing, no allowance </t>
  </si>
  <si>
    <t xml:space="preserve">will be made for cutting, waste, spacer devices </t>
  </si>
  <si>
    <t xml:space="preserve">or binding wire. </t>
  </si>
  <si>
    <t>C11.3.2.1</t>
  </si>
  <si>
    <t>a.  Mild steel bars</t>
  </si>
  <si>
    <t>b.  High tensile steel bars</t>
  </si>
  <si>
    <t>C11.3.3</t>
  </si>
  <si>
    <t>Concrete</t>
  </si>
  <si>
    <t xml:space="preserve">The rate includes the mixing or supply, the </t>
  </si>
  <si>
    <t>transportation, the placing,  the vibration, the</t>
  </si>
  <si>
    <t xml:space="preserve"> compaction and the curing</t>
  </si>
  <si>
    <t xml:space="preserve">Blinding layer 50mm thick </t>
  </si>
  <si>
    <t>Concrete grade</t>
  </si>
  <si>
    <t>a. 30 MPa concrete</t>
  </si>
  <si>
    <t>b. 20 MPa concrete screed</t>
  </si>
  <si>
    <t>Unformed surface finishes</t>
  </si>
  <si>
    <t>a. wood-floated finishes</t>
  </si>
  <si>
    <t>C11.4</t>
  </si>
  <si>
    <t>Sectional Steel Tank</t>
  </si>
  <si>
    <t xml:space="preserve">The rate includes supply, transportation, assembling </t>
  </si>
  <si>
    <t>and commissioning</t>
  </si>
  <si>
    <t>C11.4.1</t>
  </si>
  <si>
    <t xml:space="preserve">a) Supply of 500 kl (10 x 8.7 x 4.9m) sectional steel tank </t>
  </si>
  <si>
    <t>complete with inlet pipe, outlet pipe,overflow pipe, scour</t>
  </si>
  <si>
    <t xml:space="preserve"> pipe, ball valve,10m gavalised stand and level indicator. </t>
  </si>
  <si>
    <t>C11.4.2</t>
  </si>
  <si>
    <t xml:space="preserve">Supply and construction of  1.80m high standard </t>
  </si>
  <si>
    <t xml:space="preserve">security fence  complete with posts and gate  as required, </t>
  </si>
  <si>
    <t>to approval of the Engineer.</t>
  </si>
  <si>
    <t>d.  315mm uPVC Class 35</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</si>
</sst>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4" formatCode="_-&quot;R&quot;* #,##0.00_-;\-&quot;R&quot;* #,##0.00_-;_-&quot;R&quot;* &quot;-&quot;??_-;_-@_-"/>
    <numFmt numFmtId="43" formatCode="_-* #,##0.00_-;\-* #,##0.00_-;_-* &quot;-&quot;??_-;_-@_-"/>
    <numFmt numFmtId="164" formatCode="#\ ##0"/>
    <numFmt numFmtId="165" formatCode="#\ ##0.0"/>
    <numFmt numFmtId="166" formatCode="&quot;R&quot;\ #,##0.00"/>
    <numFmt numFmtId="167" formatCode="_ &quot;R&quot;\ * #,##0.00_ ;_ &quot;R&quot;\ * \-#,##0.00_ ;_ &quot;R&quot;\ * &quot;-&quot;??_ ;_ @_ "/>
    <numFmt numFmtId="168" formatCode="&quot;R&quot;\ #,##0.00_);\(&quot;R&quot;\ #,##0.00\)"/>
    <numFmt numFmtId="169" formatCode="[$R-1C09]\ #,##0.00"/>
    <numFmt numFmtId="170" formatCode="&quot;R&quot;#,##0.00"/>
    <numFmt numFmtId="171" formatCode="_ * #,##0.00_ ;_ * \-#,##0.00_ ;_ * &quot;-&quot;??_ ;_ @_ "/>
    <numFmt numFmtId="172" formatCode="#,##0.00_ ;\-#,##0.00\ "/>
    <numFmt numFmtId="173" formatCode="[$R-1C09]#,##0.00"/>
  </numFmts>
  <fonts count="43" x14ac:knownFonts="1">
    <font>
      <sz val="10"/>
      <color theme="1"/>
      <name val="Arial"/>
      <family val="2"/>
    </font>
    <font>
      <sz val="11"/>
      <color theme="1"/>
      <name val="Calibri"/>
      <family val="2"/>
      <scheme val="minor"/>
    </font>
    <font>
      <b/>
      <sz val="10"/>
      <name val="Arial Narrow"/>
      <family val="2"/>
    </font>
    <font>
      <b/>
      <sz val="10"/>
      <name val="Arial"/>
      <family val="2"/>
    </font>
    <font>
      <sz val="10"/>
      <name val="Arial Narrow"/>
      <family val="2"/>
    </font>
    <font>
      <sz val="10"/>
      <name val="Arial"/>
      <family val="2"/>
    </font>
    <font>
      <sz val="10"/>
      <color theme="1"/>
      <name val="Arial Narrow"/>
      <family val="2"/>
    </font>
    <font>
      <b/>
      <i/>
      <sz val="10"/>
      <name val="Arial Narrow"/>
      <family val="2"/>
    </font>
    <font>
      <u/>
      <sz val="10"/>
      <name val="Arial Narrow"/>
      <family val="2"/>
    </font>
    <font>
      <b/>
      <sz val="14"/>
      <name val="Arial"/>
      <family val="2"/>
    </font>
    <font>
      <b/>
      <sz val="12"/>
      <color theme="1"/>
      <name val="Arial"/>
      <family val="2"/>
    </font>
    <font>
      <b/>
      <sz val="12"/>
      <name val="Arial"/>
      <family val="2"/>
    </font>
    <font>
      <sz val="12"/>
      <name val="Arial"/>
      <family val="2"/>
    </font>
    <font>
      <b/>
      <sz val="16"/>
      <name val="Arial"/>
      <family val="2"/>
    </font>
    <font>
      <u/>
      <sz val="10"/>
      <name val="Arial"/>
      <family val="2"/>
    </font>
    <font>
      <i/>
      <sz val="10"/>
      <name val="Arial Narrow"/>
      <family val="2"/>
    </font>
    <font>
      <sz val="10"/>
      <color theme="1"/>
      <name val="Arial"/>
      <family val="2"/>
    </font>
    <font>
      <sz val="10"/>
      <name val="Calibri"/>
      <family val="2"/>
    </font>
    <font>
      <sz val="10"/>
      <name val="Calibri"/>
      <family val="2"/>
      <scheme val="minor"/>
    </font>
    <font>
      <u/>
      <sz val="10"/>
      <name val="Calibri"/>
      <family val="2"/>
      <scheme val="minor"/>
    </font>
    <font>
      <b/>
      <u/>
      <sz val="10"/>
      <name val="Calibri"/>
      <family val="2"/>
      <scheme val="minor"/>
    </font>
    <font>
      <b/>
      <u/>
      <sz val="10"/>
      <name val="Arial"/>
      <family val="2"/>
    </font>
    <font>
      <b/>
      <sz val="10"/>
      <name val="Calibri Light"/>
      <family val="2"/>
      <scheme val="major"/>
    </font>
    <font>
      <sz val="10"/>
      <name val="Calibri Light"/>
      <family val="2"/>
      <scheme val="major"/>
    </font>
    <font>
      <sz val="10"/>
      <color rgb="FFFF0000"/>
      <name val="Arial Narrow"/>
      <family val="2"/>
    </font>
    <font>
      <b/>
      <sz val="11"/>
      <color theme="1"/>
      <name val="Calibri"/>
      <family val="2"/>
      <scheme val="minor"/>
    </font>
    <font>
      <b/>
      <sz val="11"/>
      <name val="Calibri"/>
      <family val="2"/>
      <scheme val="minor"/>
    </font>
    <font>
      <sz val="11"/>
      <name val="Calibri"/>
      <family val="2"/>
      <scheme val="minor"/>
    </font>
    <font>
      <sz val="11"/>
      <color theme="1"/>
      <name val="Arial"/>
      <family val="2"/>
    </font>
    <font>
      <b/>
      <sz val="11"/>
      <name val="Arial"/>
      <family val="2"/>
    </font>
    <font>
      <sz val="11"/>
      <name val="Arial"/>
      <family val="2"/>
    </font>
    <font>
      <b/>
      <sz val="10"/>
      <color theme="1"/>
      <name val="Arial"/>
      <family val="2"/>
    </font>
    <font>
      <b/>
      <sz val="11"/>
      <color rgb="FF000000"/>
      <name val="Arial"/>
      <family val="2"/>
    </font>
    <font>
      <sz val="12"/>
      <color theme="1"/>
      <name val="Arial"/>
      <family val="2"/>
    </font>
    <font>
      <sz val="11"/>
      <color rgb="FFFF0000"/>
      <name val="Calibri"/>
      <family val="2"/>
      <scheme val="minor"/>
    </font>
    <font>
      <sz val="10"/>
      <name val="Microsoft Sans Serif"/>
      <family val="2"/>
    </font>
    <font>
      <b/>
      <sz val="10.5"/>
      <name val="Calibri"/>
      <family val="2"/>
      <scheme val="minor"/>
    </font>
    <font>
      <sz val="10"/>
      <name val="MS Sans Serif"/>
      <family val="2"/>
    </font>
    <font>
      <b/>
      <u/>
      <sz val="11"/>
      <name val="Calibri"/>
      <family val="2"/>
      <scheme val="minor"/>
    </font>
    <font>
      <sz val="11"/>
      <color indexed="12"/>
      <name val="Calibri"/>
      <family val="2"/>
      <scheme val="minor"/>
    </font>
    <font>
      <u/>
      <sz val="11"/>
      <name val="Calibri"/>
      <family val="2"/>
      <scheme val="minor"/>
    </font>
    <font>
      <b/>
      <sz val="11"/>
      <color rgb="FFFF0000"/>
      <name val="Calibri"/>
      <family val="2"/>
      <scheme val="minor"/>
    </font>
    <font>
      <u/>
      <sz val="11"/>
      <color theme="1"/>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rgb="FFF2F2F2"/>
        <bgColor indexed="64"/>
      </patternFill>
    </fill>
    <fill>
      <patternFill patternType="solid">
        <fgColor rgb="FFFFFF0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499984740745262"/>
        <bgColor indexed="64"/>
      </patternFill>
    </fill>
  </fills>
  <borders count="8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auto="1"/>
      </left>
      <right style="thin">
        <color auto="1"/>
      </right>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auto="1"/>
      </left>
      <right style="thin">
        <color auto="1"/>
      </right>
      <top/>
      <bottom style="medium">
        <color auto="1"/>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dash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style="medium">
        <color indexed="64"/>
      </right>
      <top style="medium">
        <color indexed="64"/>
      </top>
      <bottom style="medium">
        <color indexed="64"/>
      </bottom>
      <diagonal/>
    </border>
    <border>
      <left/>
      <right style="thin">
        <color indexed="8"/>
      </right>
      <top/>
      <bottom/>
      <diagonal/>
    </border>
    <border>
      <left style="thin">
        <color indexed="8"/>
      </left>
      <right style="thin">
        <color indexed="8"/>
      </right>
      <top/>
      <bottom/>
      <diagonal/>
    </border>
    <border>
      <left style="thin">
        <color indexed="64"/>
      </left>
      <right style="thin">
        <color indexed="8"/>
      </right>
      <top/>
      <bottom/>
      <diagonal/>
    </border>
    <border>
      <left style="thin">
        <color indexed="8"/>
      </left>
      <right/>
      <top/>
      <bottom/>
      <diagonal/>
    </border>
    <border>
      <left/>
      <right/>
      <top style="thin">
        <color indexed="64"/>
      </top>
      <bottom/>
      <diagonal/>
    </border>
    <border>
      <left style="thick">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1"/>
      </left>
      <right style="medium">
        <color theme="1"/>
      </right>
      <top style="medium">
        <color theme="1"/>
      </top>
      <bottom/>
      <diagonal/>
    </border>
    <border>
      <left/>
      <right style="medium">
        <color theme="1"/>
      </right>
      <top style="medium">
        <color indexed="64"/>
      </top>
      <bottom/>
      <diagonal/>
    </border>
    <border>
      <left style="medium">
        <color indexed="64"/>
      </left>
      <right style="medium">
        <color theme="1"/>
      </right>
      <top style="medium">
        <color indexed="64"/>
      </top>
      <bottom/>
      <diagonal/>
    </border>
    <border>
      <left/>
      <right style="medium">
        <color indexed="64"/>
      </right>
      <top style="medium">
        <color indexed="64"/>
      </top>
      <bottom style="thin">
        <color indexed="64"/>
      </bottom>
      <diagonal/>
    </border>
    <border>
      <left/>
      <right style="medium">
        <color theme="1"/>
      </right>
      <top style="medium">
        <color indexed="64"/>
      </top>
      <bottom style="medium">
        <color indexed="64"/>
      </bottom>
      <diagonal/>
    </border>
    <border>
      <left style="medium">
        <color theme="1"/>
      </left>
      <right style="medium">
        <color theme="1"/>
      </right>
      <top/>
      <bottom style="medium">
        <color theme="1"/>
      </bottom>
      <diagonal/>
    </border>
    <border>
      <left/>
      <right style="medium">
        <color theme="1"/>
      </right>
      <top/>
      <bottom style="medium">
        <color indexed="64"/>
      </bottom>
      <diagonal/>
    </border>
    <border>
      <left style="medium">
        <color indexed="64"/>
      </left>
      <right style="medium">
        <color theme="1"/>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theme="1"/>
      </bottom>
      <diagonal/>
    </border>
    <border>
      <left style="medium">
        <color indexed="64"/>
      </left>
      <right style="medium">
        <color theme="1"/>
      </right>
      <top style="medium">
        <color indexed="64"/>
      </top>
      <bottom style="medium">
        <color indexed="64"/>
      </bottom>
      <diagonal/>
    </border>
    <border>
      <left style="thin">
        <color theme="1"/>
      </left>
      <right style="thin">
        <color theme="1"/>
      </right>
      <top style="medium">
        <color indexed="64"/>
      </top>
      <bottom/>
      <diagonal/>
    </border>
    <border>
      <left style="thin">
        <color theme="1"/>
      </left>
      <right style="thin">
        <color theme="1"/>
      </right>
      <top/>
      <bottom/>
      <diagonal/>
    </border>
    <border>
      <left/>
      <right style="thin">
        <color theme="1"/>
      </right>
      <top/>
      <bottom/>
      <diagonal/>
    </border>
    <border>
      <left style="thin">
        <color theme="1"/>
      </left>
      <right style="thin">
        <color theme="1"/>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medium">
        <color theme="1"/>
      </left>
      <right style="medium">
        <color theme="1"/>
      </right>
      <top style="medium">
        <color indexed="64"/>
      </top>
      <bottom/>
      <diagonal/>
    </border>
    <border>
      <left style="thin">
        <color indexed="64"/>
      </left>
      <right/>
      <top style="medium">
        <color indexed="64"/>
      </top>
      <bottom style="thin">
        <color indexed="64"/>
      </bottom>
      <diagonal/>
    </border>
    <border>
      <left style="medium">
        <color theme="1"/>
      </left>
      <right/>
      <top style="medium">
        <color theme="1"/>
      </top>
      <bottom/>
      <diagonal/>
    </border>
    <border>
      <left/>
      <right/>
      <top style="medium">
        <color theme="1"/>
      </top>
      <bottom/>
      <diagonal/>
    </border>
    <border>
      <left/>
      <right style="medium">
        <color indexed="64"/>
      </right>
      <top style="medium">
        <color theme="1"/>
      </top>
      <bottom/>
      <diagonal/>
    </border>
    <border>
      <left/>
      <right style="medium">
        <color theme="1"/>
      </right>
      <top style="medium">
        <color theme="1"/>
      </top>
      <bottom/>
      <diagonal/>
    </border>
    <border>
      <left style="medium">
        <color theme="1"/>
      </left>
      <right style="medium">
        <color theme="1"/>
      </right>
      <top/>
      <bottom style="medium">
        <color indexed="64"/>
      </bottom>
      <diagonal/>
    </border>
    <border>
      <left style="medium">
        <color theme="1"/>
      </left>
      <right/>
      <top style="medium">
        <color indexed="64"/>
      </top>
      <bottom style="medium">
        <color theme="1"/>
      </bottom>
      <diagonal/>
    </border>
    <border>
      <left/>
      <right style="medium">
        <color indexed="64"/>
      </right>
      <top style="medium">
        <color indexed="64"/>
      </top>
      <bottom style="medium">
        <color theme="1"/>
      </bottom>
      <diagonal/>
    </border>
    <border>
      <left/>
      <right style="medium">
        <color theme="1"/>
      </right>
      <top/>
      <bottom style="medium">
        <color theme="1"/>
      </bottom>
      <diagonal/>
    </border>
    <border>
      <left style="thin">
        <color indexed="64"/>
      </left>
      <right style="thin">
        <color theme="1"/>
      </right>
      <top style="medium">
        <color theme="1"/>
      </top>
      <bottom/>
      <diagonal/>
    </border>
    <border>
      <left style="thin">
        <color indexed="64"/>
      </left>
      <right style="thin">
        <color theme="1"/>
      </right>
      <top/>
      <bottom/>
      <diagonal/>
    </border>
    <border>
      <left style="thin">
        <color theme="1"/>
      </left>
      <right style="thin">
        <color theme="1"/>
      </right>
      <top/>
      <bottom style="medium">
        <color indexed="64"/>
      </bottom>
      <diagonal/>
    </border>
    <border>
      <left/>
      <right/>
      <top/>
      <bottom style="medium">
        <color theme="1"/>
      </bottom>
      <diagonal/>
    </border>
    <border>
      <left style="thin">
        <color indexed="64"/>
      </left>
      <right style="thin">
        <color theme="1"/>
      </right>
      <top/>
      <bottom style="medium">
        <color theme="1"/>
      </bottom>
      <diagonal/>
    </border>
    <border>
      <left style="thin">
        <color theme="1"/>
      </left>
      <right style="thin">
        <color theme="1"/>
      </right>
      <top/>
      <bottom style="medium">
        <color theme="1"/>
      </bottom>
      <diagonal/>
    </border>
    <border>
      <left/>
      <right style="medium">
        <color indexed="64"/>
      </right>
      <top style="medium">
        <color indexed="64"/>
      </top>
      <bottom/>
      <diagonal/>
    </border>
    <border>
      <left/>
      <right style="medium">
        <color indexed="64"/>
      </right>
      <top/>
      <bottom style="medium">
        <color indexed="64"/>
      </bottom>
      <diagonal/>
    </border>
  </borders>
  <cellStyleXfs count="14">
    <xf numFmtId="0" fontId="0" fillId="0" borderId="0"/>
    <xf numFmtId="0" fontId="5" fillId="0" borderId="0">
      <alignment vertical="top"/>
    </xf>
    <xf numFmtId="43" fontId="16" fillId="0" borderId="0" applyFont="0" applyFill="0" applyBorder="0" applyAlignment="0" applyProtection="0"/>
    <xf numFmtId="44" fontId="16" fillId="0" borderId="0" applyFont="0" applyFill="0" applyBorder="0" applyAlignment="0" applyProtection="0"/>
    <xf numFmtId="9" fontId="16" fillId="0" borderId="0" applyFont="0" applyFill="0" applyBorder="0" applyAlignment="0" applyProtection="0"/>
    <xf numFmtId="0" fontId="5" fillId="0" borderId="0"/>
    <xf numFmtId="0" fontId="12" fillId="0" borderId="0"/>
    <xf numFmtId="3" fontId="5" fillId="0" borderId="40" applyProtection="0"/>
    <xf numFmtId="0" fontId="1" fillId="0" borderId="0"/>
    <xf numFmtId="0" fontId="35" fillId="0" borderId="0"/>
    <xf numFmtId="0" fontId="37" fillId="0" borderId="0"/>
    <xf numFmtId="0" fontId="12" fillId="0" borderId="0"/>
    <xf numFmtId="171" fontId="1" fillId="0" borderId="0" applyFont="0" applyFill="0" applyBorder="0" applyAlignment="0" applyProtection="0"/>
    <xf numFmtId="0" fontId="35" fillId="0" borderId="0"/>
  </cellStyleXfs>
  <cellXfs count="827">
    <xf numFmtId="0" fontId="0" fillId="0" borderId="0" xfId="0"/>
    <xf numFmtId="0" fontId="2" fillId="0" borderId="1" xfId="0" applyFont="1" applyBorder="1" applyAlignment="1" applyProtection="1">
      <alignment vertical="top"/>
    </xf>
    <xf numFmtId="0" fontId="0" fillId="0" borderId="0" xfId="0" applyAlignment="1" applyProtection="1">
      <alignment vertical="top"/>
    </xf>
    <xf numFmtId="49" fontId="4" fillId="0" borderId="2" xfId="0" applyNumberFormat="1" applyFont="1" applyBorder="1" applyAlignment="1" applyProtection="1">
      <alignment horizontal="left" vertical="top"/>
    </xf>
    <xf numFmtId="0" fontId="5" fillId="0" borderId="2" xfId="0" applyFont="1" applyBorder="1" applyAlignment="1" applyProtection="1">
      <alignment horizontal="center" vertical="top"/>
    </xf>
    <xf numFmtId="49" fontId="4" fillId="2" borderId="2" xfId="0" applyNumberFormat="1" applyFont="1" applyFill="1" applyBorder="1" applyAlignment="1" applyProtection="1">
      <alignment horizontal="left" vertical="top"/>
    </xf>
    <xf numFmtId="0" fontId="5" fillId="0" borderId="2" xfId="0" applyFont="1" applyBorder="1" applyAlignment="1" applyProtection="1">
      <alignment vertical="top" wrapText="1"/>
    </xf>
    <xf numFmtId="0" fontId="4" fillId="0" borderId="0" xfId="0" applyFont="1" applyAlignment="1" applyProtection="1">
      <alignment vertical="top"/>
    </xf>
    <xf numFmtId="0" fontId="0" fillId="0" borderId="0" xfId="0" applyAlignment="1" applyProtection="1">
      <alignment horizontal="center" vertical="top"/>
    </xf>
    <xf numFmtId="49" fontId="5" fillId="0" borderId="2" xfId="0" applyNumberFormat="1" applyFont="1" applyBorder="1" applyAlignment="1" applyProtection="1">
      <alignment horizontal="left" vertical="top"/>
    </xf>
    <xf numFmtId="0" fontId="5" fillId="0" borderId="0" xfId="0" applyFont="1" applyAlignment="1" applyProtection="1">
      <alignment vertical="top"/>
    </xf>
    <xf numFmtId="0" fontId="2" fillId="0" borderId="1" xfId="0" applyFont="1" applyBorder="1" applyAlignment="1" applyProtection="1">
      <alignment horizontal="center" vertical="top"/>
    </xf>
    <xf numFmtId="0" fontId="6" fillId="0" borderId="0" xfId="0" applyFont="1" applyAlignment="1" applyProtection="1">
      <alignment vertical="top"/>
    </xf>
    <xf numFmtId="0" fontId="2" fillId="2" borderId="2" xfId="0" applyFont="1" applyFill="1" applyBorder="1" applyAlignment="1" applyProtection="1">
      <alignment horizontal="left" vertical="top" wrapText="1"/>
    </xf>
    <xf numFmtId="0" fontId="6" fillId="2" borderId="0" xfId="0" applyFont="1" applyFill="1" applyBorder="1" applyAlignment="1" applyProtection="1">
      <alignment horizontal="center" vertical="top"/>
    </xf>
    <xf numFmtId="0" fontId="6" fillId="2" borderId="3" xfId="0" applyFont="1" applyFill="1" applyBorder="1" applyAlignment="1" applyProtection="1">
      <alignment horizontal="center" vertical="top"/>
    </xf>
    <xf numFmtId="4" fontId="6" fillId="2" borderId="3" xfId="0" applyNumberFormat="1" applyFont="1" applyFill="1" applyBorder="1" applyAlignment="1" applyProtection="1">
      <alignment horizontal="center" vertical="top"/>
    </xf>
    <xf numFmtId="4" fontId="6" fillId="2" borderId="2" xfId="0" applyNumberFormat="1" applyFont="1" applyFill="1" applyBorder="1" applyAlignment="1" applyProtection="1">
      <alignment horizontal="center" vertical="top"/>
    </xf>
    <xf numFmtId="0" fontId="4" fillId="0" borderId="2" xfId="0" applyFont="1" applyBorder="1" applyAlignment="1" applyProtection="1">
      <alignment vertical="top" wrapText="1"/>
    </xf>
    <xf numFmtId="0" fontId="4" fillId="0" borderId="2" xfId="0" applyFont="1" applyBorder="1" applyAlignment="1" applyProtection="1">
      <alignment horizontal="center" vertical="top"/>
    </xf>
    <xf numFmtId="4" fontId="6" fillId="0" borderId="2" xfId="0" applyNumberFormat="1" applyFont="1" applyBorder="1" applyAlignment="1" applyProtection="1">
      <alignment horizontal="center" vertical="top"/>
    </xf>
    <xf numFmtId="49" fontId="4" fillId="0" borderId="4" xfId="0" applyNumberFormat="1" applyFont="1" applyBorder="1" applyAlignment="1">
      <alignment horizontal="left" vertical="top" wrapText="1"/>
    </xf>
    <xf numFmtId="49" fontId="4" fillId="0" borderId="4" xfId="0" applyNumberFormat="1" applyFont="1" applyBorder="1" applyAlignment="1">
      <alignment horizontal="center" vertical="top" wrapText="1"/>
    </xf>
    <xf numFmtId="49" fontId="2" fillId="0" borderId="4" xfId="0" applyNumberFormat="1" applyFont="1" applyBorder="1" applyAlignment="1">
      <alignment horizontal="left" vertical="top" wrapText="1"/>
    </xf>
    <xf numFmtId="0" fontId="6" fillId="0" borderId="0" xfId="0" applyFont="1" applyAlignment="1" applyProtection="1">
      <alignment horizontal="center" vertical="top"/>
    </xf>
    <xf numFmtId="164" fontId="4" fillId="0" borderId="4" xfId="0" applyNumberFormat="1" applyFont="1" applyBorder="1" applyAlignment="1">
      <alignment horizontal="center" vertical="top" wrapText="1"/>
    </xf>
    <xf numFmtId="49" fontId="4" fillId="0" borderId="5" xfId="0" applyNumberFormat="1" applyFont="1" applyBorder="1" applyAlignment="1" applyProtection="1">
      <alignment horizontal="left"/>
    </xf>
    <xf numFmtId="0" fontId="0" fillId="0" borderId="5" xfId="0" applyBorder="1" applyAlignment="1" applyProtection="1">
      <alignment horizontal="right"/>
    </xf>
    <xf numFmtId="0" fontId="0" fillId="0" borderId="5" xfId="0" applyBorder="1" applyAlignment="1" applyProtection="1">
      <alignment horizontal="center"/>
    </xf>
    <xf numFmtId="4" fontId="0" fillId="0" borderId="6" xfId="0" applyNumberFormat="1" applyBorder="1" applyAlignment="1" applyProtection="1">
      <alignment horizontal="center"/>
    </xf>
    <xf numFmtId="4" fontId="0" fillId="0" borderId="2" xfId="0" applyNumberFormat="1" applyBorder="1" applyAlignment="1" applyProtection="1">
      <alignment horizontal="center"/>
    </xf>
    <xf numFmtId="0" fontId="0" fillId="0" borderId="0" xfId="0" applyProtection="1"/>
    <xf numFmtId="49" fontId="4" fillId="0" borderId="0" xfId="0" applyNumberFormat="1" applyFont="1" applyAlignment="1" applyProtection="1">
      <alignment horizontal="left" vertical="top"/>
    </xf>
    <xf numFmtId="0" fontId="0" fillId="0" borderId="0" xfId="0" applyAlignment="1" applyProtection="1">
      <alignment vertical="top" wrapText="1"/>
    </xf>
    <xf numFmtId="49" fontId="8" fillId="0" borderId="4" xfId="0" applyNumberFormat="1" applyFont="1" applyBorder="1" applyAlignment="1">
      <alignment horizontal="left" vertical="top" wrapText="1"/>
    </xf>
    <xf numFmtId="0" fontId="5" fillId="0" borderId="5" xfId="0" applyFont="1" applyBorder="1" applyProtection="1"/>
    <xf numFmtId="0" fontId="5" fillId="0" borderId="5" xfId="0" applyFont="1" applyBorder="1" applyAlignment="1" applyProtection="1">
      <alignment horizontal="center"/>
    </xf>
    <xf numFmtId="0" fontId="5" fillId="0" borderId="7" xfId="0" applyFont="1" applyBorder="1" applyProtection="1"/>
    <xf numFmtId="0" fontId="5" fillId="0" borderId="8" xfId="0" applyFont="1" applyBorder="1" applyProtection="1"/>
    <xf numFmtId="0" fontId="5" fillId="0" borderId="7" xfId="0" applyFont="1" applyBorder="1" applyAlignment="1" applyProtection="1">
      <alignment horizontal="center"/>
    </xf>
    <xf numFmtId="0" fontId="5" fillId="0" borderId="6" xfId="0" applyFont="1" applyBorder="1" applyAlignment="1" applyProtection="1">
      <alignment horizontal="right"/>
    </xf>
    <xf numFmtId="0" fontId="5" fillId="0" borderId="0" xfId="0" applyFont="1" applyProtection="1"/>
    <xf numFmtId="0" fontId="3" fillId="0" borderId="1" xfId="0" applyFont="1" applyBorder="1" applyProtection="1"/>
    <xf numFmtId="0" fontId="3" fillId="0" borderId="1" xfId="0" applyFont="1" applyBorder="1" applyAlignment="1" applyProtection="1">
      <alignment horizontal="center"/>
    </xf>
    <xf numFmtId="0" fontId="5" fillId="0" borderId="9" xfId="0" applyFont="1" applyBorder="1" applyProtection="1"/>
    <xf numFmtId="0" fontId="5" fillId="0" borderId="10" xfId="0" applyFont="1" applyBorder="1" applyAlignment="1" applyProtection="1">
      <alignment horizontal="center"/>
    </xf>
    <xf numFmtId="0" fontId="5" fillId="0" borderId="11" xfId="0" applyFont="1" applyBorder="1" applyAlignment="1" applyProtection="1">
      <alignment horizontal="right"/>
    </xf>
    <xf numFmtId="4" fontId="5" fillId="0" borderId="2" xfId="0" applyNumberFormat="1" applyFont="1" applyBorder="1" applyAlignment="1" applyProtection="1">
      <alignment horizontal="center" vertical="top"/>
      <protection locked="0"/>
    </xf>
    <xf numFmtId="4" fontId="5" fillId="0" borderId="2" xfId="0" applyNumberFormat="1" applyFont="1" applyBorder="1" applyAlignment="1" applyProtection="1">
      <alignment horizontal="center" vertical="top"/>
    </xf>
    <xf numFmtId="0" fontId="6" fillId="0" borderId="5" xfId="0" applyFont="1" applyBorder="1" applyAlignment="1" applyProtection="1">
      <alignment horizontal="right"/>
    </xf>
    <xf numFmtId="0" fontId="6" fillId="0" borderId="5" xfId="0" applyFont="1" applyBorder="1" applyAlignment="1" applyProtection="1">
      <alignment horizontal="center"/>
    </xf>
    <xf numFmtId="4" fontId="6" fillId="0" borderId="6" xfId="0" applyNumberFormat="1" applyFont="1" applyBorder="1" applyAlignment="1" applyProtection="1">
      <alignment horizontal="center"/>
    </xf>
    <xf numFmtId="0" fontId="6" fillId="0" borderId="0" xfId="0" applyFont="1" applyProtection="1"/>
    <xf numFmtId="0" fontId="6" fillId="0" borderId="0" xfId="0" applyFont="1" applyAlignment="1" applyProtection="1">
      <alignment vertical="top" wrapText="1"/>
    </xf>
    <xf numFmtId="0" fontId="6" fillId="0" borderId="0" xfId="0" applyFont="1"/>
    <xf numFmtId="0" fontId="6" fillId="0" borderId="0" xfId="0" applyFont="1" applyAlignment="1">
      <alignment horizontal="center"/>
    </xf>
    <xf numFmtId="0" fontId="5" fillId="0" borderId="0" xfId="1" applyBorder="1" applyAlignment="1">
      <alignment vertical="top"/>
    </xf>
    <xf numFmtId="0" fontId="10" fillId="0" borderId="0" xfId="0" applyFont="1" applyAlignment="1">
      <alignment horizontal="center" vertical="center" wrapText="1"/>
    </xf>
    <xf numFmtId="0" fontId="5" fillId="0" borderId="0" xfId="1" applyBorder="1" applyAlignment="1">
      <alignment horizontal="left" vertical="top"/>
    </xf>
    <xf numFmtId="0" fontId="11" fillId="0" borderId="12" xfId="1" applyFont="1" applyBorder="1" applyAlignment="1">
      <alignment horizontal="left" vertical="top"/>
    </xf>
    <xf numFmtId="0" fontId="11" fillId="0" borderId="13" xfId="1" applyFont="1" applyBorder="1" applyAlignment="1">
      <alignment horizontal="center" vertical="top"/>
    </xf>
    <xf numFmtId="0" fontId="11" fillId="0" borderId="14" xfId="1" applyFont="1" applyBorder="1" applyAlignment="1">
      <alignment horizontal="center" vertical="top" wrapText="1"/>
    </xf>
    <xf numFmtId="0" fontId="5" fillId="0" borderId="0" xfId="1" applyAlignment="1">
      <alignment vertical="top"/>
    </xf>
    <xf numFmtId="0" fontId="11" fillId="0" borderId="15" xfId="1" applyFont="1" applyBorder="1" applyAlignment="1">
      <alignment horizontal="left" vertical="top"/>
    </xf>
    <xf numFmtId="0" fontId="11" fillId="0" borderId="3" xfId="1" applyFont="1" applyBorder="1" applyAlignment="1">
      <alignment horizontal="center" vertical="top"/>
    </xf>
    <xf numFmtId="166" fontId="11" fillId="0" borderId="16" xfId="1" applyNumberFormat="1" applyFont="1" applyBorder="1" applyAlignment="1">
      <alignment horizontal="center" vertical="top"/>
    </xf>
    <xf numFmtId="0" fontId="12" fillId="0" borderId="17" xfId="1" applyFont="1" applyBorder="1" applyAlignment="1">
      <alignment horizontal="center" vertical="top"/>
    </xf>
    <xf numFmtId="0" fontId="12" fillId="0" borderId="9" xfId="1" applyFont="1" applyBorder="1" applyAlignment="1">
      <alignment horizontal="left" vertical="top"/>
    </xf>
    <xf numFmtId="0" fontId="12" fillId="0" borderId="9" xfId="1" applyFont="1" applyBorder="1" applyAlignment="1">
      <alignment vertical="top"/>
    </xf>
    <xf numFmtId="166" fontId="12" fillId="0" borderId="18" xfId="1" applyNumberFormat="1" applyFont="1" applyBorder="1" applyAlignment="1">
      <alignment vertical="top"/>
    </xf>
    <xf numFmtId="2" fontId="12" fillId="0" borderId="9" xfId="1" applyNumberFormat="1" applyFont="1" applyBorder="1" applyAlignment="1">
      <alignment vertical="top"/>
    </xf>
    <xf numFmtId="0" fontId="12" fillId="0" borderId="19" xfId="1" applyFont="1" applyBorder="1" applyAlignment="1">
      <alignment horizontal="left" vertical="top"/>
    </xf>
    <xf numFmtId="0" fontId="12" fillId="0" borderId="20" xfId="1" applyFont="1" applyBorder="1" applyAlignment="1">
      <alignment vertical="top"/>
    </xf>
    <xf numFmtId="166" fontId="12" fillId="0" borderId="21" xfId="1" applyNumberFormat="1" applyFont="1" applyBorder="1" applyAlignment="1">
      <alignment vertical="top"/>
    </xf>
    <xf numFmtId="0" fontId="12" fillId="0" borderId="0" xfId="1" applyFont="1" applyBorder="1" applyAlignment="1">
      <alignment horizontal="left" vertical="top"/>
    </xf>
    <xf numFmtId="0" fontId="12" fillId="0" borderId="0" xfId="1" applyFont="1" applyBorder="1" applyAlignment="1">
      <alignment horizontal="right" vertical="top"/>
    </xf>
    <xf numFmtId="166" fontId="11" fillId="0" borderId="22" xfId="1" applyNumberFormat="1" applyFont="1" applyBorder="1" applyAlignment="1">
      <alignment vertical="top"/>
    </xf>
    <xf numFmtId="166" fontId="12" fillId="0" borderId="23" xfId="1" applyNumberFormat="1" applyFont="1" applyBorder="1" applyAlignment="1">
      <alignment vertical="top"/>
    </xf>
    <xf numFmtId="0" fontId="11" fillId="0" borderId="0" xfId="1" applyFont="1" applyBorder="1" applyAlignment="1">
      <alignment horizontal="right" vertical="top"/>
    </xf>
    <xf numFmtId="166" fontId="11" fillId="0" borderId="14" xfId="1" applyNumberFormat="1" applyFont="1" applyBorder="1" applyAlignment="1">
      <alignment vertical="top"/>
    </xf>
    <xf numFmtId="0" fontId="5" fillId="0" borderId="0" xfId="1" applyAlignment="1">
      <alignment horizontal="left" vertical="top"/>
    </xf>
    <xf numFmtId="0" fontId="13" fillId="0" borderId="0" xfId="1" applyFont="1" applyBorder="1" applyAlignment="1">
      <alignment horizontal="center" vertical="top" wrapText="1"/>
    </xf>
    <xf numFmtId="0" fontId="13" fillId="0" borderId="0" xfId="1" applyFont="1" applyBorder="1" applyAlignment="1">
      <alignment horizontal="center" vertical="top"/>
    </xf>
    <xf numFmtId="49" fontId="4" fillId="0" borderId="2" xfId="0" applyNumberFormat="1" applyFont="1" applyFill="1" applyBorder="1" applyAlignment="1" applyProtection="1">
      <alignment horizontal="left" vertical="top"/>
    </xf>
    <xf numFmtId="0" fontId="4" fillId="0" borderId="2" xfId="0" applyFont="1" applyFill="1" applyBorder="1" applyAlignment="1" applyProtection="1">
      <alignment horizontal="center" vertical="top"/>
    </xf>
    <xf numFmtId="0" fontId="4" fillId="0" borderId="4" xfId="0" applyFont="1" applyBorder="1" applyAlignment="1" applyProtection="1">
      <alignment horizontal="center" vertical="top"/>
    </xf>
    <xf numFmtId="0" fontId="4" fillId="0" borderId="4" xfId="0" applyFont="1" applyFill="1" applyBorder="1" applyAlignment="1" applyProtection="1">
      <alignment horizontal="center" vertical="top"/>
    </xf>
    <xf numFmtId="49" fontId="4" fillId="0" borderId="24" xfId="0" applyNumberFormat="1" applyFont="1" applyBorder="1" applyAlignment="1" applyProtection="1">
      <alignment horizontal="left" vertical="top" wrapText="1"/>
      <protection locked="0"/>
    </xf>
    <xf numFmtId="49" fontId="4" fillId="0" borderId="25" xfId="0" applyNumberFormat="1" applyFont="1" applyBorder="1" applyAlignment="1" applyProtection="1">
      <alignment horizontal="left" vertical="top" wrapText="1"/>
      <protection locked="0"/>
    </xf>
    <xf numFmtId="49" fontId="4" fillId="0" borderId="2" xfId="0" applyNumberFormat="1" applyFont="1" applyFill="1" applyBorder="1" applyAlignment="1" applyProtection="1">
      <alignment horizontal="left" vertical="top" wrapText="1"/>
    </xf>
    <xf numFmtId="49" fontId="2" fillId="0" borderId="4" xfId="0" applyNumberFormat="1" applyFont="1" applyFill="1" applyBorder="1" applyAlignment="1" applyProtection="1">
      <alignment horizontal="left" vertical="top" wrapText="1"/>
    </xf>
    <xf numFmtId="49" fontId="4" fillId="0" borderId="4" xfId="0" applyNumberFormat="1" applyFont="1" applyFill="1" applyBorder="1" applyAlignment="1" applyProtection="1">
      <alignment horizontal="center" vertical="top" wrapText="1"/>
    </xf>
    <xf numFmtId="49" fontId="4" fillId="0" borderId="4" xfId="0" applyNumberFormat="1" applyFont="1" applyFill="1" applyBorder="1" applyAlignment="1" applyProtection="1">
      <alignment horizontal="left" vertical="top" wrapText="1"/>
    </xf>
    <xf numFmtId="49" fontId="15" fillId="0" borderId="4" xfId="0" applyNumberFormat="1" applyFont="1" applyFill="1" applyBorder="1" applyAlignment="1" applyProtection="1">
      <alignment horizontal="left" vertical="top" wrapText="1"/>
    </xf>
    <xf numFmtId="49" fontId="4" fillId="0" borderId="2" xfId="0" applyNumberFormat="1" applyFont="1" applyBorder="1" applyAlignment="1" applyProtection="1">
      <alignment horizontal="left" vertical="top" wrapText="1"/>
    </xf>
    <xf numFmtId="49" fontId="2" fillId="0" borderId="4" xfId="0" applyNumberFormat="1" applyFont="1" applyBorder="1" applyAlignment="1" applyProtection="1">
      <alignment horizontal="left" vertical="top" wrapText="1"/>
    </xf>
    <xf numFmtId="49" fontId="4" fillId="0" borderId="4" xfId="0" applyNumberFormat="1" applyFont="1" applyBorder="1" applyAlignment="1" applyProtection="1">
      <alignment horizontal="left" vertical="top" wrapText="1"/>
    </xf>
    <xf numFmtId="49" fontId="15" fillId="0" borderId="4" xfId="0" applyNumberFormat="1" applyFont="1" applyBorder="1" applyAlignment="1" applyProtection="1">
      <alignment horizontal="left" vertical="top" wrapText="1"/>
    </xf>
    <xf numFmtId="49" fontId="7" fillId="0" borderId="4" xfId="0" applyNumberFormat="1" applyFont="1" applyBorder="1" applyAlignment="1" applyProtection="1">
      <alignment horizontal="left" vertical="top" wrapText="1"/>
    </xf>
    <xf numFmtId="49" fontId="4" fillId="0" borderId="4" xfId="0" applyNumberFormat="1" applyFont="1" applyBorder="1" applyAlignment="1" applyProtection="1">
      <alignment horizontal="center" vertical="top" wrapText="1"/>
    </xf>
    <xf numFmtId="164" fontId="4" fillId="0" borderId="4" xfId="0" applyNumberFormat="1" applyFont="1" applyBorder="1" applyAlignment="1" applyProtection="1">
      <alignment horizontal="center" vertical="top" wrapText="1"/>
    </xf>
    <xf numFmtId="4" fontId="6" fillId="0" borderId="2" xfId="0" applyNumberFormat="1" applyFont="1" applyBorder="1" applyAlignment="1" applyProtection="1">
      <alignment horizontal="right" vertical="top"/>
    </xf>
    <xf numFmtId="4" fontId="6" fillId="0" borderId="2" xfId="0" applyNumberFormat="1" applyFont="1" applyBorder="1" applyAlignment="1" applyProtection="1">
      <alignment horizontal="center" vertical="top"/>
      <protection locked="0"/>
    </xf>
    <xf numFmtId="4" fontId="4" fillId="0" borderId="1" xfId="0" applyNumberFormat="1" applyFont="1" applyBorder="1" applyAlignment="1" applyProtection="1">
      <alignment horizontal="right"/>
    </xf>
    <xf numFmtId="4" fontId="4" fillId="0" borderId="5" xfId="0" applyNumberFormat="1" applyFont="1" applyFill="1" applyBorder="1" applyAlignment="1" applyProtection="1">
      <alignment horizontal="right"/>
    </xf>
    <xf numFmtId="166" fontId="12" fillId="0" borderId="18" xfId="1" applyNumberFormat="1" applyFont="1" applyFill="1" applyBorder="1" applyAlignment="1">
      <alignment horizontal="right" vertical="top"/>
    </xf>
    <xf numFmtId="166" fontId="12" fillId="0" borderId="18" xfId="1" applyNumberFormat="1" applyFont="1" applyFill="1" applyBorder="1" applyAlignment="1">
      <alignment vertical="top"/>
    </xf>
    <xf numFmtId="164" fontId="4" fillId="3" borderId="4" xfId="0" applyNumberFormat="1" applyFont="1" applyFill="1" applyBorder="1" applyAlignment="1">
      <alignment horizontal="center" vertical="top" wrapText="1"/>
    </xf>
    <xf numFmtId="43" fontId="0" fillId="0" borderId="0" xfId="2" applyFont="1"/>
    <xf numFmtId="9" fontId="6" fillId="0" borderId="0" xfId="4" applyFont="1" applyAlignment="1" applyProtection="1">
      <alignment vertical="top"/>
    </xf>
    <xf numFmtId="0" fontId="3" fillId="0" borderId="1" xfId="0" applyFont="1" applyBorder="1" applyAlignment="1" applyProtection="1">
      <alignment vertical="center"/>
    </xf>
    <xf numFmtId="0" fontId="3" fillId="0" borderId="1" xfId="0" applyFont="1" applyBorder="1" applyAlignment="1" applyProtection="1">
      <alignment horizontal="right" vertical="center"/>
    </xf>
    <xf numFmtId="0" fontId="3" fillId="0" borderId="1" xfId="0" applyFont="1" applyBorder="1" applyAlignment="1" applyProtection="1">
      <alignment horizontal="center" vertical="center"/>
    </xf>
    <xf numFmtId="43" fontId="3" fillId="0" borderId="1" xfId="2" applyFont="1" applyBorder="1" applyAlignment="1" applyProtection="1">
      <alignment horizontal="center" vertical="center"/>
    </xf>
    <xf numFmtId="0" fontId="0" fillId="0" borderId="0" xfId="0" applyFont="1" applyAlignment="1" applyProtection="1">
      <alignment vertical="center"/>
    </xf>
    <xf numFmtId="43" fontId="0" fillId="0" borderId="0" xfId="2" applyFont="1" applyAlignment="1" applyProtection="1">
      <alignment vertical="center"/>
    </xf>
    <xf numFmtId="49" fontId="5" fillId="2" borderId="2" xfId="0" applyNumberFormat="1" applyFont="1" applyFill="1" applyBorder="1" applyAlignment="1" applyProtection="1">
      <alignment horizontal="right" vertical="center"/>
    </xf>
    <xf numFmtId="0" fontId="3" fillId="2" borderId="2" xfId="0" applyFont="1" applyFill="1" applyBorder="1" applyAlignment="1" applyProtection="1">
      <alignment horizontal="left" vertical="center" wrapText="1"/>
    </xf>
    <xf numFmtId="0" fontId="0" fillId="2" borderId="0" xfId="0" applyFont="1" applyFill="1" applyBorder="1" applyAlignment="1" applyProtection="1">
      <alignment horizontal="center" vertical="center"/>
    </xf>
    <xf numFmtId="0" fontId="0" fillId="2" borderId="3" xfId="0" applyFont="1" applyFill="1" applyBorder="1" applyAlignment="1" applyProtection="1">
      <alignment horizontal="center" vertical="center"/>
    </xf>
    <xf numFmtId="43" fontId="0" fillId="2" borderId="3" xfId="2" applyFont="1" applyFill="1" applyBorder="1" applyAlignment="1" applyProtection="1">
      <alignment horizontal="center" vertical="center"/>
    </xf>
    <xf numFmtId="4" fontId="0" fillId="2" borderId="2" xfId="0" applyNumberFormat="1" applyFont="1" applyFill="1" applyBorder="1" applyAlignment="1" applyProtection="1">
      <alignment horizontal="center" vertical="center"/>
    </xf>
    <xf numFmtId="49" fontId="5" fillId="0" borderId="2" xfId="0" applyNumberFormat="1" applyFont="1" applyFill="1" applyBorder="1" applyAlignment="1" applyProtection="1">
      <alignment horizontal="right" vertical="center"/>
    </xf>
    <xf numFmtId="0" fontId="3" fillId="0" borderId="2" xfId="0" applyFont="1" applyFill="1" applyBorder="1" applyAlignment="1" applyProtection="1">
      <alignment horizontal="left" vertical="center" wrapText="1"/>
    </xf>
    <xf numFmtId="0" fontId="0" fillId="0" borderId="0" xfId="0" applyFont="1" applyFill="1" applyBorder="1" applyAlignment="1" applyProtection="1">
      <alignment horizontal="center" vertical="center"/>
    </xf>
    <xf numFmtId="0" fontId="0" fillId="0" borderId="3" xfId="0" applyFont="1" applyFill="1" applyBorder="1" applyAlignment="1" applyProtection="1">
      <alignment horizontal="center" vertical="center"/>
    </xf>
    <xf numFmtId="43" fontId="0" fillId="0" borderId="3" xfId="2" applyFont="1" applyFill="1" applyBorder="1" applyAlignment="1" applyProtection="1">
      <alignment horizontal="center" vertical="center"/>
    </xf>
    <xf numFmtId="4" fontId="0" fillId="0" borderId="2" xfId="0" applyNumberFormat="1" applyFont="1" applyFill="1" applyBorder="1" applyAlignment="1" applyProtection="1">
      <alignment horizontal="center" vertical="center"/>
    </xf>
    <xf numFmtId="49" fontId="5" fillId="0" borderId="2" xfId="0" applyNumberFormat="1" applyFont="1" applyBorder="1" applyAlignment="1">
      <alignment horizontal="left" vertical="center" wrapText="1"/>
    </xf>
    <xf numFmtId="49" fontId="5" fillId="0" borderId="4" xfId="0" applyNumberFormat="1" applyFont="1" applyBorder="1" applyAlignment="1">
      <alignment horizontal="right" vertical="center" wrapText="1"/>
    </xf>
    <xf numFmtId="49" fontId="3" fillId="0" borderId="4" xfId="0" applyNumberFormat="1" applyFont="1" applyBorder="1" applyAlignment="1">
      <alignment horizontal="left" vertical="center" wrapText="1"/>
    </xf>
    <xf numFmtId="49" fontId="5" fillId="0" borderId="4" xfId="0" applyNumberFormat="1" applyFont="1" applyBorder="1" applyAlignment="1">
      <alignment horizontal="center" vertical="center" wrapText="1"/>
    </xf>
    <xf numFmtId="164" fontId="5" fillId="0" borderId="4" xfId="0" applyNumberFormat="1" applyFont="1" applyBorder="1" applyAlignment="1">
      <alignment horizontal="right" vertical="center" wrapText="1"/>
    </xf>
    <xf numFmtId="49" fontId="5" fillId="0" borderId="4" xfId="0" applyNumberFormat="1" applyFont="1" applyBorder="1" applyAlignment="1">
      <alignment horizontal="left" vertical="center" wrapText="1"/>
    </xf>
    <xf numFmtId="43" fontId="0" fillId="0" borderId="2" xfId="2" applyFont="1" applyBorder="1" applyAlignment="1" applyProtection="1">
      <alignment horizontal="center" vertical="center"/>
      <protection locked="0"/>
    </xf>
    <xf numFmtId="4" fontId="0" fillId="0" borderId="2" xfId="0" applyNumberFormat="1" applyFont="1" applyBorder="1" applyAlignment="1" applyProtection="1">
      <alignment horizontal="right" vertical="center"/>
    </xf>
    <xf numFmtId="43" fontId="0" fillId="0" borderId="3" xfId="2" applyFont="1" applyBorder="1" applyAlignment="1" applyProtection="1">
      <alignment horizontal="center" vertical="center"/>
      <protection locked="0"/>
    </xf>
    <xf numFmtId="49" fontId="14" fillId="0" borderId="4" xfId="0" applyNumberFormat="1" applyFont="1" applyBorder="1" applyAlignment="1">
      <alignment horizontal="left" vertical="center" wrapText="1"/>
    </xf>
    <xf numFmtId="43" fontId="0" fillId="0" borderId="0" xfId="0" applyNumberFormat="1" applyFont="1" applyAlignment="1" applyProtection="1">
      <alignment vertical="center"/>
    </xf>
    <xf numFmtId="49" fontId="5" fillId="0" borderId="6" xfId="0" applyNumberFormat="1" applyFont="1" applyBorder="1" applyAlignment="1">
      <alignment horizontal="right" vertical="center" wrapText="1"/>
    </xf>
    <xf numFmtId="49" fontId="5" fillId="0" borderId="6" xfId="0" applyNumberFormat="1" applyFont="1" applyBorder="1" applyAlignment="1">
      <alignment horizontal="left" vertical="center" wrapText="1"/>
    </xf>
    <xf numFmtId="49" fontId="5" fillId="0" borderId="6" xfId="0" applyNumberFormat="1" applyFont="1" applyBorder="1" applyAlignment="1">
      <alignment horizontal="center" vertical="center" wrapText="1"/>
    </xf>
    <xf numFmtId="164" fontId="5" fillId="0" borderId="6" xfId="0" applyNumberFormat="1" applyFont="1" applyBorder="1" applyAlignment="1">
      <alignment horizontal="right" vertical="center" wrapText="1"/>
    </xf>
    <xf numFmtId="43" fontId="0" fillId="0" borderId="5" xfId="2" applyFont="1" applyBorder="1" applyAlignment="1" applyProtection="1">
      <alignment horizontal="center" vertical="center"/>
      <protection locked="0"/>
    </xf>
    <xf numFmtId="4" fontId="0" fillId="0" borderId="5" xfId="0" applyNumberFormat="1" applyFont="1" applyBorder="1" applyAlignment="1" applyProtection="1">
      <alignment horizontal="right" vertical="center"/>
    </xf>
    <xf numFmtId="0" fontId="5" fillId="0" borderId="8" xfId="0" applyFont="1" applyBorder="1" applyAlignment="1" applyProtection="1">
      <alignment vertical="center"/>
    </xf>
    <xf numFmtId="0" fontId="5" fillId="0" borderId="7" xfId="0" applyFont="1" applyBorder="1" applyAlignment="1" applyProtection="1">
      <alignment horizontal="right" vertical="center"/>
    </xf>
    <xf numFmtId="0" fontId="5" fillId="0" borderId="7" xfId="0" applyFont="1" applyBorder="1" applyAlignment="1" applyProtection="1">
      <alignment horizontal="center" vertical="center"/>
    </xf>
    <xf numFmtId="43" fontId="5" fillId="0" borderId="6" xfId="2" applyFont="1" applyBorder="1" applyAlignment="1" applyProtection="1">
      <alignment horizontal="right" vertical="center"/>
    </xf>
    <xf numFmtId="4" fontId="5" fillId="0" borderId="5" xfId="0" applyNumberFormat="1" applyFont="1" applyBorder="1" applyAlignment="1" applyProtection="1">
      <alignment horizontal="right" vertical="center"/>
    </xf>
    <xf numFmtId="0" fontId="5" fillId="0" borderId="0" xfId="0" applyFont="1" applyBorder="1" applyAlignment="1" applyProtection="1">
      <alignment vertical="center"/>
    </xf>
    <xf numFmtId="43" fontId="5" fillId="0" borderId="0" xfId="2" applyFont="1" applyBorder="1" applyAlignment="1" applyProtection="1">
      <alignment vertical="center"/>
    </xf>
    <xf numFmtId="0" fontId="5" fillId="0" borderId="9" xfId="0" applyFont="1" applyBorder="1" applyAlignment="1" applyProtection="1">
      <alignment vertical="center"/>
    </xf>
    <xf numFmtId="0" fontId="5" fillId="0" borderId="10" xfId="0" applyFont="1" applyBorder="1" applyAlignment="1" applyProtection="1">
      <alignment horizontal="right" vertical="center"/>
    </xf>
    <xf numFmtId="0" fontId="5" fillId="0" borderId="10" xfId="0" applyFont="1" applyBorder="1" applyAlignment="1" applyProtection="1">
      <alignment horizontal="center" vertical="center"/>
    </xf>
    <xf numFmtId="43" fontId="5" fillId="0" borderId="11" xfId="2" applyFont="1" applyBorder="1" applyAlignment="1" applyProtection="1">
      <alignment horizontal="right" vertical="center"/>
    </xf>
    <xf numFmtId="4" fontId="5" fillId="0" borderId="1" xfId="0" applyNumberFormat="1" applyFont="1" applyBorder="1" applyAlignment="1" applyProtection="1">
      <alignment horizontal="right" vertical="center"/>
    </xf>
    <xf numFmtId="49" fontId="5" fillId="0" borderId="2" xfId="0" applyNumberFormat="1" applyFont="1" applyBorder="1" applyAlignment="1" applyProtection="1">
      <alignment horizontal="right" vertical="center"/>
    </xf>
    <xf numFmtId="0" fontId="5" fillId="0" borderId="2" xfId="0" applyFont="1" applyBorder="1" applyAlignment="1" applyProtection="1">
      <alignment vertical="center" wrapText="1"/>
    </xf>
    <xf numFmtId="0" fontId="5" fillId="0" borderId="2" xfId="0" applyFont="1" applyBorder="1" applyAlignment="1" applyProtection="1">
      <alignment horizontal="center" vertical="center"/>
    </xf>
    <xf numFmtId="43" fontId="5" fillId="0" borderId="2" xfId="2" applyFont="1" applyBorder="1" applyAlignment="1" applyProtection="1">
      <alignment horizontal="center" vertical="center"/>
      <protection locked="0"/>
    </xf>
    <xf numFmtId="4" fontId="5" fillId="0" borderId="2" xfId="0" applyNumberFormat="1" applyFont="1" applyBorder="1" applyAlignment="1" applyProtection="1">
      <alignment horizontal="center" vertical="center"/>
    </xf>
    <xf numFmtId="164" fontId="5" fillId="0" borderId="4" xfId="0" applyNumberFormat="1" applyFont="1" applyBorder="1" applyAlignment="1">
      <alignment vertical="center" wrapText="1"/>
    </xf>
    <xf numFmtId="0" fontId="5" fillId="0" borderId="2" xfId="1" applyFont="1" applyBorder="1" applyAlignment="1">
      <alignment horizontal="right" vertical="center"/>
    </xf>
    <xf numFmtId="0" fontId="14" fillId="0" borderId="0" xfId="1" applyFont="1" applyAlignment="1">
      <alignment vertical="center"/>
    </xf>
    <xf numFmtId="0" fontId="5" fillId="0" borderId="2" xfId="1" applyFont="1" applyBorder="1" applyAlignment="1">
      <alignment horizontal="center" vertical="center"/>
    </xf>
    <xf numFmtId="0" fontId="5" fillId="0" borderId="35" xfId="1" applyFont="1" applyBorder="1" applyAlignment="1" applyProtection="1">
      <alignment vertical="center"/>
      <protection locked="0"/>
    </xf>
    <xf numFmtId="1" fontId="5" fillId="0" borderId="35" xfId="1" applyNumberFormat="1" applyFont="1" applyBorder="1" applyAlignment="1" applyProtection="1">
      <alignment horizontal="left" vertical="center"/>
      <protection locked="0"/>
    </xf>
    <xf numFmtId="44" fontId="5" fillId="0" borderId="35" xfId="3" applyFont="1" applyBorder="1" applyAlignment="1" applyProtection="1">
      <alignment vertical="center"/>
    </xf>
    <xf numFmtId="44" fontId="18" fillId="0" borderId="0" xfId="3" applyFont="1" applyBorder="1" applyAlignment="1" applyProtection="1">
      <alignment vertical="center"/>
    </xf>
    <xf numFmtId="43" fontId="0" fillId="0" borderId="0" xfId="2" applyFont="1" applyBorder="1" applyAlignment="1" applyProtection="1">
      <alignment vertical="center"/>
    </xf>
    <xf numFmtId="0" fontId="5" fillId="0" borderId="0" xfId="1" applyFont="1" applyAlignment="1">
      <alignment vertical="center"/>
    </xf>
    <xf numFmtId="0" fontId="5" fillId="0" borderId="35" xfId="1" applyFont="1" applyBorder="1" applyAlignment="1">
      <alignment vertical="center"/>
    </xf>
    <xf numFmtId="0" fontId="3" fillId="0" borderId="36" xfId="1" applyFont="1" applyBorder="1" applyAlignment="1" applyProtection="1">
      <alignment horizontal="right" vertical="center"/>
      <protection locked="0"/>
    </xf>
    <xf numFmtId="0" fontId="5" fillId="0" borderId="0" xfId="1" applyFont="1" applyAlignment="1">
      <alignment horizontal="left" vertical="center"/>
    </xf>
    <xf numFmtId="0" fontId="5" fillId="0" borderId="37" xfId="1" applyFont="1" applyBorder="1" applyAlignment="1" applyProtection="1">
      <alignment horizontal="center" vertical="center"/>
      <protection locked="0"/>
    </xf>
    <xf numFmtId="0" fontId="5" fillId="0" borderId="4" xfId="1" applyFont="1" applyBorder="1" applyAlignment="1">
      <alignment horizontal="right" vertical="center"/>
    </xf>
    <xf numFmtId="0" fontId="5" fillId="0" borderId="0" xfId="1" applyFont="1" applyBorder="1" applyAlignment="1">
      <alignment vertical="center"/>
    </xf>
    <xf numFmtId="44" fontId="5" fillId="0" borderId="3" xfId="3" applyFont="1" applyBorder="1" applyAlignment="1" applyProtection="1">
      <alignment vertical="center"/>
    </xf>
    <xf numFmtId="0" fontId="18" fillId="0" borderId="36" xfId="1" applyFont="1" applyBorder="1" applyAlignment="1">
      <alignment horizontal="right" vertical="center"/>
    </xf>
    <xf numFmtId="0" fontId="19" fillId="0" borderId="0" xfId="1" applyFont="1" applyAlignment="1">
      <alignment horizontal="left" vertical="center"/>
    </xf>
    <xf numFmtId="0" fontId="20" fillId="0" borderId="37" xfId="1" applyFont="1" applyBorder="1" applyAlignment="1">
      <alignment horizontal="left" vertical="center"/>
    </xf>
    <xf numFmtId="49" fontId="5" fillId="0" borderId="4" xfId="0" applyNumberFormat="1" applyFont="1" applyBorder="1" applyAlignment="1">
      <alignment horizontal="left" vertical="center"/>
    </xf>
    <xf numFmtId="49" fontId="5" fillId="0" borderId="4" xfId="0" applyNumberFormat="1" applyFont="1" applyBorder="1" applyAlignment="1">
      <alignment horizontal="center" vertical="center"/>
    </xf>
    <xf numFmtId="164" fontId="5" fillId="0" borderId="4" xfId="0" applyNumberFormat="1" applyFont="1" applyBorder="1" applyAlignment="1">
      <alignment vertical="center"/>
    </xf>
    <xf numFmtId="43" fontId="0" fillId="0" borderId="2" xfId="2" applyFont="1" applyBorder="1" applyAlignment="1" applyProtection="1">
      <alignment vertical="center"/>
      <protection locked="0"/>
    </xf>
    <xf numFmtId="49" fontId="5" fillId="0" borderId="0" xfId="0" applyNumberFormat="1" applyFont="1" applyBorder="1" applyAlignment="1">
      <alignment horizontal="left" vertical="center"/>
    </xf>
    <xf numFmtId="49" fontId="5" fillId="0" borderId="2" xfId="0" applyNumberFormat="1" applyFont="1" applyBorder="1" applyAlignment="1">
      <alignment horizontal="center" vertical="center"/>
    </xf>
    <xf numFmtId="164" fontId="5" fillId="0" borderId="0" xfId="0" applyNumberFormat="1" applyFont="1" applyBorder="1" applyAlignment="1">
      <alignment vertical="center"/>
    </xf>
    <xf numFmtId="43" fontId="0" fillId="0" borderId="3" xfId="2" applyFont="1" applyBorder="1" applyAlignment="1" applyProtection="1">
      <alignment vertical="center"/>
      <protection locked="0"/>
    </xf>
    <xf numFmtId="4" fontId="0" fillId="0" borderId="3" xfId="0" applyNumberFormat="1" applyFont="1" applyBorder="1" applyAlignment="1" applyProtection="1">
      <alignment horizontal="right" vertical="center"/>
    </xf>
    <xf numFmtId="0" fontId="5" fillId="0" borderId="36" xfId="1" applyFont="1" applyBorder="1" applyAlignment="1" applyProtection="1">
      <alignment horizontal="right" vertical="center"/>
      <protection locked="0"/>
    </xf>
    <xf numFmtId="0" fontId="5" fillId="0" borderId="0" xfId="1" applyFont="1" applyAlignment="1" applyProtection="1">
      <alignment horizontal="left" vertical="center"/>
      <protection locked="0"/>
    </xf>
    <xf numFmtId="44" fontId="18" fillId="0" borderId="35" xfId="3" applyFont="1" applyBorder="1" applyAlignment="1" applyProtection="1">
      <alignment vertical="center"/>
    </xf>
    <xf numFmtId="0" fontId="5" fillId="0" borderId="36" xfId="1" applyFont="1" applyBorder="1" applyAlignment="1">
      <alignment horizontal="right" vertical="center"/>
    </xf>
    <xf numFmtId="0" fontId="14" fillId="0" borderId="0" xfId="1" applyFont="1" applyAlignment="1">
      <alignment horizontal="left" vertical="center"/>
    </xf>
    <xf numFmtId="0" fontId="5" fillId="0" borderId="38" xfId="1" applyFont="1" applyBorder="1" applyAlignment="1">
      <alignment horizontal="left" vertical="center"/>
    </xf>
    <xf numFmtId="0" fontId="5" fillId="0" borderId="38" xfId="1" applyFont="1" applyBorder="1" applyAlignment="1">
      <alignment horizontal="right" vertical="center"/>
    </xf>
    <xf numFmtId="0" fontId="5" fillId="0" borderId="2" xfId="1" applyFont="1" applyBorder="1" applyAlignment="1">
      <alignment horizontal="left" vertical="center"/>
    </xf>
    <xf numFmtId="0" fontId="5" fillId="0" borderId="35" xfId="1" applyFont="1" applyBorder="1" applyAlignment="1" applyProtection="1">
      <alignment horizontal="center" vertical="center"/>
      <protection locked="0"/>
    </xf>
    <xf numFmtId="0" fontId="5" fillId="0" borderId="0" xfId="1" applyFont="1" applyBorder="1" applyAlignment="1">
      <alignment horizontal="left" vertical="center"/>
    </xf>
    <xf numFmtId="0" fontId="5" fillId="0" borderId="37" xfId="1" applyFont="1" applyBorder="1" applyAlignment="1">
      <alignment horizontal="left" vertical="center"/>
    </xf>
    <xf numFmtId="0" fontId="5" fillId="0" borderId="37" xfId="1" applyFont="1" applyBorder="1" applyAlignment="1">
      <alignment vertical="center"/>
    </xf>
    <xf numFmtId="0" fontId="5" fillId="0" borderId="37" xfId="1" applyFont="1" applyBorder="1" applyAlignment="1">
      <alignment horizontal="center" vertical="center"/>
    </xf>
    <xf numFmtId="49" fontId="3" fillId="0" borderId="4" xfId="0" applyNumberFormat="1" applyFont="1" applyBorder="1" applyAlignment="1">
      <alignment horizontal="right" vertical="center" wrapText="1"/>
    </xf>
    <xf numFmtId="4" fontId="0" fillId="0" borderId="2" xfId="0" applyNumberFormat="1" applyFont="1" applyFill="1" applyBorder="1" applyAlignment="1" applyProtection="1">
      <alignment horizontal="right" vertical="center"/>
    </xf>
    <xf numFmtId="49" fontId="5" fillId="0" borderId="2" xfId="0" applyNumberFormat="1" applyFont="1" applyBorder="1" applyAlignment="1">
      <alignment horizontal="right" vertical="center" wrapText="1"/>
    </xf>
    <xf numFmtId="0" fontId="0" fillId="0" borderId="2" xfId="0" applyFont="1" applyBorder="1" applyAlignment="1" applyProtection="1">
      <alignment vertical="center"/>
    </xf>
    <xf numFmtId="49" fontId="5" fillId="0" borderId="0" xfId="0" applyNumberFormat="1" applyFont="1" applyBorder="1" applyAlignment="1">
      <alignment horizontal="left" vertical="center" wrapText="1"/>
    </xf>
    <xf numFmtId="49" fontId="5" fillId="0" borderId="2" xfId="0" applyNumberFormat="1" applyFont="1" applyBorder="1" applyAlignment="1">
      <alignment horizontal="center" vertical="center" wrapText="1"/>
    </xf>
    <xf numFmtId="164" fontId="5" fillId="0" borderId="2" xfId="0" applyNumberFormat="1" applyFont="1" applyBorder="1" applyAlignment="1">
      <alignment horizontal="right" vertical="center" wrapText="1"/>
    </xf>
    <xf numFmtId="43" fontId="0" fillId="0" borderId="4" xfId="2" applyFont="1" applyBorder="1" applyAlignment="1" applyProtection="1">
      <alignment horizontal="center" vertical="center"/>
      <protection locked="0"/>
    </xf>
    <xf numFmtId="0" fontId="5" fillId="0" borderId="5" xfId="0" applyFont="1" applyBorder="1" applyAlignment="1" applyProtection="1">
      <alignment vertical="center"/>
    </xf>
    <xf numFmtId="0" fontId="5" fillId="0" borderId="5" xfId="0" applyFont="1" applyBorder="1" applyAlignment="1" applyProtection="1">
      <alignment horizontal="right" vertical="center"/>
    </xf>
    <xf numFmtId="0" fontId="5" fillId="0" borderId="5" xfId="0" applyFont="1" applyBorder="1" applyAlignment="1" applyProtection="1">
      <alignment horizontal="center" vertical="center"/>
    </xf>
    <xf numFmtId="165" fontId="5" fillId="0" borderId="4" xfId="0" applyNumberFormat="1" applyFont="1" applyBorder="1" applyAlignment="1">
      <alignment horizontal="right" vertical="center" wrapText="1"/>
    </xf>
    <xf numFmtId="43" fontId="0" fillId="0" borderId="2" xfId="2" applyFont="1" applyFill="1" applyBorder="1" applyAlignment="1" applyProtection="1">
      <alignment horizontal="center" vertical="center"/>
      <protection locked="0"/>
    </xf>
    <xf numFmtId="43" fontId="0" fillId="0" borderId="2" xfId="2" applyFont="1" applyBorder="1" applyAlignment="1" applyProtection="1">
      <alignment horizontal="center" vertical="center"/>
    </xf>
    <xf numFmtId="49" fontId="5" fillId="0" borderId="0" xfId="0" applyNumberFormat="1" applyFont="1" applyBorder="1" applyAlignment="1">
      <alignment horizontal="right" vertical="center" wrapText="1"/>
    </xf>
    <xf numFmtId="0" fontId="21" fillId="0" borderId="2" xfId="0" applyFont="1" applyBorder="1" applyAlignment="1">
      <alignment vertical="center"/>
    </xf>
    <xf numFmtId="0" fontId="5" fillId="0" borderId="0" xfId="0" applyFont="1" applyAlignment="1">
      <alignment horizontal="center" vertical="center"/>
    </xf>
    <xf numFmtId="4" fontId="5" fillId="0" borderId="2" xfId="0" applyNumberFormat="1" applyFont="1" applyBorder="1" applyAlignment="1">
      <alignment horizontal="center" vertical="center"/>
    </xf>
    <xf numFmtId="43" fontId="5" fillId="0" borderId="0" xfId="2" applyFont="1" applyAlignment="1">
      <alignment vertical="center"/>
    </xf>
    <xf numFmtId="166" fontId="5" fillId="0" borderId="2" xfId="0" applyNumberFormat="1" applyFont="1" applyBorder="1" applyAlignment="1">
      <alignment vertical="center"/>
    </xf>
    <xf numFmtId="0" fontId="5" fillId="0" borderId="0" xfId="0" applyFont="1" applyAlignment="1">
      <alignment horizontal="right" vertical="center"/>
    </xf>
    <xf numFmtId="0" fontId="5" fillId="0" borderId="2" xfId="0" applyFont="1" applyBorder="1" applyAlignment="1">
      <alignment vertical="center"/>
    </xf>
    <xf numFmtId="43" fontId="0" fillId="0" borderId="0" xfId="2" applyFont="1" applyAlignment="1">
      <alignment vertical="center"/>
    </xf>
    <xf numFmtId="3" fontId="5" fillId="0" borderId="2" xfId="0" applyNumberFormat="1" applyFont="1" applyBorder="1" applyAlignment="1">
      <alignment horizontal="center" vertical="center"/>
    </xf>
    <xf numFmtId="0" fontId="5" fillId="0" borderId="2" xfId="0" applyFont="1" applyBorder="1" applyAlignment="1">
      <alignment vertical="center" wrapText="1"/>
    </xf>
    <xf numFmtId="43" fontId="0" fillId="0" borderId="6" xfId="2" applyFont="1" applyBorder="1" applyAlignment="1" applyProtection="1">
      <alignment horizontal="center" vertical="center"/>
    </xf>
    <xf numFmtId="0" fontId="0" fillId="0" borderId="0" xfId="0" applyFont="1" applyAlignment="1">
      <alignment horizontal="right" vertical="center"/>
    </xf>
    <xf numFmtId="0" fontId="0" fillId="0" borderId="2" xfId="0" applyFont="1" applyBorder="1" applyAlignment="1">
      <alignment vertical="center" wrapText="1"/>
    </xf>
    <xf numFmtId="0" fontId="0" fillId="0" borderId="0" xfId="0" applyFont="1" applyAlignment="1">
      <alignment horizontal="center" vertical="center"/>
    </xf>
    <xf numFmtId="4" fontId="0" fillId="0" borderId="2" xfId="0" applyNumberFormat="1" applyFont="1" applyBorder="1" applyAlignment="1">
      <alignment horizontal="center" vertical="center"/>
    </xf>
    <xf numFmtId="0" fontId="0" fillId="0" borderId="2" xfId="0" applyFont="1" applyBorder="1" applyAlignment="1">
      <alignment vertical="center"/>
    </xf>
    <xf numFmtId="166" fontId="0" fillId="0" borderId="2" xfId="0" applyNumberFormat="1" applyFont="1" applyBorder="1" applyAlignment="1">
      <alignment vertical="center"/>
    </xf>
    <xf numFmtId="0" fontId="0" fillId="3" borderId="0" xfId="0" applyFont="1" applyFill="1" applyAlignment="1">
      <alignment horizontal="right" vertical="center"/>
    </xf>
    <xf numFmtId="0" fontId="0" fillId="3" borderId="2" xfId="0" applyFont="1" applyFill="1" applyBorder="1" applyAlignment="1">
      <alignment vertical="center"/>
    </xf>
    <xf numFmtId="0" fontId="0" fillId="3" borderId="0" xfId="0" applyFont="1" applyFill="1" applyAlignment="1">
      <alignment horizontal="center" vertical="center"/>
    </xf>
    <xf numFmtId="4" fontId="0" fillId="3" borderId="2" xfId="0" applyNumberFormat="1" applyFont="1" applyFill="1" applyBorder="1" applyAlignment="1">
      <alignment horizontal="center" vertical="center"/>
    </xf>
    <xf numFmtId="43" fontId="0" fillId="3" borderId="0" xfId="2" applyFont="1" applyFill="1" applyAlignment="1">
      <alignment vertical="center"/>
    </xf>
    <xf numFmtId="4" fontId="0" fillId="3" borderId="2" xfId="0" applyNumberFormat="1" applyFont="1" applyFill="1" applyBorder="1" applyAlignment="1" applyProtection="1">
      <alignment horizontal="right" vertical="center"/>
    </xf>
    <xf numFmtId="0" fontId="0" fillId="3" borderId="0" xfId="0" applyFont="1" applyFill="1" applyAlignment="1" applyProtection="1">
      <alignment vertical="center"/>
    </xf>
    <xf numFmtId="43" fontId="0" fillId="3" borderId="0" xfId="2" applyFont="1" applyFill="1" applyAlignment="1" applyProtection="1">
      <alignment vertical="center"/>
    </xf>
    <xf numFmtId="49" fontId="5" fillId="0" borderId="4" xfId="0" applyNumberFormat="1" applyFont="1" applyBorder="1" applyAlignment="1" applyProtection="1">
      <alignment horizontal="right" vertical="center"/>
    </xf>
    <xf numFmtId="0" fontId="5" fillId="0" borderId="4" xfId="0" applyFont="1" applyBorder="1" applyAlignment="1" applyProtection="1">
      <alignment horizontal="center" vertical="center"/>
    </xf>
    <xf numFmtId="43" fontId="5" fillId="0" borderId="4" xfId="2" applyFont="1" applyBorder="1" applyAlignment="1" applyProtection="1">
      <alignment horizontal="center" vertical="center"/>
      <protection locked="0"/>
    </xf>
    <xf numFmtId="0" fontId="3" fillId="0" borderId="2" xfId="0" applyFont="1" applyBorder="1" applyAlignment="1" applyProtection="1">
      <alignment vertical="center" wrapText="1"/>
    </xf>
    <xf numFmtId="0" fontId="5" fillId="0" borderId="35" xfId="6" applyFont="1" applyBorder="1" applyAlignment="1">
      <alignment vertical="center"/>
    </xf>
    <xf numFmtId="0" fontId="5" fillId="0" borderId="35" xfId="6" applyFont="1" applyBorder="1" applyAlignment="1">
      <alignment horizontal="center" vertical="center"/>
    </xf>
    <xf numFmtId="1" fontId="5" fillId="0" borderId="35" xfId="6" applyNumberFormat="1" applyFont="1" applyBorder="1" applyAlignment="1">
      <alignment horizontal="center" vertical="center"/>
    </xf>
    <xf numFmtId="43" fontId="5" fillId="0" borderId="35" xfId="2" applyFont="1" applyBorder="1" applyAlignment="1">
      <alignment vertical="center"/>
    </xf>
    <xf numFmtId="168" fontId="5" fillId="0" borderId="37" xfId="6" applyNumberFormat="1" applyFont="1" applyBorder="1" applyAlignment="1">
      <alignment vertical="center"/>
    </xf>
    <xf numFmtId="0" fontId="21" fillId="0" borderId="0" xfId="6" applyFont="1" applyAlignment="1">
      <alignment vertical="center"/>
    </xf>
    <xf numFmtId="0" fontId="14" fillId="0" borderId="0" xfId="6" applyFont="1" applyAlignment="1">
      <alignment vertical="center"/>
    </xf>
    <xf numFmtId="0" fontId="5" fillId="0" borderId="3" xfId="0" applyFont="1" applyBorder="1" applyAlignment="1" applyProtection="1">
      <alignment vertical="center" wrapText="1"/>
    </xf>
    <xf numFmtId="0" fontId="5" fillId="0" borderId="37" xfId="6" applyFont="1" applyBorder="1" applyAlignment="1">
      <alignment vertical="center"/>
    </xf>
    <xf numFmtId="0" fontId="5" fillId="0" borderId="0" xfId="6" applyFont="1" applyAlignment="1">
      <alignment vertical="center"/>
    </xf>
    <xf numFmtId="0" fontId="5" fillId="0" borderId="37" xfId="6" applyFont="1" applyBorder="1" applyAlignment="1">
      <alignment horizontal="center" vertical="center"/>
    </xf>
    <xf numFmtId="0" fontId="18" fillId="0" borderId="2" xfId="0" applyFont="1" applyBorder="1" applyAlignment="1">
      <alignment vertical="center" wrapText="1"/>
    </xf>
    <xf numFmtId="49" fontId="5" fillId="0" borderId="5" xfId="0" applyNumberFormat="1" applyFont="1" applyBorder="1" applyAlignment="1" applyProtection="1">
      <alignment horizontal="right" vertical="center"/>
    </xf>
    <xf numFmtId="0" fontId="0" fillId="0" borderId="8" xfId="0" applyFont="1" applyBorder="1" applyAlignment="1" applyProtection="1">
      <alignment horizontal="left" vertical="center"/>
    </xf>
    <xf numFmtId="0" fontId="0" fillId="0" borderId="5" xfId="0" applyFont="1" applyBorder="1" applyAlignment="1" applyProtection="1">
      <alignment horizontal="center" vertical="center"/>
    </xf>
    <xf numFmtId="4" fontId="0" fillId="0" borderId="2" xfId="0" applyNumberFormat="1" applyFont="1" applyBorder="1" applyAlignment="1" applyProtection="1">
      <alignment horizontal="center" vertical="center"/>
    </xf>
    <xf numFmtId="0" fontId="0" fillId="0" borderId="0" xfId="0" applyFont="1" applyAlignment="1" applyProtection="1">
      <alignment horizontal="center" vertical="center"/>
    </xf>
    <xf numFmtId="43" fontId="0" fillId="0" borderId="0" xfId="2" applyFont="1" applyAlignment="1" applyProtection="1">
      <alignment horizontal="center" vertical="center"/>
    </xf>
    <xf numFmtId="49" fontId="5" fillId="0" borderId="0" xfId="0" applyNumberFormat="1" applyFont="1" applyFill="1" applyBorder="1" applyAlignment="1" applyProtection="1">
      <alignment horizontal="right" vertical="center"/>
    </xf>
    <xf numFmtId="0" fontId="5" fillId="0" borderId="0" xfId="0" applyFont="1" applyFill="1" applyBorder="1" applyAlignment="1" applyProtection="1">
      <alignment vertical="center" wrapText="1"/>
    </xf>
    <xf numFmtId="0" fontId="5" fillId="0" borderId="0" xfId="0" applyFont="1" applyFill="1" applyBorder="1" applyAlignment="1" applyProtection="1">
      <alignment horizontal="center" vertical="center"/>
    </xf>
    <xf numFmtId="43" fontId="0" fillId="0" borderId="0" xfId="2" applyFont="1" applyFill="1" applyBorder="1" applyAlignment="1" applyProtection="1">
      <alignment horizontal="center" vertical="center"/>
    </xf>
    <xf numFmtId="4" fontId="0" fillId="0" borderId="0" xfId="0" applyNumberFormat="1" applyFont="1" applyFill="1" applyBorder="1" applyAlignment="1" applyProtection="1">
      <alignment horizontal="center" vertical="center"/>
    </xf>
    <xf numFmtId="49" fontId="5" fillId="0" borderId="0" xfId="0" applyNumberFormat="1" applyFont="1" applyBorder="1" applyAlignment="1" applyProtection="1">
      <alignment horizontal="right" vertical="center"/>
    </xf>
    <xf numFmtId="0" fontId="5" fillId="0" borderId="0" xfId="0" applyFont="1" applyBorder="1" applyAlignment="1" applyProtection="1">
      <alignment vertical="center" wrapText="1"/>
    </xf>
    <xf numFmtId="0" fontId="5" fillId="0" borderId="0" xfId="0" applyFont="1" applyBorder="1" applyAlignment="1" applyProtection="1">
      <alignment horizontal="center" vertical="center"/>
    </xf>
    <xf numFmtId="43" fontId="0" fillId="0" borderId="0" xfId="2" applyFont="1" applyBorder="1" applyAlignment="1" applyProtection="1">
      <alignment horizontal="center" vertical="center"/>
    </xf>
    <xf numFmtId="4" fontId="0" fillId="0" borderId="0" xfId="0" applyNumberFormat="1" applyFont="1" applyBorder="1" applyAlignment="1" applyProtection="1">
      <alignment horizontal="center" vertical="center"/>
    </xf>
    <xf numFmtId="0" fontId="5" fillId="0" borderId="0" xfId="0" applyFont="1" applyAlignment="1" applyProtection="1">
      <alignment vertical="center"/>
    </xf>
    <xf numFmtId="0" fontId="5" fillId="0" borderId="0" xfId="0" applyFont="1" applyAlignment="1" applyProtection="1">
      <alignment horizontal="right" vertical="center"/>
    </xf>
    <xf numFmtId="49" fontId="4" fillId="0" borderId="4" xfId="0" applyNumberFormat="1" applyFont="1" applyBorder="1" applyAlignment="1">
      <alignment horizontal="left" vertical="top"/>
    </xf>
    <xf numFmtId="49" fontId="4" fillId="0" borderId="4" xfId="0" applyNumberFormat="1" applyFont="1" applyBorder="1" applyAlignment="1">
      <alignment horizontal="center" vertical="top"/>
    </xf>
    <xf numFmtId="164" fontId="4" fillId="0" borderId="4" xfId="0" applyNumberFormat="1" applyFont="1" applyBorder="1" applyAlignment="1">
      <alignment horizontal="center" vertical="top"/>
    </xf>
    <xf numFmtId="0" fontId="4" fillId="0" borderId="4" xfId="0" applyFont="1" applyBorder="1" applyAlignment="1" applyProtection="1">
      <alignment vertical="top" wrapText="1"/>
    </xf>
    <xf numFmtId="4" fontId="4" fillId="0" borderId="2" xfId="0" applyNumberFormat="1" applyFont="1" applyBorder="1" applyAlignment="1" applyProtection="1">
      <alignment horizontal="center" vertical="top"/>
      <protection locked="0"/>
    </xf>
    <xf numFmtId="49" fontId="4" fillId="0" borderId="4" xfId="0" applyNumberFormat="1" applyFont="1" applyBorder="1" applyAlignment="1">
      <alignment horizontal="left" vertical="center" wrapText="1"/>
    </xf>
    <xf numFmtId="49" fontId="4" fillId="0" borderId="4" xfId="0" applyNumberFormat="1" applyFont="1" applyBorder="1" applyAlignment="1">
      <alignment horizontal="center" vertical="center" wrapText="1"/>
    </xf>
    <xf numFmtId="164" fontId="4" fillId="0" borderId="4" xfId="0" applyNumberFormat="1" applyFont="1" applyBorder="1" applyAlignment="1">
      <alignment vertical="center" wrapText="1"/>
    </xf>
    <xf numFmtId="43" fontId="6" fillId="0" borderId="2" xfId="2" applyFont="1" applyBorder="1" applyAlignment="1" applyProtection="1">
      <alignment horizontal="center" vertical="center"/>
      <protection locked="0"/>
    </xf>
    <xf numFmtId="164" fontId="6" fillId="0" borderId="0" xfId="0" applyNumberFormat="1" applyFont="1" applyAlignment="1" applyProtection="1">
      <alignment vertical="top"/>
    </xf>
    <xf numFmtId="164" fontId="4" fillId="3" borderId="4" xfId="0" applyNumberFormat="1" applyFont="1" applyFill="1" applyBorder="1" applyAlignment="1">
      <alignment horizontal="center" vertical="top"/>
    </xf>
    <xf numFmtId="0" fontId="5" fillId="0" borderId="4" xfId="0" applyFont="1" applyBorder="1" applyAlignment="1" applyProtection="1">
      <alignment vertical="top" wrapText="1"/>
    </xf>
    <xf numFmtId="0" fontId="5" fillId="0" borderId="4" xfId="0" applyFont="1" applyBorder="1" applyAlignment="1" applyProtection="1">
      <alignment horizontal="center" vertical="top"/>
    </xf>
    <xf numFmtId="49" fontId="4" fillId="0" borderId="4" xfId="0" applyNumberFormat="1" applyFont="1" applyBorder="1" applyAlignment="1">
      <alignment horizontal="left" vertical="center"/>
    </xf>
    <xf numFmtId="49" fontId="4" fillId="0" borderId="4" xfId="0" applyNumberFormat="1" applyFont="1" applyBorder="1" applyAlignment="1">
      <alignment horizontal="center" vertical="center"/>
    </xf>
    <xf numFmtId="164" fontId="4" fillId="0" borderId="4" xfId="0" applyNumberFormat="1" applyFont="1" applyBorder="1" applyAlignment="1">
      <alignment horizontal="right" vertical="center" wrapText="1"/>
    </xf>
    <xf numFmtId="164" fontId="24" fillId="0" borderId="4" xfId="0" applyNumberFormat="1" applyFont="1" applyBorder="1" applyAlignment="1">
      <alignment horizontal="center" vertical="top" wrapText="1"/>
    </xf>
    <xf numFmtId="164" fontId="6" fillId="0" borderId="4" xfId="0" applyNumberFormat="1" applyFont="1" applyBorder="1" applyAlignment="1">
      <alignment horizontal="center" vertical="top" wrapText="1"/>
    </xf>
    <xf numFmtId="49" fontId="5" fillId="0" borderId="1" xfId="0" applyNumberFormat="1" applyFont="1" applyBorder="1" applyAlignment="1" applyProtection="1">
      <alignment horizontal="right" vertical="center"/>
    </xf>
    <xf numFmtId="0" fontId="0" fillId="0" borderId="1" xfId="0" applyFont="1" applyBorder="1" applyAlignment="1" applyProtection="1">
      <alignment horizontal="center" vertical="center"/>
    </xf>
    <xf numFmtId="43" fontId="0" fillId="0" borderId="1" xfId="2" applyFont="1" applyBorder="1" applyAlignment="1" applyProtection="1">
      <alignment horizontal="center" vertical="center"/>
    </xf>
    <xf numFmtId="0" fontId="0" fillId="0" borderId="1" xfId="0" applyFont="1" applyBorder="1" applyAlignment="1" applyProtection="1">
      <alignment vertical="center"/>
    </xf>
    <xf numFmtId="4" fontId="3" fillId="0" borderId="1" xfId="0" applyNumberFormat="1" applyFont="1" applyBorder="1" applyAlignment="1" applyProtection="1">
      <alignment horizontal="right" vertical="center"/>
    </xf>
    <xf numFmtId="49" fontId="3" fillId="0" borderId="0" xfId="0" applyNumberFormat="1" applyFont="1" applyBorder="1" applyAlignment="1">
      <alignment horizontal="left" vertical="center" wrapText="1"/>
    </xf>
    <xf numFmtId="0" fontId="2" fillId="3" borderId="1" xfId="0" applyFont="1" applyFill="1" applyBorder="1" applyAlignment="1" applyProtection="1">
      <alignment vertical="top"/>
    </xf>
    <xf numFmtId="0" fontId="2" fillId="3" borderId="1" xfId="0" applyFont="1" applyFill="1" applyBorder="1" applyAlignment="1" applyProtection="1">
      <alignment horizontal="center" vertical="top"/>
    </xf>
    <xf numFmtId="49" fontId="4" fillId="3" borderId="2" xfId="0" applyNumberFormat="1" applyFont="1" applyFill="1" applyBorder="1" applyAlignment="1" applyProtection="1">
      <alignment horizontal="left" vertical="top"/>
    </xf>
    <xf numFmtId="49" fontId="2" fillId="3" borderId="4" xfId="0" applyNumberFormat="1" applyFont="1" applyFill="1" applyBorder="1" applyAlignment="1">
      <alignment horizontal="right" vertical="top" wrapText="1"/>
    </xf>
    <xf numFmtId="49" fontId="4" fillId="3" borderId="2" xfId="0" applyNumberFormat="1" applyFont="1" applyFill="1" applyBorder="1" applyAlignment="1" applyProtection="1">
      <alignment horizontal="right" vertical="top"/>
    </xf>
    <xf numFmtId="49" fontId="4" fillId="3" borderId="2" xfId="0" applyNumberFormat="1" applyFont="1" applyFill="1" applyBorder="1" applyAlignment="1">
      <alignment horizontal="left" vertical="top" wrapText="1"/>
    </xf>
    <xf numFmtId="0" fontId="4" fillId="3" borderId="2" xfId="0" applyFont="1" applyFill="1" applyBorder="1" applyAlignment="1" applyProtection="1">
      <alignment horizontal="right" vertical="top"/>
    </xf>
    <xf numFmtId="49" fontId="4" fillId="3" borderId="2" xfId="0" applyNumberFormat="1" applyFont="1" applyFill="1" applyBorder="1" applyAlignment="1">
      <alignment horizontal="left" vertical="top"/>
    </xf>
    <xf numFmtId="49" fontId="4" fillId="3" borderId="4" xfId="0" applyNumberFormat="1" applyFont="1" applyFill="1" applyBorder="1" applyAlignment="1">
      <alignment horizontal="right" vertical="top"/>
    </xf>
    <xf numFmtId="49" fontId="4" fillId="3" borderId="4" xfId="0" applyNumberFormat="1" applyFont="1" applyFill="1" applyBorder="1" applyAlignment="1">
      <alignment horizontal="right" vertical="top" wrapText="1"/>
    </xf>
    <xf numFmtId="0" fontId="5" fillId="3" borderId="5" xfId="0" applyFont="1" applyFill="1" applyBorder="1" applyProtection="1"/>
    <xf numFmtId="0" fontId="5" fillId="3" borderId="5" xfId="0" applyFont="1" applyFill="1" applyBorder="1" applyAlignment="1" applyProtection="1">
      <alignment horizontal="right"/>
    </xf>
    <xf numFmtId="0" fontId="5" fillId="3" borderId="8" xfId="0" applyFont="1" applyFill="1" applyBorder="1" applyProtection="1"/>
    <xf numFmtId="0" fontId="5" fillId="3" borderId="7" xfId="0" applyFont="1" applyFill="1" applyBorder="1" applyAlignment="1" applyProtection="1">
      <alignment horizontal="right"/>
    </xf>
    <xf numFmtId="0" fontId="3" fillId="3" borderId="1" xfId="0" applyFont="1" applyFill="1" applyBorder="1" applyProtection="1"/>
    <xf numFmtId="0" fontId="3" fillId="3" borderId="1" xfId="0" applyFont="1" applyFill="1" applyBorder="1" applyAlignment="1" applyProtection="1">
      <alignment horizontal="right"/>
    </xf>
    <xf numFmtId="0" fontId="5" fillId="3" borderId="9" xfId="0" applyFont="1" applyFill="1" applyBorder="1" applyProtection="1"/>
    <xf numFmtId="0" fontId="5" fillId="3" borderId="10" xfId="0" applyFont="1" applyFill="1" applyBorder="1" applyAlignment="1" applyProtection="1">
      <alignment horizontal="right"/>
    </xf>
    <xf numFmtId="49" fontId="5" fillId="3" borderId="2" xfId="0" applyNumberFormat="1" applyFont="1" applyFill="1" applyBorder="1" applyAlignment="1" applyProtection="1">
      <alignment horizontal="left" vertical="top"/>
    </xf>
    <xf numFmtId="49" fontId="5" fillId="3" borderId="2" xfId="0" applyNumberFormat="1" applyFont="1" applyFill="1" applyBorder="1" applyAlignment="1" applyProtection="1">
      <alignment horizontal="right" vertical="top"/>
    </xf>
    <xf numFmtId="49" fontId="4" fillId="3" borderId="4" xfId="0" applyNumberFormat="1" applyFont="1" applyFill="1" applyBorder="1" applyAlignment="1">
      <alignment horizontal="right" vertical="center" wrapText="1"/>
    </xf>
    <xf numFmtId="49" fontId="4" fillId="3" borderId="4" xfId="0" applyNumberFormat="1" applyFont="1" applyFill="1" applyBorder="1" applyAlignment="1">
      <alignment horizontal="right" vertical="center"/>
    </xf>
    <xf numFmtId="49" fontId="5" fillId="3" borderId="4" xfId="0" applyNumberFormat="1" applyFont="1" applyFill="1" applyBorder="1" applyAlignment="1" applyProtection="1">
      <alignment horizontal="right" vertical="top"/>
    </xf>
    <xf numFmtId="49" fontId="4" fillId="3" borderId="5" xfId="0" applyNumberFormat="1" applyFont="1" applyFill="1" applyBorder="1" applyAlignment="1" applyProtection="1">
      <alignment horizontal="left"/>
    </xf>
    <xf numFmtId="49" fontId="4" fillId="3" borderId="5" xfId="0" applyNumberFormat="1" applyFont="1" applyFill="1" applyBorder="1" applyAlignment="1" applyProtection="1">
      <alignment horizontal="right"/>
    </xf>
    <xf numFmtId="49" fontId="4" fillId="3" borderId="0" xfId="0" applyNumberFormat="1" applyFont="1" applyFill="1" applyAlignment="1" applyProtection="1">
      <alignment horizontal="left" vertical="top"/>
    </xf>
    <xf numFmtId="49" fontId="4" fillId="3" borderId="0" xfId="0" applyNumberFormat="1" applyFont="1" applyFill="1" applyAlignment="1" applyProtection="1">
      <alignment horizontal="right" vertical="top"/>
    </xf>
    <xf numFmtId="0" fontId="6" fillId="3" borderId="0" xfId="0" applyFont="1" applyFill="1"/>
    <xf numFmtId="0" fontId="6" fillId="3" borderId="0" xfId="0" applyFont="1" applyFill="1" applyAlignment="1">
      <alignment horizontal="right"/>
    </xf>
    <xf numFmtId="0" fontId="4" fillId="3" borderId="0" xfId="0" applyFont="1" applyFill="1" applyAlignment="1" applyProtection="1">
      <alignment vertical="top"/>
    </xf>
    <xf numFmtId="0" fontId="4" fillId="3" borderId="0" xfId="0" applyFont="1" applyFill="1" applyAlignment="1" applyProtection="1">
      <alignment horizontal="right" vertical="top"/>
    </xf>
    <xf numFmtId="0" fontId="5" fillId="0" borderId="10" xfId="0" applyFont="1" applyBorder="1" applyProtection="1"/>
    <xf numFmtId="4" fontId="6" fillId="3" borderId="2" xfId="0" applyNumberFormat="1" applyFont="1" applyFill="1" applyBorder="1" applyAlignment="1" applyProtection="1">
      <alignment horizontal="center" vertical="top"/>
      <protection locked="0"/>
    </xf>
    <xf numFmtId="4" fontId="6" fillId="3" borderId="2" xfId="0" applyNumberFormat="1" applyFont="1" applyFill="1" applyBorder="1" applyAlignment="1" applyProtection="1">
      <alignment horizontal="right" vertical="top"/>
    </xf>
    <xf numFmtId="4" fontId="6" fillId="0" borderId="4" xfId="0" applyNumberFormat="1" applyFont="1" applyBorder="1" applyAlignment="1" applyProtection="1">
      <alignment horizontal="center" vertical="top"/>
    </xf>
    <xf numFmtId="4" fontId="2" fillId="0" borderId="1" xfId="0" applyNumberFormat="1" applyFont="1" applyFill="1" applyBorder="1" applyAlignment="1" applyProtection="1">
      <alignment horizontal="right"/>
    </xf>
    <xf numFmtId="49" fontId="4" fillId="0" borderId="4" xfId="0" applyNumberFormat="1" applyFont="1" applyFill="1" applyBorder="1" applyAlignment="1" applyProtection="1">
      <alignment horizontal="left" vertical="top"/>
    </xf>
    <xf numFmtId="49" fontId="2" fillId="0" borderId="4" xfId="0" applyNumberFormat="1" applyFont="1" applyFill="1" applyBorder="1" applyAlignment="1" applyProtection="1">
      <alignment horizontal="left" vertical="top"/>
    </xf>
    <xf numFmtId="49" fontId="4" fillId="0" borderId="4" xfId="0" applyNumberFormat="1" applyFont="1" applyBorder="1" applyAlignment="1" applyProtection="1">
      <alignment horizontal="left" vertical="top" wrapText="1"/>
      <protection locked="0"/>
    </xf>
    <xf numFmtId="49" fontId="4" fillId="0" borderId="4" xfId="0" applyNumberFormat="1" applyFont="1" applyBorder="1" applyAlignment="1" applyProtection="1">
      <alignment horizontal="left" vertical="top"/>
    </xf>
    <xf numFmtId="49" fontId="4" fillId="0" borderId="4" xfId="0" applyNumberFormat="1" applyFont="1" applyBorder="1" applyAlignment="1" applyProtection="1">
      <alignment horizontal="left" vertical="top"/>
      <protection locked="0"/>
    </xf>
    <xf numFmtId="4" fontId="6" fillId="0" borderId="0" xfId="0" applyNumberFormat="1" applyFont="1" applyAlignment="1" applyProtection="1">
      <alignment vertical="top"/>
    </xf>
    <xf numFmtId="49" fontId="5" fillId="0" borderId="4" xfId="0" applyNumberFormat="1" applyFont="1" applyBorder="1" applyAlignment="1">
      <alignment horizontal="right" vertical="center"/>
    </xf>
    <xf numFmtId="164" fontId="5" fillId="0" borderId="4" xfId="0" applyNumberFormat="1" applyFont="1" applyBorder="1" applyAlignment="1">
      <alignment horizontal="right" vertical="center"/>
    </xf>
    <xf numFmtId="0" fontId="5" fillId="0" borderId="0" xfId="0" applyNumberFormat="1" applyFont="1" applyBorder="1" applyAlignment="1">
      <alignment horizontal="left" vertical="center" wrapText="1"/>
    </xf>
    <xf numFmtId="49" fontId="5" fillId="0" borderId="0" xfId="0" applyNumberFormat="1" applyFont="1" applyBorder="1" applyAlignment="1">
      <alignment horizontal="center" vertical="center" wrapText="1"/>
    </xf>
    <xf numFmtId="43" fontId="5" fillId="0" borderId="0" xfId="2" applyFont="1" applyBorder="1" applyAlignment="1" applyProtection="1">
      <alignment horizontal="center" vertical="center"/>
      <protection locked="0"/>
    </xf>
    <xf numFmtId="49" fontId="5" fillId="2" borderId="2" xfId="0" applyNumberFormat="1" applyFont="1" applyFill="1" applyBorder="1" applyAlignment="1" applyProtection="1">
      <alignment vertical="center"/>
    </xf>
    <xf numFmtId="49" fontId="5" fillId="0" borderId="2" xfId="0" applyNumberFormat="1" applyFont="1" applyFill="1" applyBorder="1" applyAlignment="1" applyProtection="1">
      <alignment vertical="center"/>
    </xf>
    <xf numFmtId="49" fontId="5" fillId="0" borderId="2" xfId="0" applyNumberFormat="1" applyFont="1" applyBorder="1" applyAlignment="1">
      <alignment vertical="center" wrapText="1"/>
    </xf>
    <xf numFmtId="49" fontId="5" fillId="0" borderId="5" xfId="0" applyNumberFormat="1" applyFont="1" applyBorder="1" applyAlignment="1">
      <alignment vertical="center" wrapText="1"/>
    </xf>
    <xf numFmtId="49" fontId="5" fillId="0" borderId="2" xfId="0" applyNumberFormat="1" applyFont="1" applyBorder="1" applyAlignment="1" applyProtection="1">
      <alignment vertical="center"/>
    </xf>
    <xf numFmtId="49" fontId="5" fillId="0" borderId="2" xfId="0" applyNumberFormat="1" applyFont="1" applyBorder="1" applyAlignment="1">
      <alignment vertical="center"/>
    </xf>
    <xf numFmtId="49" fontId="5" fillId="0" borderId="5" xfId="0" applyNumberFormat="1" applyFont="1" applyBorder="1" applyAlignment="1">
      <alignment vertical="center"/>
    </xf>
    <xf numFmtId="0" fontId="22" fillId="0" borderId="3" xfId="0" applyFont="1" applyBorder="1" applyAlignment="1">
      <alignment vertical="center"/>
    </xf>
    <xf numFmtId="0" fontId="22" fillId="0" borderId="36" xfId="6" applyFont="1" applyBorder="1" applyAlignment="1"/>
    <xf numFmtId="0" fontId="23" fillId="0" borderId="36" xfId="6" applyFont="1" applyBorder="1" applyAlignment="1"/>
    <xf numFmtId="49" fontId="5" fillId="0" borderId="5" xfId="0" applyNumberFormat="1" applyFont="1" applyBorder="1" applyAlignment="1" applyProtection="1">
      <alignment vertical="center"/>
    </xf>
    <xf numFmtId="49" fontId="5" fillId="0" borderId="1" xfId="0" applyNumberFormat="1" applyFont="1" applyBorder="1" applyAlignment="1" applyProtection="1">
      <alignment vertical="center"/>
    </xf>
    <xf numFmtId="49" fontId="5" fillId="0" borderId="0" xfId="0" applyNumberFormat="1" applyFont="1" applyFill="1" applyBorder="1" applyAlignment="1" applyProtection="1">
      <alignment vertical="center"/>
    </xf>
    <xf numFmtId="49" fontId="5" fillId="0" borderId="0" xfId="0" applyNumberFormat="1" applyFont="1" applyBorder="1" applyAlignment="1" applyProtection="1">
      <alignment vertical="center"/>
    </xf>
    <xf numFmtId="0" fontId="5" fillId="0" borderId="39" xfId="0" applyFont="1" applyBorder="1" applyAlignment="1" applyProtection="1">
      <alignment horizontal="center" vertical="center"/>
    </xf>
    <xf numFmtId="0" fontId="22" fillId="0" borderId="2" xfId="0" applyFont="1" applyBorder="1" applyAlignment="1">
      <alignment vertical="center"/>
    </xf>
    <xf numFmtId="164" fontId="5" fillId="0" borderId="0" xfId="0" applyNumberFormat="1" applyFont="1" applyBorder="1" applyAlignment="1">
      <alignment horizontal="right" vertical="center" wrapText="1"/>
    </xf>
    <xf numFmtId="49" fontId="5" fillId="0" borderId="3" xfId="0" applyNumberFormat="1" applyFont="1" applyBorder="1" applyAlignment="1">
      <alignment vertical="center" wrapText="1"/>
    </xf>
    <xf numFmtId="4" fontId="0" fillId="0" borderId="4" xfId="0" applyNumberFormat="1" applyFont="1" applyBorder="1" applyAlignment="1" applyProtection="1">
      <alignment horizontal="right" vertical="center"/>
    </xf>
    <xf numFmtId="0" fontId="5" fillId="0" borderId="8" xfId="0" applyFont="1" applyBorder="1" applyAlignment="1" applyProtection="1">
      <alignment horizontal="right" vertical="center"/>
    </xf>
    <xf numFmtId="0" fontId="5" fillId="0" borderId="8" xfId="0" applyFont="1" applyBorder="1" applyAlignment="1" applyProtection="1">
      <alignment horizontal="center" vertical="center"/>
    </xf>
    <xf numFmtId="164" fontId="5" fillId="0" borderId="6" xfId="0" applyNumberFormat="1" applyFont="1" applyBorder="1" applyAlignment="1">
      <alignment vertical="center" wrapText="1"/>
    </xf>
    <xf numFmtId="49" fontId="3" fillId="0" borderId="4" xfId="0" applyNumberFormat="1" applyFont="1" applyBorder="1" applyAlignment="1">
      <alignment horizontal="right" vertical="center"/>
    </xf>
    <xf numFmtId="49" fontId="3" fillId="0" borderId="4" xfId="0" applyNumberFormat="1" applyFont="1" applyBorder="1" applyAlignment="1">
      <alignment horizontal="left" vertical="center"/>
    </xf>
    <xf numFmtId="49" fontId="5" fillId="0" borderId="5" xfId="0" applyNumberFormat="1" applyFont="1" applyBorder="1" applyAlignment="1">
      <alignment horizontal="right" vertical="center" wrapText="1"/>
    </xf>
    <xf numFmtId="49" fontId="5" fillId="0" borderId="7"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164" fontId="5" fillId="0" borderId="5" xfId="0" applyNumberFormat="1" applyFont="1" applyBorder="1" applyAlignment="1">
      <alignment horizontal="right" vertical="center" wrapText="1"/>
    </xf>
    <xf numFmtId="43" fontId="0" fillId="0" borderId="6" xfId="2" applyFont="1" applyBorder="1" applyAlignment="1" applyProtection="1">
      <alignment horizontal="center" vertical="center"/>
      <protection locked="0"/>
    </xf>
    <xf numFmtId="49" fontId="5" fillId="0" borderId="3" xfId="0" applyNumberFormat="1" applyFont="1" applyBorder="1" applyAlignment="1">
      <alignment horizontal="right" vertical="center" wrapText="1"/>
    </xf>
    <xf numFmtId="43" fontId="5" fillId="0" borderId="4" xfId="2" applyFont="1" applyBorder="1" applyAlignment="1">
      <alignment horizontal="center" vertical="center" wrapText="1"/>
    </xf>
    <xf numFmtId="0" fontId="3" fillId="0" borderId="0" xfId="0" applyFont="1" applyAlignment="1">
      <alignment horizontal="right" vertical="center"/>
    </xf>
    <xf numFmtId="49" fontId="5" fillId="0" borderId="2" xfId="0" applyNumberFormat="1" applyFont="1" applyBorder="1" applyAlignment="1">
      <alignment horizontal="left" vertical="center"/>
    </xf>
    <xf numFmtId="0" fontId="5" fillId="0" borderId="3" xfId="0" applyFont="1" applyBorder="1" applyAlignment="1">
      <alignment vertical="center"/>
    </xf>
    <xf numFmtId="0" fontId="5" fillId="0" borderId="2" xfId="0" applyFont="1" applyBorder="1" applyAlignment="1">
      <alignment horizontal="center" vertical="center"/>
    </xf>
    <xf numFmtId="0" fontId="0" fillId="0" borderId="3" xfId="0" applyBorder="1"/>
    <xf numFmtId="0" fontId="25" fillId="0" borderId="3" xfId="0" applyFont="1" applyBorder="1"/>
    <xf numFmtId="4" fontId="27" fillId="0" borderId="0" xfId="7" applyNumberFormat="1" applyFont="1" applyBorder="1"/>
    <xf numFmtId="0" fontId="0" fillId="0" borderId="0" xfId="0" applyBorder="1"/>
    <xf numFmtId="169" fontId="27" fillId="0" borderId="0" xfId="0" applyNumberFormat="1" applyFont="1" applyBorder="1" applyAlignment="1" applyProtection="1">
      <alignment horizontal="center"/>
      <protection locked="0"/>
    </xf>
    <xf numFmtId="4" fontId="26" fillId="0" borderId="0" xfId="7" applyNumberFormat="1" applyFont="1" applyBorder="1"/>
    <xf numFmtId="169" fontId="27" fillId="0" borderId="0" xfId="0" applyNumberFormat="1" applyFont="1" applyBorder="1" applyAlignment="1" applyProtection="1">
      <alignment horizontal="center" vertical="center"/>
      <protection locked="0"/>
    </xf>
    <xf numFmtId="0" fontId="25" fillId="0" borderId="0" xfId="0" applyFont="1" applyBorder="1"/>
    <xf numFmtId="4" fontId="27" fillId="0" borderId="3" xfId="0" applyNumberFormat="1" applyFont="1" applyBorder="1" applyProtection="1">
      <protection locked="0"/>
    </xf>
    <xf numFmtId="169" fontId="27" fillId="0" borderId="3" xfId="0" applyNumberFormat="1" applyFont="1" applyBorder="1" applyAlignment="1" applyProtection="1">
      <alignment horizontal="center"/>
      <protection locked="0"/>
    </xf>
    <xf numFmtId="169" fontId="26" fillId="0" borderId="3" xfId="0" applyNumberFormat="1" applyFont="1" applyBorder="1" applyAlignment="1" applyProtection="1">
      <alignment horizontal="center"/>
      <protection locked="0"/>
    </xf>
    <xf numFmtId="169" fontId="27" fillId="0" borderId="3" xfId="2" applyNumberFormat="1" applyFont="1" applyBorder="1" applyAlignment="1" applyProtection="1">
      <alignment horizontal="center" vertical="center"/>
      <protection locked="0"/>
    </xf>
    <xf numFmtId="0" fontId="0" fillId="0" borderId="0" xfId="0" applyFont="1" applyBorder="1" applyAlignment="1">
      <alignment vertical="center"/>
    </xf>
    <xf numFmtId="4" fontId="5" fillId="0" borderId="4" xfId="0" applyNumberFormat="1" applyFont="1" applyBorder="1" applyAlignment="1" applyProtection="1">
      <alignment horizontal="center" vertical="center"/>
    </xf>
    <xf numFmtId="43" fontId="5" fillId="0" borderId="35" xfId="2" applyFont="1" applyBorder="1" applyAlignment="1" applyProtection="1">
      <alignment horizontal="left" vertical="center"/>
      <protection locked="0"/>
    </xf>
    <xf numFmtId="43" fontId="5" fillId="0" borderId="35" xfId="2" applyFont="1" applyBorder="1" applyAlignment="1">
      <alignment horizontal="left" vertical="center"/>
    </xf>
    <xf numFmtId="43" fontId="5" fillId="0" borderId="35" xfId="2" applyFont="1" applyBorder="1" applyAlignment="1" applyProtection="1">
      <alignment vertical="center"/>
      <protection locked="0"/>
    </xf>
    <xf numFmtId="43" fontId="5" fillId="0" borderId="3" xfId="2" applyFont="1" applyBorder="1" applyAlignment="1">
      <alignment vertical="center"/>
    </xf>
    <xf numFmtId="43" fontId="5" fillId="0" borderId="0" xfId="2" applyFont="1" applyAlignment="1">
      <alignment vertical="top"/>
    </xf>
    <xf numFmtId="43" fontId="5" fillId="0" borderId="0" xfId="1" applyNumberFormat="1" applyAlignment="1">
      <alignment vertical="top"/>
    </xf>
    <xf numFmtId="0" fontId="28" fillId="0" borderId="0" xfId="0" applyFont="1"/>
    <xf numFmtId="166" fontId="30" fillId="0" borderId="0" xfId="1" applyNumberFormat="1" applyFont="1" applyFill="1" applyBorder="1" applyAlignment="1">
      <alignment horizontal="right" vertical="top"/>
    </xf>
    <xf numFmtId="166" fontId="29" fillId="0" borderId="14" xfId="1" applyNumberFormat="1" applyFont="1" applyBorder="1" applyAlignment="1">
      <alignment vertical="top"/>
    </xf>
    <xf numFmtId="0" fontId="29" fillId="0" borderId="32" xfId="1" applyFont="1" applyBorder="1" applyAlignment="1">
      <alignment horizontal="left" vertical="top"/>
    </xf>
    <xf numFmtId="0" fontId="28" fillId="0" borderId="32" xfId="0" applyFont="1" applyBorder="1"/>
    <xf numFmtId="0" fontId="28" fillId="0" borderId="0" xfId="0" applyFont="1" applyBorder="1"/>
    <xf numFmtId="0" fontId="28" fillId="0" borderId="33" xfId="0" applyFont="1" applyBorder="1"/>
    <xf numFmtId="166" fontId="30" fillId="0" borderId="1" xfId="1" applyNumberFormat="1" applyFont="1" applyBorder="1" applyAlignment="1">
      <alignment vertical="top"/>
    </xf>
    <xf numFmtId="0" fontId="31" fillId="0" borderId="0" xfId="0" applyFont="1" applyBorder="1" applyAlignment="1">
      <alignment vertical="top"/>
    </xf>
    <xf numFmtId="166" fontId="29" fillId="0" borderId="33" xfId="1" applyNumberFormat="1" applyFont="1" applyBorder="1" applyAlignment="1">
      <alignment vertical="top"/>
    </xf>
    <xf numFmtId="9" fontId="16" fillId="0" borderId="1" xfId="0" applyNumberFormat="1" applyFont="1" applyBorder="1" applyAlignment="1">
      <alignment horizontal="center" vertical="center" wrapText="1"/>
    </xf>
    <xf numFmtId="10" fontId="30" fillId="0" borderId="1" xfId="1" applyNumberFormat="1" applyFont="1" applyBorder="1" applyAlignment="1">
      <alignment vertical="top"/>
    </xf>
    <xf numFmtId="0" fontId="29" fillId="0" borderId="45" xfId="1" applyFont="1" applyBorder="1" applyAlignment="1">
      <alignment horizontal="center" vertical="top" wrapText="1"/>
    </xf>
    <xf numFmtId="166" fontId="29" fillId="0" borderId="46" xfId="1" applyNumberFormat="1" applyFont="1" applyBorder="1" applyAlignment="1">
      <alignment horizontal="center" vertical="top"/>
    </xf>
    <xf numFmtId="166" fontId="30" fillId="0" borderId="46" xfId="1" applyNumberFormat="1" applyFont="1" applyFill="1" applyBorder="1" applyAlignment="1">
      <alignment horizontal="right" vertical="top"/>
    </xf>
    <xf numFmtId="166" fontId="29" fillId="0" borderId="46" xfId="1" applyNumberFormat="1" applyFont="1" applyFill="1" applyBorder="1" applyAlignment="1">
      <alignment horizontal="right" vertical="top"/>
    </xf>
    <xf numFmtId="166" fontId="30" fillId="0" borderId="46" xfId="1" applyNumberFormat="1" applyFont="1" applyFill="1" applyBorder="1" applyAlignment="1">
      <alignment vertical="top"/>
    </xf>
    <xf numFmtId="166" fontId="30" fillId="0" borderId="46" xfId="1" applyNumberFormat="1" applyFont="1" applyBorder="1" applyAlignment="1">
      <alignment vertical="top"/>
    </xf>
    <xf numFmtId="166" fontId="29" fillId="0" borderId="46" xfId="1" applyNumberFormat="1" applyFont="1" applyBorder="1" applyAlignment="1">
      <alignment vertical="top"/>
    </xf>
    <xf numFmtId="0" fontId="30" fillId="0" borderId="17" xfId="1" applyFont="1" applyBorder="1" applyAlignment="1">
      <alignment horizontal="left" vertical="top"/>
    </xf>
    <xf numFmtId="170" fontId="28" fillId="0" borderId="46" xfId="0" applyNumberFormat="1" applyFont="1" applyBorder="1"/>
    <xf numFmtId="0" fontId="28" fillId="0" borderId="17" xfId="0" applyFont="1" applyBorder="1"/>
    <xf numFmtId="170" fontId="28" fillId="0" borderId="0" xfId="0" applyNumberFormat="1" applyFont="1"/>
    <xf numFmtId="0" fontId="28" fillId="5" borderId="0" xfId="0" applyFont="1" applyFill="1"/>
    <xf numFmtId="0" fontId="30" fillId="0" borderId="17" xfId="1" applyFont="1" applyBorder="1" applyAlignment="1">
      <alignment horizontal="left" vertical="top"/>
    </xf>
    <xf numFmtId="1" fontId="28" fillId="0" borderId="0" xfId="0" applyNumberFormat="1" applyFont="1"/>
    <xf numFmtId="0" fontId="30" fillId="0" borderId="17" xfId="1" applyFont="1" applyBorder="1" applyAlignment="1">
      <alignment horizontal="left" vertical="top"/>
    </xf>
    <xf numFmtId="0" fontId="10" fillId="0" borderId="0" xfId="0" applyFont="1"/>
    <xf numFmtId="43" fontId="10" fillId="0" borderId="0" xfId="2" applyFont="1"/>
    <xf numFmtId="0" fontId="10" fillId="0" borderId="1" xfId="0" applyFont="1" applyBorder="1"/>
    <xf numFmtId="43" fontId="10" fillId="0" borderId="1" xfId="2" applyFont="1" applyBorder="1"/>
    <xf numFmtId="0" fontId="33" fillId="0" borderId="1" xfId="0" applyFont="1" applyBorder="1"/>
    <xf numFmtId="43" fontId="33" fillId="0" borderId="1" xfId="2" applyFont="1" applyBorder="1"/>
    <xf numFmtId="0" fontId="33" fillId="0" borderId="0" xfId="0" applyFont="1"/>
    <xf numFmtId="43" fontId="33" fillId="0" borderId="0" xfId="2" applyFont="1"/>
    <xf numFmtId="0" fontId="29" fillId="0" borderId="17" xfId="1" applyFont="1" applyBorder="1" applyAlignment="1">
      <alignment horizontal="left" vertical="top"/>
    </xf>
    <xf numFmtId="0" fontId="30" fillId="0" borderId="17" xfId="1" applyFont="1" applyBorder="1" applyAlignment="1">
      <alignment horizontal="left" vertical="top"/>
    </xf>
    <xf numFmtId="0" fontId="32" fillId="4" borderId="26" xfId="0" applyFont="1" applyFill="1" applyBorder="1" applyAlignment="1">
      <alignment vertical="center" wrapText="1"/>
    </xf>
    <xf numFmtId="0" fontId="29" fillId="0" borderId="43" xfId="1" applyFont="1" applyBorder="1" applyAlignment="1">
      <alignment horizontal="center" vertical="center"/>
    </xf>
    <xf numFmtId="0" fontId="29" fillId="0" borderId="41" xfId="1" applyFont="1" applyBorder="1" applyAlignment="1">
      <alignment horizontal="center" vertical="top"/>
    </xf>
    <xf numFmtId="0" fontId="29" fillId="0" borderId="10" xfId="1" applyFont="1" applyBorder="1" applyAlignment="1">
      <alignment horizontal="center" vertical="top"/>
    </xf>
    <xf numFmtId="0" fontId="29" fillId="0" borderId="42" xfId="1" applyFont="1" applyBorder="1" applyAlignment="1">
      <alignment horizontal="center" vertical="top"/>
    </xf>
    <xf numFmtId="0" fontId="29" fillId="0" borderId="41" xfId="1" applyFont="1" applyBorder="1" applyAlignment="1">
      <alignment horizontal="left" vertical="top"/>
    </xf>
    <xf numFmtId="0" fontId="0" fillId="0" borderId="10" xfId="0" applyBorder="1" applyAlignment="1">
      <alignment vertical="top"/>
    </xf>
    <xf numFmtId="166" fontId="29" fillId="0" borderId="42" xfId="1" applyNumberFormat="1" applyFont="1" applyBorder="1" applyAlignment="1">
      <alignment horizontal="center" vertical="top"/>
    </xf>
    <xf numFmtId="43" fontId="0" fillId="0" borderId="0" xfId="0" applyNumberFormat="1"/>
    <xf numFmtId="43" fontId="28" fillId="0" borderId="0" xfId="2" applyFont="1"/>
    <xf numFmtId="43" fontId="28" fillId="0" borderId="0" xfId="0" applyNumberFormat="1" applyFont="1"/>
    <xf numFmtId="0" fontId="10" fillId="0" borderId="1" xfId="0" applyFont="1" applyBorder="1" applyAlignment="1">
      <alignment vertical="center"/>
    </xf>
    <xf numFmtId="170" fontId="33" fillId="0" borderId="1" xfId="0" applyNumberFormat="1" applyFont="1" applyBorder="1"/>
    <xf numFmtId="0" fontId="33" fillId="0" borderId="17" xfId="0" applyFont="1" applyBorder="1"/>
    <xf numFmtId="170" fontId="33" fillId="0" borderId="46" xfId="0" applyNumberFormat="1" applyFont="1" applyBorder="1"/>
    <xf numFmtId="0" fontId="10" fillId="0" borderId="47" xfId="0" applyFont="1" applyBorder="1"/>
    <xf numFmtId="170" fontId="10" fillId="0" borderId="48" xfId="0" applyNumberFormat="1" applyFont="1" applyBorder="1"/>
    <xf numFmtId="170" fontId="10" fillId="0" borderId="49" xfId="0" applyNumberFormat="1" applyFont="1" applyBorder="1"/>
    <xf numFmtId="0" fontId="28" fillId="0" borderId="0" xfId="0" applyFont="1" applyFill="1"/>
    <xf numFmtId="170" fontId="28" fillId="0" borderId="0" xfId="0" applyNumberFormat="1" applyFont="1" applyFill="1"/>
    <xf numFmtId="1" fontId="28" fillId="0" borderId="0" xfId="0" applyNumberFormat="1" applyFont="1" applyFill="1"/>
    <xf numFmtId="164" fontId="5" fillId="3" borderId="4" xfId="0" applyNumberFormat="1" applyFont="1" applyFill="1" applyBorder="1" applyAlignment="1">
      <alignment vertical="center" wrapText="1"/>
    </xf>
    <xf numFmtId="164" fontId="5" fillId="3" borderId="4" xfId="0" applyNumberFormat="1" applyFont="1" applyFill="1" applyBorder="1" applyAlignment="1">
      <alignment horizontal="right" vertical="center" wrapText="1"/>
    </xf>
    <xf numFmtId="0" fontId="26" fillId="0" borderId="2" xfId="0" applyFont="1" applyFill="1" applyBorder="1" applyAlignment="1" applyProtection="1">
      <alignment horizontal="center"/>
      <protection locked="0"/>
    </xf>
    <xf numFmtId="0" fontId="27" fillId="0" borderId="0" xfId="0" applyFont="1" applyFill="1" applyAlignment="1" applyProtection="1">
      <alignment horizontal="center"/>
      <protection locked="0"/>
    </xf>
    <xf numFmtId="0" fontId="26" fillId="0" borderId="3" xfId="0" applyFont="1" applyFill="1" applyBorder="1" applyProtection="1">
      <protection locked="0"/>
    </xf>
    <xf numFmtId="0" fontId="27" fillId="0" borderId="2" xfId="0" applyFont="1" applyFill="1" applyBorder="1" applyProtection="1">
      <protection locked="0"/>
    </xf>
    <xf numFmtId="0" fontId="27" fillId="0" borderId="0" xfId="0" applyFont="1" applyFill="1" applyBorder="1" applyProtection="1">
      <protection locked="0"/>
    </xf>
    <xf numFmtId="43" fontId="27" fillId="0" borderId="2" xfId="2" applyFont="1" applyFill="1" applyBorder="1" applyAlignment="1" applyProtection="1">
      <alignment horizontal="center"/>
      <protection locked="0"/>
    </xf>
    <xf numFmtId="1" fontId="27" fillId="0" borderId="0" xfId="0" applyNumberFormat="1" applyFont="1" applyFill="1" applyBorder="1" applyAlignment="1" applyProtection="1">
      <alignment horizontal="center" vertical="center"/>
      <protection locked="0"/>
    </xf>
    <xf numFmtId="0" fontId="0" fillId="0" borderId="2" xfId="0" applyFill="1" applyBorder="1" applyAlignment="1">
      <alignment horizontal="center"/>
    </xf>
    <xf numFmtId="0" fontId="0" fillId="0" borderId="0" xfId="0" applyFill="1" applyAlignment="1">
      <alignment horizontal="center"/>
    </xf>
    <xf numFmtId="0" fontId="0" fillId="0" borderId="3" xfId="0" applyFill="1" applyBorder="1"/>
    <xf numFmtId="0" fontId="0" fillId="0" borderId="2" xfId="0" applyFill="1" applyBorder="1"/>
    <xf numFmtId="0" fontId="0" fillId="0" borderId="0" xfId="0" applyFill="1" applyBorder="1"/>
    <xf numFmtId="43" fontId="0" fillId="0" borderId="2" xfId="2" applyFont="1" applyFill="1" applyBorder="1"/>
    <xf numFmtId="0" fontId="0" fillId="0" borderId="0" xfId="0" applyFill="1" applyBorder="1" applyAlignment="1">
      <alignment horizontal="center" vertical="center"/>
    </xf>
    <xf numFmtId="0" fontId="27" fillId="0" borderId="0" xfId="0" applyFont="1" applyFill="1" applyAlignment="1" applyProtection="1">
      <alignment horizontal="center" vertical="center"/>
      <protection locked="0"/>
    </xf>
    <xf numFmtId="0" fontId="26" fillId="0" borderId="0" xfId="0" applyFont="1" applyFill="1" applyAlignment="1" applyProtection="1">
      <alignment horizontal="center" vertical="center"/>
      <protection locked="0"/>
    </xf>
    <xf numFmtId="0" fontId="26" fillId="0" borderId="2" xfId="0" applyFont="1" applyFill="1" applyBorder="1" applyProtection="1">
      <protection locked="0"/>
    </xf>
    <xf numFmtId="0" fontId="26" fillId="0" borderId="0" xfId="0" applyFont="1" applyFill="1" applyBorder="1" applyProtection="1">
      <protection locked="0"/>
    </xf>
    <xf numFmtId="43" fontId="26" fillId="0" borderId="2" xfId="2" applyFont="1" applyFill="1" applyBorder="1" applyAlignment="1" applyProtection="1">
      <alignment horizontal="center"/>
      <protection locked="0"/>
    </xf>
    <xf numFmtId="1" fontId="26" fillId="0" borderId="0" xfId="0" applyNumberFormat="1" applyFont="1" applyFill="1" applyBorder="1" applyAlignment="1" applyProtection="1">
      <alignment horizontal="center" vertical="center"/>
      <protection locked="0"/>
    </xf>
    <xf numFmtId="0" fontId="27" fillId="0" borderId="2" xfId="0" applyFont="1" applyFill="1" applyBorder="1" applyAlignment="1" applyProtection="1">
      <alignment horizontal="center"/>
      <protection locked="0"/>
    </xf>
    <xf numFmtId="0" fontId="27" fillId="0" borderId="3" xfId="0" applyFont="1" applyFill="1" applyBorder="1" applyProtection="1">
      <protection locked="0"/>
    </xf>
    <xf numFmtId="43" fontId="27" fillId="0" borderId="2" xfId="2" applyFont="1" applyFill="1" applyBorder="1" applyAlignment="1" applyProtection="1">
      <alignment horizontal="center" vertical="center"/>
      <protection locked="0"/>
    </xf>
    <xf numFmtId="166" fontId="0" fillId="0" borderId="2" xfId="0" applyNumberFormat="1" applyFont="1" applyFill="1" applyBorder="1" applyAlignment="1">
      <alignment vertical="center"/>
    </xf>
    <xf numFmtId="0" fontId="25" fillId="0" borderId="0" xfId="0" applyFont="1" applyFill="1" applyBorder="1" applyAlignment="1">
      <alignment horizontal="center" vertical="center"/>
    </xf>
    <xf numFmtId="43" fontId="25" fillId="0" borderId="2" xfId="2" applyFont="1" applyFill="1" applyBorder="1"/>
    <xf numFmtId="0" fontId="25" fillId="0" borderId="0" xfId="0" applyFont="1" applyFill="1" applyBorder="1"/>
    <xf numFmtId="0" fontId="0" fillId="0" borderId="0" xfId="0" applyFill="1" applyAlignment="1">
      <alignment horizontal="center" vertical="center"/>
    </xf>
    <xf numFmtId="0" fontId="0" fillId="0" borderId="2" xfId="0" applyFill="1" applyBorder="1" applyAlignment="1">
      <alignment horizontal="center" vertical="center"/>
    </xf>
    <xf numFmtId="0" fontId="27" fillId="0" borderId="3" xfId="0" applyFont="1" applyFill="1" applyBorder="1" applyAlignment="1" applyProtection="1">
      <alignment vertical="center"/>
      <protection locked="0"/>
    </xf>
    <xf numFmtId="169" fontId="27" fillId="0" borderId="0" xfId="0" applyNumberFormat="1" applyFont="1" applyFill="1" applyBorder="1" applyAlignment="1" applyProtection="1">
      <alignment horizontal="center" vertical="center"/>
      <protection locked="0"/>
    </xf>
    <xf numFmtId="0" fontId="0" fillId="0" borderId="5" xfId="0" applyFill="1" applyBorder="1" applyAlignment="1">
      <alignment horizontal="center"/>
    </xf>
    <xf numFmtId="0" fontId="0" fillId="0" borderId="7" xfId="0" applyFill="1" applyBorder="1" applyAlignment="1">
      <alignment horizontal="center" vertical="center"/>
    </xf>
    <xf numFmtId="0" fontId="0" fillId="0" borderId="8" xfId="0" applyFill="1" applyBorder="1"/>
    <xf numFmtId="43" fontId="27" fillId="0" borderId="5" xfId="2" applyFont="1" applyFill="1" applyBorder="1" applyAlignment="1" applyProtection="1">
      <alignment horizontal="center" vertical="center"/>
      <protection locked="0"/>
    </xf>
    <xf numFmtId="169" fontId="27" fillId="0" borderId="6" xfId="0" applyNumberFormat="1" applyFont="1" applyFill="1" applyBorder="1" applyAlignment="1" applyProtection="1">
      <alignment horizontal="center" vertical="center"/>
      <protection locked="0"/>
    </xf>
    <xf numFmtId="0" fontId="5" fillId="0" borderId="5" xfId="0" applyFont="1" applyFill="1" applyBorder="1" applyAlignment="1" applyProtection="1">
      <alignment vertical="center"/>
    </xf>
    <xf numFmtId="0" fontId="5" fillId="0" borderId="5" xfId="0" applyFont="1" applyFill="1" applyBorder="1" applyAlignment="1" applyProtection="1">
      <alignment horizontal="right" vertical="center"/>
    </xf>
    <xf numFmtId="0" fontId="5" fillId="0" borderId="7" xfId="0" applyFont="1" applyFill="1" applyBorder="1" applyAlignment="1" applyProtection="1">
      <alignment horizontal="center" vertical="center"/>
    </xf>
    <xf numFmtId="0" fontId="5" fillId="0" borderId="5" xfId="0" applyFont="1" applyFill="1" applyBorder="1" applyAlignment="1" applyProtection="1">
      <alignment horizontal="center" vertical="center"/>
    </xf>
    <xf numFmtId="43" fontId="5" fillId="0" borderId="6" xfId="2" applyFont="1" applyFill="1" applyBorder="1" applyAlignment="1" applyProtection="1">
      <alignment horizontal="right" vertical="center"/>
    </xf>
    <xf numFmtId="4" fontId="5" fillId="0" borderId="5" xfId="0" applyNumberFormat="1" applyFont="1" applyFill="1" applyBorder="1" applyAlignment="1" applyProtection="1">
      <alignment horizontal="right" vertical="center"/>
    </xf>
    <xf numFmtId="169" fontId="27" fillId="0" borderId="3" xfId="2" applyNumberFormat="1" applyFont="1" applyFill="1" applyBorder="1" applyAlignment="1" applyProtection="1">
      <alignment horizontal="center" vertical="center"/>
      <protection locked="0"/>
    </xf>
    <xf numFmtId="0" fontId="0" fillId="0" borderId="0" xfId="0" applyFont="1" applyFill="1" applyAlignment="1" applyProtection="1">
      <alignment vertical="center"/>
    </xf>
    <xf numFmtId="2" fontId="0" fillId="0" borderId="0" xfId="0" applyNumberFormat="1"/>
    <xf numFmtId="4" fontId="0" fillId="0" borderId="0" xfId="0" applyNumberFormat="1" applyFont="1" applyAlignment="1" applyProtection="1">
      <alignment vertical="center"/>
    </xf>
    <xf numFmtId="0" fontId="27" fillId="0" borderId="0" xfId="8" applyFont="1" applyAlignment="1" applyProtection="1">
      <alignment horizontal="center"/>
      <protection locked="0"/>
    </xf>
    <xf numFmtId="0" fontId="27" fillId="0" borderId="0" xfId="8" applyFont="1" applyProtection="1">
      <protection locked="0"/>
    </xf>
    <xf numFmtId="2" fontId="27" fillId="0" borderId="0" xfId="8" applyNumberFormat="1" applyFont="1" applyProtection="1">
      <protection locked="0"/>
    </xf>
    <xf numFmtId="0" fontId="26" fillId="0" borderId="0" xfId="8" applyFont="1" applyBorder="1" applyAlignment="1" applyProtection="1">
      <alignment horizontal="left" vertical="center"/>
      <protection locked="0"/>
    </xf>
    <xf numFmtId="0" fontId="26" fillId="0" borderId="0" xfId="8" applyFont="1" applyBorder="1" applyAlignment="1" applyProtection="1">
      <alignment horizontal="center" vertical="center"/>
      <protection locked="0"/>
    </xf>
    <xf numFmtId="0" fontId="26" fillId="0" borderId="0" xfId="8" applyFont="1" applyBorder="1" applyAlignment="1" applyProtection="1">
      <alignment vertical="center"/>
      <protection locked="0"/>
    </xf>
    <xf numFmtId="0" fontId="27" fillId="0" borderId="0" xfId="8" applyFont="1" applyBorder="1" applyAlignment="1" applyProtection="1">
      <alignment vertical="center"/>
      <protection locked="0"/>
    </xf>
    <xf numFmtId="2" fontId="27" fillId="0" borderId="0" xfId="8" applyNumberFormat="1" applyFont="1" applyBorder="1" applyAlignment="1" applyProtection="1">
      <alignment vertical="center"/>
      <protection locked="0"/>
    </xf>
    <xf numFmtId="0" fontId="27" fillId="0" borderId="0" xfId="8" applyFont="1" applyBorder="1" applyAlignment="1" applyProtection="1">
      <alignment horizontal="left" vertical="center"/>
      <protection locked="0"/>
    </xf>
    <xf numFmtId="0" fontId="27" fillId="0" borderId="0" xfId="8" applyFont="1" applyBorder="1" applyAlignment="1" applyProtection="1">
      <alignment horizontal="center" vertical="center"/>
      <protection locked="0"/>
    </xf>
    <xf numFmtId="0" fontId="27" fillId="0" borderId="0" xfId="8" applyFont="1" applyFill="1" applyBorder="1" applyAlignment="1" applyProtection="1">
      <alignment horizontal="center" vertical="center"/>
      <protection locked="0"/>
    </xf>
    <xf numFmtId="0" fontId="27" fillId="0" borderId="0" xfId="8" applyFont="1" applyFill="1" applyBorder="1" applyAlignment="1" applyProtection="1">
      <alignment vertical="center"/>
      <protection locked="0"/>
    </xf>
    <xf numFmtId="0" fontId="26" fillId="6" borderId="30" xfId="6" applyFont="1" applyFill="1" applyBorder="1" applyAlignment="1" applyProtection="1">
      <alignment horizontal="center" vertical="center"/>
    </xf>
    <xf numFmtId="0" fontId="26" fillId="6" borderId="50" xfId="6" applyFont="1" applyFill="1" applyBorder="1" applyAlignment="1" applyProtection="1">
      <alignment horizontal="center" vertical="center"/>
    </xf>
    <xf numFmtId="0" fontId="26" fillId="6" borderId="31" xfId="6" applyFont="1" applyFill="1" applyBorder="1" applyAlignment="1" applyProtection="1">
      <alignment vertical="center"/>
    </xf>
    <xf numFmtId="0" fontId="26" fillId="6" borderId="51" xfId="6" applyFont="1" applyFill="1" applyBorder="1" applyAlignment="1" applyProtection="1">
      <alignment vertical="center"/>
    </xf>
    <xf numFmtId="0" fontId="27" fillId="0" borderId="0" xfId="8" applyFont="1" applyFill="1" applyAlignment="1" applyProtection="1">
      <alignment vertical="center"/>
      <protection locked="0"/>
    </xf>
    <xf numFmtId="0" fontId="27" fillId="8" borderId="0" xfId="8" applyFont="1" applyFill="1" applyAlignment="1" applyProtection="1">
      <alignment vertical="center"/>
      <protection locked="0"/>
    </xf>
    <xf numFmtId="0" fontId="26" fillId="6" borderId="28" xfId="6" applyFont="1" applyFill="1" applyBorder="1" applyAlignment="1" applyProtection="1">
      <alignment horizontal="center" vertical="center"/>
    </xf>
    <xf numFmtId="0" fontId="26" fillId="6" borderId="55" xfId="6" applyFont="1" applyFill="1" applyBorder="1" applyAlignment="1" applyProtection="1">
      <alignment horizontal="center" vertical="center"/>
    </xf>
    <xf numFmtId="0" fontId="26" fillId="6" borderId="29" xfId="6" applyFont="1" applyFill="1" applyBorder="1" applyAlignment="1" applyProtection="1">
      <alignment vertical="center"/>
    </xf>
    <xf numFmtId="0" fontId="26" fillId="6" borderId="56" xfId="6" applyFont="1" applyFill="1" applyBorder="1" applyAlignment="1" applyProtection="1">
      <alignment vertical="center"/>
    </xf>
    <xf numFmtId="0" fontId="36" fillId="7" borderId="27" xfId="9" applyFont="1" applyFill="1" applyBorder="1" applyAlignment="1">
      <alignment horizontal="center" vertical="center"/>
    </xf>
    <xf numFmtId="0" fontId="36" fillId="7" borderId="59" xfId="9" applyFont="1" applyFill="1" applyBorder="1" applyAlignment="1">
      <alignment horizontal="center" vertical="center"/>
    </xf>
    <xf numFmtId="2" fontId="36" fillId="7" borderId="60" xfId="9" applyNumberFormat="1" applyFont="1" applyFill="1" applyBorder="1" applyAlignment="1">
      <alignment horizontal="center" vertical="center"/>
    </xf>
    <xf numFmtId="49" fontId="27" fillId="0" borderId="36" xfId="6" applyNumberFormat="1" applyFont="1" applyFill="1" applyBorder="1" applyProtection="1"/>
    <xf numFmtId="0" fontId="26" fillId="0" borderId="37" xfId="10" applyFont="1" applyFill="1" applyBorder="1" applyAlignment="1">
      <alignment horizontal="center" vertical="top"/>
    </xf>
    <xf numFmtId="0" fontId="38" fillId="0" borderId="38" xfId="10" applyFont="1" applyFill="1" applyBorder="1" applyAlignment="1"/>
    <xf numFmtId="0" fontId="27" fillId="0" borderId="35" xfId="6" applyFont="1" applyFill="1" applyBorder="1" applyAlignment="1" applyProtection="1"/>
    <xf numFmtId="0" fontId="39" fillId="0" borderId="35" xfId="6" applyFont="1" applyFill="1" applyBorder="1" applyAlignment="1" applyProtection="1">
      <alignment horizontal="center"/>
      <protection locked="0"/>
    </xf>
    <xf numFmtId="168" fontId="39" fillId="0" borderId="0" xfId="6" applyNumberFormat="1" applyFont="1" applyFill="1" applyBorder="1" applyAlignment="1" applyProtection="1">
      <alignment horizontal="center"/>
      <protection locked="0"/>
    </xf>
    <xf numFmtId="167" fontId="39" fillId="0" borderId="61" xfId="6" applyNumberFormat="1" applyFont="1" applyFill="1" applyBorder="1" applyAlignment="1" applyProtection="1">
      <alignment horizontal="center"/>
      <protection locked="0"/>
    </xf>
    <xf numFmtId="167" fontId="27" fillId="0" borderId="0" xfId="6" applyNumberFormat="1" applyFont="1" applyFill="1" applyBorder="1" applyProtection="1"/>
    <xf numFmtId="167" fontId="27" fillId="0" borderId="62" xfId="6" applyNumberFormat="1" applyFont="1" applyFill="1" applyBorder="1" applyProtection="1"/>
    <xf numFmtId="167" fontId="39" fillId="0" borderId="0" xfId="6" applyNumberFormat="1" applyFont="1" applyFill="1" applyBorder="1" applyAlignment="1" applyProtection="1">
      <alignment horizontal="center"/>
      <protection locked="0"/>
    </xf>
    <xf numFmtId="2" fontId="39" fillId="0" borderId="0" xfId="6" applyNumberFormat="1" applyFont="1" applyFill="1" applyBorder="1" applyAlignment="1" applyProtection="1">
      <alignment horizontal="center"/>
      <protection locked="0"/>
    </xf>
    <xf numFmtId="2" fontId="27" fillId="0" borderId="0" xfId="6" applyNumberFormat="1" applyFont="1" applyFill="1" applyBorder="1" applyProtection="1"/>
    <xf numFmtId="0" fontId="1" fillId="0" borderId="0" xfId="8" applyFont="1"/>
    <xf numFmtId="49" fontId="26" fillId="0" borderId="36" xfId="6" applyNumberFormat="1" applyFont="1" applyFill="1" applyBorder="1" applyAlignment="1" applyProtection="1">
      <alignment horizontal="left"/>
    </xf>
    <xf numFmtId="0" fontId="27" fillId="0" borderId="35" xfId="6" applyFont="1" applyFill="1" applyBorder="1" applyProtection="1"/>
    <xf numFmtId="0" fontId="27" fillId="0" borderId="0" xfId="6" applyFont="1" applyFill="1" applyBorder="1" applyProtection="1"/>
    <xf numFmtId="167" fontId="27" fillId="0" borderId="62" xfId="6" applyNumberFormat="1" applyFont="1" applyFill="1" applyBorder="1" applyAlignment="1" applyProtection="1">
      <alignment horizontal="center"/>
    </xf>
    <xf numFmtId="167" fontId="27" fillId="0" borderId="0" xfId="6" applyNumberFormat="1" applyFont="1" applyFill="1" applyBorder="1" applyAlignment="1" applyProtection="1">
      <alignment horizontal="center"/>
    </xf>
    <xf numFmtId="2" fontId="27" fillId="0" borderId="0" xfId="6" applyNumberFormat="1" applyFont="1" applyFill="1" applyBorder="1" applyAlignment="1" applyProtection="1">
      <alignment horizontal="center"/>
    </xf>
    <xf numFmtId="49" fontId="27" fillId="0" borderId="36" xfId="6" applyNumberFormat="1" applyFont="1" applyFill="1" applyBorder="1" applyAlignment="1" applyProtection="1">
      <alignment vertical="top"/>
    </xf>
    <xf numFmtId="0" fontId="27" fillId="0" borderId="37" xfId="10" applyFont="1" applyFill="1" applyBorder="1" applyAlignment="1">
      <alignment horizontal="center" vertical="top"/>
    </xf>
    <xf numFmtId="0" fontId="27" fillId="0" borderId="35" xfId="6" applyFont="1" applyFill="1" applyBorder="1" applyAlignment="1" applyProtection="1">
      <alignment horizontal="center" vertical="center"/>
    </xf>
    <xf numFmtId="0" fontId="27" fillId="0" borderId="0" xfId="6" applyFont="1" applyFill="1" applyBorder="1" applyAlignment="1" applyProtection="1">
      <alignment horizontal="center" vertical="center"/>
    </xf>
    <xf numFmtId="169" fontId="27" fillId="0" borderId="62" xfId="6" applyNumberFormat="1" applyFont="1" applyFill="1" applyBorder="1" applyAlignment="1" applyProtection="1">
      <alignment horizontal="center" vertical="center"/>
    </xf>
    <xf numFmtId="169" fontId="27" fillId="0" borderId="0" xfId="6" applyNumberFormat="1" applyFont="1" applyFill="1" applyBorder="1" applyAlignment="1" applyProtection="1">
      <alignment horizontal="center" vertical="center"/>
    </xf>
    <xf numFmtId="2" fontId="27" fillId="0" borderId="0" xfId="6" applyNumberFormat="1" applyFont="1" applyFill="1" applyBorder="1" applyAlignment="1" applyProtection="1">
      <alignment horizontal="center" vertical="center"/>
    </xf>
    <xf numFmtId="0" fontId="27" fillId="0" borderId="38" xfId="10" applyFont="1" applyFill="1" applyBorder="1" applyAlignment="1"/>
    <xf numFmtId="169" fontId="39" fillId="0" borderId="62" xfId="6" applyNumberFormat="1" applyFont="1" applyFill="1" applyBorder="1" applyAlignment="1" applyProtection="1">
      <alignment horizontal="center"/>
      <protection locked="0"/>
    </xf>
    <xf numFmtId="169" fontId="27" fillId="0" borderId="0" xfId="6" applyNumberFormat="1" applyFont="1" applyFill="1" applyBorder="1" applyAlignment="1" applyProtection="1">
      <alignment horizontal="center"/>
    </xf>
    <xf numFmtId="169" fontId="27" fillId="0" borderId="62" xfId="6" applyNumberFormat="1" applyFont="1" applyFill="1" applyBorder="1" applyAlignment="1" applyProtection="1">
      <alignment horizontal="center"/>
    </xf>
    <xf numFmtId="169" fontId="39" fillId="0" borderId="0" xfId="6" applyNumberFormat="1" applyFont="1" applyFill="1" applyBorder="1" applyAlignment="1" applyProtection="1">
      <alignment horizontal="center"/>
      <protection locked="0"/>
    </xf>
    <xf numFmtId="49" fontId="27" fillId="0" borderId="36" xfId="6" applyNumberFormat="1" applyFont="1" applyFill="1" applyBorder="1"/>
    <xf numFmtId="0" fontId="26" fillId="0" borderId="35" xfId="11" applyFont="1" applyFill="1" applyBorder="1" applyAlignment="1">
      <alignment horizontal="center"/>
    </xf>
    <xf numFmtId="0" fontId="27" fillId="0" borderId="0" xfId="11" applyFont="1" applyFill="1"/>
    <xf numFmtId="0" fontId="27" fillId="0" borderId="35" xfId="11" applyFont="1" applyFill="1" applyBorder="1"/>
    <xf numFmtId="0" fontId="27" fillId="0" borderId="0" xfId="6" quotePrefix="1" applyNumberFormat="1" applyFont="1" applyFill="1" applyBorder="1" applyAlignment="1" applyProtection="1">
      <alignment horizontal="center"/>
    </xf>
    <xf numFmtId="169" fontId="27" fillId="0" borderId="62" xfId="6" quotePrefix="1" applyNumberFormat="1" applyFont="1" applyFill="1" applyBorder="1" applyAlignment="1" applyProtection="1">
      <alignment horizontal="center"/>
    </xf>
    <xf numFmtId="169" fontId="27" fillId="0" borderId="0" xfId="6" quotePrefix="1" applyNumberFormat="1" applyFont="1" applyFill="1" applyBorder="1" applyAlignment="1" applyProtection="1">
      <alignment horizontal="center"/>
    </xf>
    <xf numFmtId="2" fontId="27" fillId="0" borderId="0" xfId="6" quotePrefix="1" applyNumberFormat="1" applyFont="1" applyFill="1" applyBorder="1" applyAlignment="1" applyProtection="1">
      <alignment horizontal="center"/>
    </xf>
    <xf numFmtId="49" fontId="26" fillId="0" borderId="36" xfId="6" applyNumberFormat="1" applyFont="1" applyFill="1" applyBorder="1" applyAlignment="1">
      <alignment horizontal="left"/>
    </xf>
    <xf numFmtId="0" fontId="38" fillId="0" borderId="0" xfId="11" applyFont="1" applyFill="1"/>
    <xf numFmtId="0" fontId="27" fillId="0" borderId="35" xfId="11" applyFont="1" applyFill="1" applyBorder="1" applyAlignment="1">
      <alignment horizontal="center"/>
    </xf>
    <xf numFmtId="0" fontId="27" fillId="0" borderId="36" xfId="11" applyFont="1" applyFill="1" applyBorder="1"/>
    <xf numFmtId="0" fontId="27" fillId="0" borderId="0" xfId="11" applyFont="1" applyFill="1" applyAlignment="1">
      <alignment horizontal="left" indent="1"/>
    </xf>
    <xf numFmtId="0" fontId="27" fillId="0" borderId="35" xfId="11" applyFont="1" applyFill="1" applyBorder="1" applyAlignment="1">
      <alignment horizontal="centerContinuous"/>
    </xf>
    <xf numFmtId="4" fontId="27" fillId="0" borderId="3" xfId="12" applyNumberFormat="1" applyFont="1" applyFill="1" applyBorder="1" applyAlignment="1" applyProtection="1">
      <alignment horizontal="center"/>
      <protection locked="0"/>
    </xf>
    <xf numFmtId="2" fontId="27" fillId="0" borderId="2" xfId="8" applyNumberFormat="1" applyFont="1" applyFill="1" applyBorder="1" applyAlignment="1" applyProtection="1">
      <alignment horizontal="center"/>
      <protection locked="0"/>
    </xf>
    <xf numFmtId="172" fontId="27" fillId="0" borderId="2" xfId="8" applyNumberFormat="1" applyFont="1" applyFill="1" applyBorder="1" applyAlignment="1" applyProtection="1">
      <alignment horizontal="center"/>
      <protection locked="0"/>
    </xf>
    <xf numFmtId="169" fontId="27" fillId="0" borderId="63" xfId="8" applyNumberFormat="1" applyFont="1" applyFill="1" applyBorder="1" applyAlignment="1" applyProtection="1">
      <alignment horizontal="center"/>
      <protection locked="0"/>
    </xf>
    <xf numFmtId="0" fontId="27" fillId="0" borderId="36" xfId="11" applyFont="1" applyFill="1" applyBorder="1" applyAlignment="1">
      <alignment horizontal="center"/>
    </xf>
    <xf numFmtId="0" fontId="40" fillId="0" borderId="0" xfId="11" applyFont="1" applyFill="1"/>
    <xf numFmtId="0" fontId="27" fillId="0" borderId="38" xfId="6" applyNumberFormat="1" applyFont="1" applyFill="1" applyBorder="1" applyAlignment="1">
      <alignment horizontal="center"/>
    </xf>
    <xf numFmtId="169" fontId="27" fillId="0" borderId="62" xfId="6" applyNumberFormat="1" applyFont="1" applyFill="1" applyBorder="1" applyAlignment="1">
      <alignment horizontal="center"/>
    </xf>
    <xf numFmtId="169" fontId="27" fillId="0" borderId="0" xfId="6" applyNumberFormat="1" applyFont="1" applyFill="1" applyBorder="1" applyAlignment="1">
      <alignment horizontal="center"/>
    </xf>
    <xf numFmtId="2" fontId="27" fillId="0" borderId="0" xfId="6" applyNumberFormat="1" applyFont="1" applyFill="1" applyBorder="1" applyAlignment="1">
      <alignment horizontal="center"/>
    </xf>
    <xf numFmtId="0" fontId="27" fillId="0" borderId="35" xfId="11" applyFont="1" applyFill="1" applyBorder="1" applyAlignment="1">
      <alignment wrapText="1"/>
    </xf>
    <xf numFmtId="0" fontId="27" fillId="0" borderId="35" xfId="11" applyFont="1" applyFill="1" applyBorder="1" applyAlignment="1">
      <alignment horizontal="center" vertical="center" wrapText="1"/>
    </xf>
    <xf numFmtId="0" fontId="26" fillId="0" borderId="36" xfId="11" applyFont="1" applyFill="1" applyBorder="1" applyAlignment="1">
      <alignment horizontal="center"/>
    </xf>
    <xf numFmtId="49" fontId="27" fillId="0" borderId="38" xfId="6" applyNumberFormat="1" applyFont="1" applyFill="1" applyBorder="1"/>
    <xf numFmtId="0" fontId="27" fillId="0" borderId="62" xfId="11" applyFont="1" applyFill="1" applyBorder="1" applyAlignment="1">
      <alignment horizontal="center"/>
    </xf>
    <xf numFmtId="0" fontId="38" fillId="0" borderId="0" xfId="11" applyFont="1" applyFill="1" applyBorder="1"/>
    <xf numFmtId="0" fontId="27" fillId="0" borderId="0" xfId="11" applyFont="1" applyFill="1" applyBorder="1"/>
    <xf numFmtId="0" fontId="27" fillId="0" borderId="2" xfId="11" applyFont="1" applyFill="1" applyBorder="1"/>
    <xf numFmtId="0" fontId="27" fillId="0" borderId="0" xfId="6" applyNumberFormat="1" applyFont="1" applyFill="1" applyBorder="1" applyAlignment="1">
      <alignment horizontal="center"/>
    </xf>
    <xf numFmtId="169" fontId="27" fillId="0" borderId="64" xfId="6" applyNumberFormat="1" applyFont="1" applyFill="1" applyBorder="1" applyAlignment="1">
      <alignment horizontal="center"/>
    </xf>
    <xf numFmtId="169" fontId="27" fillId="0" borderId="64" xfId="6" applyNumberFormat="1" applyFont="1" applyFill="1" applyBorder="1" applyAlignment="1" applyProtection="1">
      <alignment horizontal="center"/>
    </xf>
    <xf numFmtId="49" fontId="27" fillId="0" borderId="65" xfId="6" applyNumberFormat="1" applyFont="1" applyFill="1" applyBorder="1"/>
    <xf numFmtId="0" fontId="27" fillId="0" borderId="66" xfId="11" applyFont="1" applyFill="1" applyBorder="1" applyAlignment="1">
      <alignment horizontal="center"/>
    </xf>
    <xf numFmtId="0" fontId="38" fillId="0" borderId="66" xfId="11" applyFont="1" applyFill="1" applyBorder="1"/>
    <xf numFmtId="0" fontId="27" fillId="0" borderId="66" xfId="11" applyFont="1" applyFill="1" applyBorder="1"/>
    <xf numFmtId="0" fontId="27" fillId="0" borderId="66" xfId="6" applyNumberFormat="1" applyFont="1" applyFill="1" applyBorder="1" applyAlignment="1">
      <alignment horizontal="center"/>
    </xf>
    <xf numFmtId="169" fontId="27" fillId="0" borderId="66" xfId="6" applyNumberFormat="1" applyFont="1" applyFill="1" applyBorder="1" applyAlignment="1">
      <alignment horizontal="center"/>
    </xf>
    <xf numFmtId="169" fontId="27" fillId="0" borderId="67" xfId="6" applyNumberFormat="1" applyFont="1" applyFill="1" applyBorder="1" applyAlignment="1" applyProtection="1">
      <alignment horizontal="center"/>
    </xf>
    <xf numFmtId="169" fontId="27" fillId="0" borderId="65" xfId="6" applyNumberFormat="1" applyFont="1" applyFill="1" applyBorder="1" applyAlignment="1">
      <alignment horizontal="center"/>
    </xf>
    <xf numFmtId="169" fontId="27" fillId="0" borderId="66" xfId="6" applyNumberFormat="1" applyFont="1" applyFill="1" applyBorder="1" applyAlignment="1" applyProtection="1">
      <alignment horizontal="center"/>
    </xf>
    <xf numFmtId="0" fontId="27" fillId="0" borderId="29" xfId="11" applyFont="1" applyFill="1" applyBorder="1" applyAlignment="1">
      <alignment horizontal="center"/>
    </xf>
    <xf numFmtId="0" fontId="1" fillId="0" borderId="29" xfId="8" applyFont="1" applyBorder="1"/>
    <xf numFmtId="0" fontId="27" fillId="0" borderId="29" xfId="11" applyFont="1" applyFill="1" applyBorder="1" applyAlignment="1">
      <alignment horizontal="centerContinuous"/>
    </xf>
    <xf numFmtId="0" fontId="27" fillId="0" borderId="29" xfId="6" applyNumberFormat="1" applyFont="1" applyFill="1" applyBorder="1" applyAlignment="1">
      <alignment horizontal="center"/>
    </xf>
    <xf numFmtId="169" fontId="27" fillId="0" borderId="29" xfId="6" applyNumberFormat="1" applyFont="1" applyFill="1" applyBorder="1" applyAlignment="1">
      <alignment horizontal="center"/>
    </xf>
    <xf numFmtId="169" fontId="27" fillId="0" borderId="29" xfId="6" applyNumberFormat="1" applyFont="1" applyFill="1" applyBorder="1" applyAlignment="1" applyProtection="1">
      <alignment horizontal="center"/>
    </xf>
    <xf numFmtId="0" fontId="26" fillId="6" borderId="52" xfId="6" applyFont="1" applyFill="1" applyBorder="1" applyAlignment="1" applyProtection="1">
      <alignment horizontal="center" vertical="center"/>
    </xf>
    <xf numFmtId="0" fontId="26" fillId="6" borderId="51" xfId="6" applyFont="1" applyFill="1" applyBorder="1" applyAlignment="1" applyProtection="1">
      <alignment horizontal="center" vertical="center"/>
    </xf>
    <xf numFmtId="0" fontId="26" fillId="6" borderId="57" xfId="6" applyFont="1" applyFill="1" applyBorder="1" applyAlignment="1" applyProtection="1">
      <alignment horizontal="center" vertical="center"/>
    </xf>
    <xf numFmtId="0" fontId="26" fillId="6" borderId="56" xfId="6" applyFont="1" applyFill="1" applyBorder="1" applyAlignment="1" applyProtection="1">
      <alignment horizontal="center" vertical="center"/>
    </xf>
    <xf numFmtId="0" fontId="36" fillId="7" borderId="75" xfId="9" applyFont="1" applyFill="1" applyBorder="1" applyAlignment="1">
      <alignment horizontal="center" vertical="center"/>
    </xf>
    <xf numFmtId="2" fontId="36" fillId="7" borderId="76" xfId="9" applyNumberFormat="1" applyFont="1" applyFill="1" applyBorder="1" applyAlignment="1">
      <alignment horizontal="center" vertical="center"/>
    </xf>
    <xf numFmtId="0" fontId="27" fillId="0" borderId="2" xfId="11" applyFont="1" applyFill="1" applyBorder="1" applyAlignment="1">
      <alignment horizontal="centerContinuous"/>
    </xf>
    <xf numFmtId="169" fontId="27" fillId="0" borderId="61" xfId="6" applyNumberFormat="1" applyFont="1" applyFill="1" applyBorder="1" applyAlignment="1">
      <alignment horizontal="center"/>
    </xf>
    <xf numFmtId="169" fontId="27" fillId="0" borderId="78" xfId="6" applyNumberFormat="1" applyFont="1" applyFill="1" applyBorder="1" applyAlignment="1">
      <alignment horizontal="center"/>
    </xf>
    <xf numFmtId="169" fontId="27" fillId="0" borderId="79" xfId="6" applyNumberFormat="1" applyFont="1" applyFill="1" applyBorder="1" applyAlignment="1">
      <alignment horizontal="center"/>
    </xf>
    <xf numFmtId="49" fontId="27" fillId="0" borderId="36" xfId="6" applyNumberFormat="1" applyFont="1" applyFill="1" applyBorder="1" applyAlignment="1">
      <alignment horizontal="left"/>
    </xf>
    <xf numFmtId="49" fontId="27" fillId="0" borderId="36" xfId="6" applyNumberFormat="1" applyFont="1" applyFill="1" applyBorder="1" applyAlignment="1">
      <alignment vertical="center"/>
    </xf>
    <xf numFmtId="0" fontId="27" fillId="0" borderId="36" xfId="11" applyFont="1" applyFill="1" applyBorder="1" applyAlignment="1">
      <alignment horizontal="center" vertical="center"/>
    </xf>
    <xf numFmtId="0" fontId="27" fillId="0" borderId="2" xfId="11" applyFont="1" applyFill="1" applyBorder="1" applyAlignment="1">
      <alignment horizontal="centerContinuous" vertical="center"/>
    </xf>
    <xf numFmtId="0" fontId="27" fillId="0" borderId="0" xfId="6" applyNumberFormat="1" applyFont="1" applyFill="1" applyBorder="1" applyAlignment="1">
      <alignment horizontal="center" vertical="center"/>
    </xf>
    <xf numFmtId="169" fontId="34" fillId="0" borderId="62" xfId="6" applyNumberFormat="1" applyFont="1" applyFill="1" applyBorder="1" applyAlignment="1">
      <alignment horizontal="center" vertical="center"/>
    </xf>
    <xf numFmtId="169" fontId="27" fillId="0" borderId="0" xfId="6" applyNumberFormat="1" applyFont="1" applyFill="1" applyBorder="1" applyAlignment="1">
      <alignment horizontal="center" vertical="center"/>
    </xf>
    <xf numFmtId="2" fontId="27" fillId="0" borderId="0" xfId="6" applyNumberFormat="1" applyFont="1" applyFill="1" applyBorder="1" applyAlignment="1">
      <alignment horizontal="center" vertical="center"/>
    </xf>
    <xf numFmtId="0" fontId="27" fillId="0" borderId="0" xfId="11" applyFont="1" applyFill="1" applyAlignment="1">
      <alignment horizontal="left" vertical="center"/>
    </xf>
    <xf numFmtId="0" fontId="27" fillId="0" borderId="0" xfId="11" applyFont="1" applyFill="1" applyBorder="1" applyAlignment="1">
      <alignment vertical="center"/>
    </xf>
    <xf numFmtId="0" fontId="27" fillId="0" borderId="2" xfId="11" applyFont="1" applyFill="1" applyBorder="1" applyAlignment="1">
      <alignment horizontal="center" vertical="center"/>
    </xf>
    <xf numFmtId="169" fontId="27" fillId="0" borderId="62" xfId="6" applyNumberFormat="1" applyFont="1" applyFill="1" applyBorder="1" applyAlignment="1">
      <alignment horizontal="center" vertical="center"/>
    </xf>
    <xf numFmtId="169" fontId="27" fillId="0" borderId="79" xfId="6" applyNumberFormat="1" applyFont="1" applyFill="1" applyBorder="1" applyAlignment="1">
      <alignment horizontal="center" vertical="center"/>
    </xf>
    <xf numFmtId="0" fontId="27" fillId="0" borderId="0" xfId="11" applyFont="1" applyFill="1" applyAlignment="1">
      <alignment vertical="center"/>
    </xf>
    <xf numFmtId="0" fontId="27" fillId="0" borderId="0" xfId="11" applyFont="1" applyFill="1" applyBorder="1" applyAlignment="1">
      <alignment horizontal="left" vertical="center" wrapText="1"/>
    </xf>
    <xf numFmtId="0" fontId="1" fillId="0" borderId="0" xfId="8" applyBorder="1" applyAlignment="1">
      <alignment vertical="center" wrapText="1"/>
    </xf>
    <xf numFmtId="0" fontId="27" fillId="0" borderId="0" xfId="11" applyFont="1" applyFill="1" applyBorder="1" applyAlignment="1">
      <alignment horizontal="left" wrapText="1"/>
    </xf>
    <xf numFmtId="0" fontId="1" fillId="0" borderId="0" xfId="8" applyBorder="1" applyAlignment="1">
      <alignment wrapText="1"/>
    </xf>
    <xf numFmtId="0" fontId="26" fillId="0" borderId="36" xfId="6" applyFont="1" applyFill="1" applyBorder="1" applyAlignment="1">
      <alignment horizontal="center"/>
    </xf>
    <xf numFmtId="0" fontId="38" fillId="0" borderId="0" xfId="6" applyFont="1" applyFill="1" applyBorder="1"/>
    <xf numFmtId="0" fontId="27" fillId="0" borderId="2" xfId="6" applyNumberFormat="1" applyFont="1" applyFill="1" applyBorder="1" applyAlignment="1">
      <alignment horizontal="center"/>
    </xf>
    <xf numFmtId="0" fontId="38" fillId="0" borderId="0" xfId="6" applyFont="1" applyFill="1" applyBorder="1" applyAlignment="1">
      <alignment horizontal="left" indent="1"/>
    </xf>
    <xf numFmtId="0" fontId="27" fillId="0" borderId="36" xfId="6" applyFont="1" applyFill="1" applyBorder="1" applyAlignment="1">
      <alignment horizontal="center"/>
    </xf>
    <xf numFmtId="0" fontId="27" fillId="0" borderId="0" xfId="6" applyFont="1" applyFill="1" applyBorder="1" applyAlignment="1">
      <alignment horizontal="left" indent="1"/>
    </xf>
    <xf numFmtId="0" fontId="27" fillId="0" borderId="0" xfId="6" applyFont="1" applyFill="1" applyBorder="1"/>
    <xf numFmtId="0" fontId="27" fillId="0" borderId="0" xfId="6" applyFont="1" applyFill="1" applyBorder="1" applyAlignment="1"/>
    <xf numFmtId="0" fontId="27" fillId="0" borderId="0" xfId="6" applyFont="1" applyFill="1" applyBorder="1" applyAlignment="1">
      <alignment wrapText="1"/>
    </xf>
    <xf numFmtId="169" fontId="34" fillId="0" borderId="62" xfId="6" applyNumberFormat="1" applyFont="1" applyFill="1" applyBorder="1" applyAlignment="1" applyProtection="1">
      <alignment horizontal="center" vertical="center"/>
    </xf>
    <xf numFmtId="49" fontId="26" fillId="0" borderId="36" xfId="6" applyNumberFormat="1" applyFont="1" applyFill="1" applyBorder="1"/>
    <xf numFmtId="169" fontId="34" fillId="0" borderId="62" xfId="6" applyNumberFormat="1" applyFont="1" applyFill="1" applyBorder="1" applyAlignment="1">
      <alignment horizontal="center"/>
    </xf>
    <xf numFmtId="0" fontId="27" fillId="0" borderId="0" xfId="6" applyFont="1" applyFill="1" applyBorder="1" applyAlignment="1">
      <alignment horizontal="left" vertical="center"/>
    </xf>
    <xf numFmtId="0" fontId="27" fillId="0" borderId="0" xfId="6" applyFont="1" applyFill="1" applyBorder="1" applyAlignment="1">
      <alignment vertical="center"/>
    </xf>
    <xf numFmtId="0" fontId="27" fillId="0" borderId="36" xfId="6" applyNumberFormat="1" applyFont="1" applyFill="1" applyBorder="1" applyAlignment="1">
      <alignment horizontal="center"/>
    </xf>
    <xf numFmtId="169" fontId="27" fillId="0" borderId="80" xfId="6" applyNumberFormat="1" applyFont="1" applyFill="1" applyBorder="1" applyAlignment="1">
      <alignment horizontal="center"/>
    </xf>
    <xf numFmtId="169" fontId="27" fillId="0" borderId="81" xfId="6" applyNumberFormat="1" applyFont="1" applyFill="1" applyBorder="1" applyAlignment="1" applyProtection="1">
      <alignment horizontal="center"/>
    </xf>
    <xf numFmtId="169" fontId="27" fillId="0" borderId="82" xfId="6" applyNumberFormat="1" applyFont="1" applyFill="1" applyBorder="1" applyAlignment="1">
      <alignment horizontal="center"/>
    </xf>
    <xf numFmtId="169" fontId="27" fillId="0" borderId="83" xfId="6" applyNumberFormat="1" applyFont="1" applyFill="1" applyBorder="1" applyAlignment="1" applyProtection="1">
      <alignment horizontal="center"/>
    </xf>
    <xf numFmtId="169" fontId="27" fillId="0" borderId="81" xfId="6" applyNumberFormat="1" applyFont="1" applyFill="1" applyBorder="1" applyAlignment="1">
      <alignment horizontal="center"/>
    </xf>
    <xf numFmtId="0" fontId="1" fillId="3" borderId="0" xfId="8" applyFont="1" applyFill="1" applyAlignment="1">
      <alignment horizontal="center" vertical="center"/>
    </xf>
    <xf numFmtId="0" fontId="1" fillId="0" borderId="0" xfId="8" applyFont="1" applyBorder="1"/>
    <xf numFmtId="2" fontId="1" fillId="0" borderId="0" xfId="8" applyNumberFormat="1" applyFont="1" applyBorder="1"/>
    <xf numFmtId="2" fontId="1" fillId="0" borderId="0" xfId="8" applyNumberFormat="1" applyFont="1"/>
    <xf numFmtId="173" fontId="1" fillId="0" borderId="0" xfId="8" applyNumberFormat="1" applyFont="1"/>
    <xf numFmtId="43" fontId="5" fillId="0" borderId="0" xfId="2" applyFont="1" applyBorder="1" applyAlignment="1">
      <alignment vertical="top"/>
    </xf>
    <xf numFmtId="170" fontId="5" fillId="0" borderId="0" xfId="1" applyNumberFormat="1" applyAlignment="1">
      <alignment vertical="top"/>
    </xf>
    <xf numFmtId="0" fontId="26" fillId="0" borderId="2" xfId="0" applyFont="1" applyBorder="1" applyAlignment="1" applyProtection="1">
      <alignment horizontal="center"/>
      <protection locked="0"/>
    </xf>
    <xf numFmtId="0" fontId="27" fillId="0" borderId="0" xfId="0" applyFont="1" applyAlignment="1" applyProtection="1">
      <alignment horizontal="center"/>
      <protection locked="0"/>
    </xf>
    <xf numFmtId="0" fontId="26" fillId="0" borderId="3" xfId="0" applyFont="1" applyBorder="1" applyProtection="1">
      <protection locked="0"/>
    </xf>
    <xf numFmtId="0" fontId="27" fillId="0" borderId="2" xfId="0" applyFont="1" applyBorder="1" applyProtection="1">
      <protection locked="0"/>
    </xf>
    <xf numFmtId="0" fontId="27" fillId="0" borderId="0" xfId="0" applyFont="1" applyBorder="1" applyProtection="1">
      <protection locked="0"/>
    </xf>
    <xf numFmtId="43" fontId="27" fillId="0" borderId="2" xfId="2" applyFont="1" applyBorder="1" applyAlignment="1" applyProtection="1">
      <alignment horizontal="center"/>
      <protection locked="0"/>
    </xf>
    <xf numFmtId="1" fontId="27" fillId="0" borderId="0" xfId="0" applyNumberFormat="1" applyFont="1" applyBorder="1" applyAlignment="1" applyProtection="1">
      <alignment horizontal="center" vertical="center"/>
      <protection locked="0"/>
    </xf>
    <xf numFmtId="0" fontId="0" fillId="0" borderId="2" xfId="0" applyBorder="1" applyAlignment="1">
      <alignment horizontal="center"/>
    </xf>
    <xf numFmtId="0" fontId="0" fillId="0" borderId="0" xfId="0" applyAlignment="1">
      <alignment horizontal="center"/>
    </xf>
    <xf numFmtId="0" fontId="0" fillId="0" borderId="2" xfId="0" applyBorder="1"/>
    <xf numFmtId="43" fontId="0" fillId="0" borderId="2" xfId="2" applyFont="1" applyBorder="1"/>
    <xf numFmtId="0" fontId="0" fillId="0" borderId="0" xfId="0" applyBorder="1" applyAlignment="1">
      <alignment horizontal="center" vertical="center"/>
    </xf>
    <xf numFmtId="0" fontId="27" fillId="0" borderId="0" xfId="0" applyFont="1" applyAlignment="1" applyProtection="1">
      <alignment horizontal="center" vertical="center"/>
      <protection locked="0"/>
    </xf>
    <xf numFmtId="0" fontId="26" fillId="0" borderId="0" xfId="0" applyFont="1" applyAlignment="1" applyProtection="1">
      <alignment horizontal="center" vertical="center"/>
      <protection locked="0"/>
    </xf>
    <xf numFmtId="0" fontId="26" fillId="0" borderId="2" xfId="0" applyFont="1" applyBorder="1" applyProtection="1">
      <protection locked="0"/>
    </xf>
    <xf numFmtId="0" fontId="26" fillId="0" borderId="0" xfId="0" applyFont="1" applyBorder="1" applyProtection="1">
      <protection locked="0"/>
    </xf>
    <xf numFmtId="43" fontId="26" fillId="0" borderId="2" xfId="2" applyFont="1" applyBorder="1" applyAlignment="1" applyProtection="1">
      <alignment horizontal="center"/>
      <protection locked="0"/>
    </xf>
    <xf numFmtId="1" fontId="26" fillId="0" borderId="0" xfId="0" applyNumberFormat="1" applyFont="1" applyBorder="1" applyAlignment="1" applyProtection="1">
      <alignment horizontal="center" vertical="center"/>
      <protection locked="0"/>
    </xf>
    <xf numFmtId="0" fontId="27" fillId="0" borderId="2" xfId="0" applyFont="1" applyBorder="1" applyAlignment="1" applyProtection="1">
      <alignment horizontal="center"/>
      <protection locked="0"/>
    </xf>
    <xf numFmtId="0" fontId="27" fillId="0" borderId="3" xfId="0" applyFont="1" applyBorder="1" applyProtection="1">
      <protection locked="0"/>
    </xf>
    <xf numFmtId="43" fontId="27" fillId="0" borderId="2" xfId="2" applyFont="1" applyBorder="1" applyAlignment="1" applyProtection="1">
      <alignment horizontal="center" vertical="center"/>
      <protection locked="0"/>
    </xf>
    <xf numFmtId="0" fontId="25" fillId="0" borderId="0" xfId="0" applyFont="1" applyBorder="1" applyAlignment="1">
      <alignment horizontal="center" vertical="center"/>
    </xf>
    <xf numFmtId="43" fontId="25" fillId="0" borderId="2" xfId="2" applyFont="1" applyBorder="1"/>
    <xf numFmtId="0" fontId="0" fillId="0" borderId="0" xfId="0" applyAlignment="1">
      <alignment horizontal="center" vertical="center"/>
    </xf>
    <xf numFmtId="0" fontId="0" fillId="0" borderId="2" xfId="0" applyBorder="1" applyAlignment="1">
      <alignment horizontal="center" vertical="center"/>
    </xf>
    <xf numFmtId="0" fontId="27" fillId="0" borderId="3" xfId="0" applyFont="1" applyBorder="1" applyAlignment="1" applyProtection="1">
      <alignment vertical="center"/>
      <protection locked="0"/>
    </xf>
    <xf numFmtId="0" fontId="0" fillId="0" borderId="5" xfId="0" applyBorder="1" applyAlignment="1">
      <alignment horizontal="center"/>
    </xf>
    <xf numFmtId="0" fontId="0" fillId="0" borderId="7" xfId="0" applyBorder="1" applyAlignment="1">
      <alignment horizontal="center" vertical="center"/>
    </xf>
    <xf numFmtId="0" fontId="0" fillId="0" borderId="8" xfId="0" applyBorder="1"/>
    <xf numFmtId="43" fontId="27" fillId="0" borderId="5" xfId="2" applyFont="1" applyBorder="1" applyAlignment="1" applyProtection="1">
      <alignment horizontal="center" vertical="center"/>
      <protection locked="0"/>
    </xf>
    <xf numFmtId="169" fontId="27" fillId="0" borderId="6" xfId="0" applyNumberFormat="1" applyFont="1" applyBorder="1" applyAlignment="1" applyProtection="1">
      <alignment horizontal="center" vertical="center"/>
      <protection locked="0"/>
    </xf>
    <xf numFmtId="0" fontId="25" fillId="0" borderId="2" xfId="0" applyFont="1" applyBorder="1" applyAlignment="1">
      <alignment horizontal="center"/>
    </xf>
    <xf numFmtId="0" fontId="25" fillId="0" borderId="0" xfId="0" applyFont="1" applyAlignment="1">
      <alignment horizontal="center" vertical="center"/>
    </xf>
    <xf numFmtId="0" fontId="25" fillId="0" borderId="2" xfId="0" applyFont="1" applyBorder="1"/>
    <xf numFmtId="0" fontId="42" fillId="0" borderId="3" xfId="0" applyFont="1" applyBorder="1"/>
    <xf numFmtId="0" fontId="27" fillId="0" borderId="3" xfId="13" applyFont="1" applyBorder="1" applyAlignment="1">
      <alignment vertical="center" wrapText="1"/>
    </xf>
    <xf numFmtId="0" fontId="27" fillId="0" borderId="3" xfId="13" applyFont="1" applyBorder="1" applyAlignment="1">
      <alignment horizontal="left" vertical="center"/>
    </xf>
    <xf numFmtId="0" fontId="42" fillId="0" borderId="2" xfId="0" applyFont="1" applyBorder="1"/>
    <xf numFmtId="0" fontId="0" fillId="0" borderId="2" xfId="0" applyBorder="1" applyAlignment="1">
      <alignment vertical="center"/>
    </xf>
    <xf numFmtId="43" fontId="0" fillId="0" borderId="2" xfId="2" applyFont="1" applyBorder="1" applyAlignment="1">
      <alignment vertical="center"/>
    </xf>
    <xf numFmtId="166" fontId="0" fillId="0" borderId="0" xfId="0" applyNumberFormat="1" applyBorder="1" applyAlignment="1">
      <alignment vertical="center"/>
    </xf>
    <xf numFmtId="0" fontId="0" fillId="0" borderId="3" xfId="0" applyBorder="1" applyAlignment="1">
      <alignment horizontal="center" vertical="center"/>
    </xf>
    <xf numFmtId="0" fontId="27" fillId="0" borderId="2" xfId="0" applyFont="1" applyBorder="1" applyAlignment="1" applyProtection="1">
      <alignment vertical="center" wrapText="1"/>
      <protection locked="0"/>
    </xf>
    <xf numFmtId="0" fontId="5" fillId="0" borderId="2" xfId="0" applyFont="1" applyBorder="1" applyAlignment="1" applyProtection="1">
      <alignment vertical="center"/>
    </xf>
    <xf numFmtId="4" fontId="5" fillId="0" borderId="0" xfId="0" applyNumberFormat="1" applyFont="1" applyBorder="1" applyAlignment="1" applyProtection="1">
      <alignment horizontal="center" vertical="center"/>
    </xf>
    <xf numFmtId="4" fontId="6" fillId="0" borderId="2" xfId="0" applyNumberFormat="1" applyFont="1" applyFill="1" applyBorder="1" applyAlignment="1" applyProtection="1">
      <alignment horizontal="center" vertical="top"/>
    </xf>
    <xf numFmtId="164" fontId="4" fillId="0" borderId="4" xfId="0" applyNumberFormat="1" applyFont="1" applyBorder="1" applyAlignment="1">
      <alignment horizontal="center" vertical="center"/>
    </xf>
    <xf numFmtId="164" fontId="4" fillId="0" borderId="4" xfId="0" applyNumberFormat="1" applyFont="1" applyBorder="1" applyAlignment="1">
      <alignment horizontal="center" vertical="center" wrapText="1"/>
    </xf>
    <xf numFmtId="43" fontId="0" fillId="0" borderId="0" xfId="0" applyNumberFormat="1" applyProtection="1"/>
    <xf numFmtId="4" fontId="6" fillId="0" borderId="0" xfId="0" applyNumberFormat="1" applyFont="1" applyProtection="1"/>
    <xf numFmtId="4" fontId="6" fillId="0" borderId="0" xfId="0" applyNumberFormat="1" applyFont="1"/>
    <xf numFmtId="43" fontId="2" fillId="0" borderId="1" xfId="2" applyFont="1" applyBorder="1" applyAlignment="1" applyProtection="1">
      <alignment horizontal="center" vertical="top"/>
    </xf>
    <xf numFmtId="43" fontId="6" fillId="2" borderId="2" xfId="2" applyFont="1" applyFill="1" applyBorder="1" applyAlignment="1" applyProtection="1">
      <alignment horizontal="center" vertical="top"/>
    </xf>
    <xf numFmtId="43" fontId="6" fillId="0" borderId="2" xfId="2" applyFont="1" applyBorder="1" applyAlignment="1" applyProtection="1">
      <alignment horizontal="center" vertical="top"/>
    </xf>
    <xf numFmtId="43" fontId="6" fillId="0" borderId="0" xfId="2" applyFont="1" applyAlignment="1" applyProtection="1">
      <alignment vertical="top"/>
    </xf>
    <xf numFmtId="43" fontId="6" fillId="0" borderId="2" xfId="2" applyFont="1" applyBorder="1" applyAlignment="1" applyProtection="1">
      <alignment horizontal="right" vertical="top"/>
    </xf>
    <xf numFmtId="43" fontId="5" fillId="0" borderId="5" xfId="2" applyFont="1" applyBorder="1" applyAlignment="1" applyProtection="1">
      <alignment horizontal="center"/>
    </xf>
    <xf numFmtId="43" fontId="5" fillId="0" borderId="5" xfId="2" applyFont="1" applyBorder="1" applyAlignment="1" applyProtection="1">
      <alignment horizontal="right"/>
    </xf>
    <xf numFmtId="43" fontId="3" fillId="0" borderId="1" xfId="2" applyFont="1" applyBorder="1" applyAlignment="1" applyProtection="1">
      <alignment horizontal="center"/>
    </xf>
    <xf numFmtId="43" fontId="4" fillId="0" borderId="1" xfId="2" applyFont="1" applyBorder="1" applyAlignment="1" applyProtection="1">
      <alignment horizontal="right"/>
    </xf>
    <xf numFmtId="43" fontId="5" fillId="0" borderId="2" xfId="2" applyFont="1" applyBorder="1" applyAlignment="1" applyProtection="1">
      <alignment horizontal="center" vertical="top"/>
    </xf>
    <xf numFmtId="43" fontId="6" fillId="0" borderId="2" xfId="2" applyFont="1" applyBorder="1" applyAlignment="1">
      <alignment horizontal="right" vertical="center"/>
    </xf>
    <xf numFmtId="43" fontId="4" fillId="0" borderId="5" xfId="2" applyFont="1" applyBorder="1" applyAlignment="1" applyProtection="1">
      <alignment horizontal="right"/>
    </xf>
    <xf numFmtId="43" fontId="6" fillId="0" borderId="2" xfId="2" applyFont="1" applyBorder="1" applyAlignment="1" applyProtection="1">
      <alignment horizontal="center"/>
    </xf>
    <xf numFmtId="43" fontId="2" fillId="0" borderId="1" xfId="2" applyFont="1" applyBorder="1" applyAlignment="1" applyProtection="1">
      <alignment horizontal="right"/>
    </xf>
    <xf numFmtId="43" fontId="6" fillId="0" borderId="0" xfId="2" applyFont="1" applyAlignment="1" applyProtection="1">
      <alignment horizontal="center" vertical="top"/>
    </xf>
    <xf numFmtId="43" fontId="6" fillId="0" borderId="0" xfId="2" applyFont="1"/>
    <xf numFmtId="0" fontId="3" fillId="0" borderId="1" xfId="0" applyFont="1" applyBorder="1" applyAlignment="1" applyProtection="1">
      <alignment horizontal="left"/>
    </xf>
    <xf numFmtId="169" fontId="26" fillId="0" borderId="0" xfId="8" applyNumberFormat="1" applyFont="1" applyFill="1" applyBorder="1" applyAlignment="1" applyProtection="1">
      <alignment horizontal="center" vertical="center"/>
      <protection locked="0"/>
    </xf>
    <xf numFmtId="2" fontId="26" fillId="0" borderId="0" xfId="8" applyNumberFormat="1" applyFont="1" applyFill="1" applyBorder="1" applyAlignment="1" applyProtection="1">
      <alignment horizontal="center" vertical="center"/>
      <protection locked="0"/>
    </xf>
    <xf numFmtId="0" fontId="27" fillId="0" borderId="38" xfId="11" applyFont="1" applyFill="1" applyBorder="1" applyAlignment="1">
      <alignment horizontal="left" vertical="center" wrapText="1"/>
    </xf>
    <xf numFmtId="0" fontId="1" fillId="0" borderId="0" xfId="8" applyBorder="1" applyAlignment="1">
      <alignment vertical="center" wrapText="1"/>
    </xf>
    <xf numFmtId="0" fontId="26" fillId="0" borderId="30" xfId="8" applyFont="1" applyFill="1" applyBorder="1" applyAlignment="1" applyProtection="1">
      <alignment horizontal="center" vertical="center"/>
      <protection locked="0"/>
    </xf>
    <xf numFmtId="0" fontId="26" fillId="0" borderId="31" xfId="8" applyFont="1" applyFill="1" applyBorder="1" applyAlignment="1" applyProtection="1">
      <alignment horizontal="center" vertical="center"/>
      <protection locked="0"/>
    </xf>
    <xf numFmtId="0" fontId="26" fillId="0" borderId="84" xfId="8" applyFont="1" applyFill="1" applyBorder="1" applyAlignment="1" applyProtection="1">
      <alignment horizontal="center" vertical="center"/>
      <protection locked="0"/>
    </xf>
    <xf numFmtId="0" fontId="26" fillId="0" borderId="28" xfId="8" applyFont="1" applyFill="1" applyBorder="1" applyAlignment="1" applyProtection="1">
      <alignment horizontal="center" vertical="center"/>
      <protection locked="0"/>
    </xf>
    <xf numFmtId="0" fontId="26" fillId="0" borderId="29" xfId="8" applyFont="1" applyFill="1" applyBorder="1" applyAlignment="1" applyProtection="1">
      <alignment horizontal="center" vertical="center"/>
      <protection locked="0"/>
    </xf>
    <xf numFmtId="0" fontId="26" fillId="0" borderId="85" xfId="8" applyFont="1" applyFill="1" applyBorder="1" applyAlignment="1" applyProtection="1">
      <alignment horizontal="center" vertical="center"/>
      <protection locked="0"/>
    </xf>
    <xf numFmtId="169" fontId="41" fillId="0" borderId="30" xfId="8" applyNumberFormat="1" applyFont="1" applyFill="1" applyBorder="1" applyAlignment="1" applyProtection="1">
      <alignment horizontal="center" vertical="center"/>
      <protection locked="0"/>
    </xf>
    <xf numFmtId="169" fontId="41" fillId="0" borderId="33" xfId="8" applyNumberFormat="1" applyFont="1" applyFill="1" applyBorder="1" applyAlignment="1" applyProtection="1">
      <alignment horizontal="center" vertical="center"/>
      <protection locked="0"/>
    </xf>
    <xf numFmtId="169" fontId="41" fillId="0" borderId="28" xfId="8" applyNumberFormat="1" applyFont="1" applyFill="1" applyBorder="1" applyAlignment="1" applyProtection="1">
      <alignment horizontal="center" vertical="center"/>
      <protection locked="0"/>
    </xf>
    <xf numFmtId="169" fontId="41" fillId="0" borderId="85" xfId="8" applyNumberFormat="1" applyFont="1" applyFill="1" applyBorder="1" applyAlignment="1" applyProtection="1">
      <alignment horizontal="center" vertical="center"/>
      <protection locked="0"/>
    </xf>
    <xf numFmtId="167" fontId="26" fillId="6" borderId="0" xfId="6" applyNumberFormat="1" applyFont="1" applyFill="1" applyBorder="1" applyAlignment="1" applyProtection="1">
      <alignment horizontal="center" vertical="center"/>
    </xf>
    <xf numFmtId="0" fontId="27" fillId="0" borderId="38" xfId="10" applyFont="1" applyFill="1" applyBorder="1" applyAlignment="1">
      <alignment horizontal="left" wrapText="1"/>
    </xf>
    <xf numFmtId="0" fontId="27" fillId="0" borderId="35" xfId="10" applyFont="1" applyFill="1" applyBorder="1" applyAlignment="1">
      <alignment horizontal="left" wrapText="1"/>
    </xf>
    <xf numFmtId="0" fontId="1" fillId="0" borderId="4" xfId="8" applyBorder="1" applyAlignment="1">
      <alignment vertical="center" wrapText="1"/>
    </xf>
    <xf numFmtId="0" fontId="26" fillId="6" borderId="68" xfId="6" applyFont="1" applyFill="1" applyBorder="1" applyAlignment="1" applyProtection="1">
      <alignment horizontal="center" vertical="center"/>
    </xf>
    <xf numFmtId="0" fontId="26" fillId="6" borderId="74" xfId="6" applyFont="1" applyFill="1" applyBorder="1" applyAlignment="1" applyProtection="1">
      <alignment horizontal="center" vertical="center"/>
    </xf>
    <xf numFmtId="0" fontId="26" fillId="6" borderId="31" xfId="6" applyFont="1" applyFill="1" applyBorder="1" applyAlignment="1" applyProtection="1">
      <alignment horizontal="center" vertical="center"/>
    </xf>
    <xf numFmtId="0" fontId="26" fillId="6" borderId="29" xfId="6" applyFont="1" applyFill="1" applyBorder="1" applyAlignment="1" applyProtection="1">
      <alignment horizontal="center" vertical="center"/>
    </xf>
    <xf numFmtId="167" fontId="26" fillId="6" borderId="30" xfId="6" applyNumberFormat="1" applyFont="1" applyFill="1" applyBorder="1" applyAlignment="1" applyProtection="1">
      <alignment horizontal="center" vertical="center"/>
    </xf>
    <xf numFmtId="167" fontId="26" fillId="6" borderId="28" xfId="6" applyNumberFormat="1" applyFont="1" applyFill="1" applyBorder="1" applyAlignment="1" applyProtection="1">
      <alignment horizontal="center" vertical="center"/>
    </xf>
    <xf numFmtId="167" fontId="26" fillId="6" borderId="69" xfId="6" applyNumberFormat="1" applyFont="1" applyFill="1" applyBorder="1" applyAlignment="1" applyProtection="1">
      <alignment horizontal="center" vertical="center"/>
    </xf>
    <xf numFmtId="167" fontId="26" fillId="6" borderId="20" xfId="6" applyNumberFormat="1" applyFont="1" applyFill="1" applyBorder="1" applyAlignment="1" applyProtection="1">
      <alignment horizontal="center" vertical="center"/>
    </xf>
    <xf numFmtId="0" fontId="36" fillId="7" borderId="70" xfId="9" applyFont="1" applyFill="1" applyBorder="1" applyAlignment="1">
      <alignment horizontal="center" vertical="center"/>
    </xf>
    <xf numFmtId="0" fontId="1" fillId="0" borderId="71" xfId="8" applyBorder="1" applyAlignment="1">
      <alignment horizontal="center" vertical="center"/>
    </xf>
    <xf numFmtId="0" fontId="1" fillId="0" borderId="72" xfId="8" applyBorder="1" applyAlignment="1">
      <alignment horizontal="center" vertical="center"/>
    </xf>
    <xf numFmtId="166" fontId="36" fillId="7" borderId="73" xfId="9" applyNumberFormat="1" applyFont="1" applyFill="1" applyBorder="1" applyAlignment="1">
      <alignment horizontal="right" vertical="center" wrapText="1"/>
    </xf>
    <xf numFmtId="0" fontId="1" fillId="0" borderId="77" xfId="8" applyBorder="1" applyAlignment="1">
      <alignment horizontal="right" vertical="center" wrapText="1"/>
    </xf>
    <xf numFmtId="2" fontId="26" fillId="6" borderId="0" xfId="6" applyNumberFormat="1" applyFont="1" applyFill="1" applyBorder="1" applyAlignment="1" applyProtection="1">
      <alignment horizontal="center" vertical="center"/>
    </xf>
    <xf numFmtId="2" fontId="27" fillId="0" borderId="0" xfId="8" applyNumberFormat="1" applyFont="1" applyFill="1" applyBorder="1" applyAlignment="1" applyProtection="1">
      <alignment horizontal="center" vertical="center"/>
      <protection locked="0"/>
    </xf>
    <xf numFmtId="4" fontId="27" fillId="0" borderId="0" xfId="8" applyNumberFormat="1" applyFont="1" applyFill="1" applyBorder="1" applyAlignment="1" applyProtection="1">
      <alignment horizontal="center" vertical="center"/>
      <protection locked="0"/>
    </xf>
    <xf numFmtId="0" fontId="27" fillId="0" borderId="0" xfId="8" applyFont="1" applyFill="1" applyBorder="1" applyAlignment="1" applyProtection="1">
      <alignment horizontal="center" vertical="center"/>
      <protection locked="0"/>
    </xf>
    <xf numFmtId="0" fontId="26" fillId="6" borderId="51" xfId="6" applyFont="1" applyFill="1" applyBorder="1" applyAlignment="1" applyProtection="1">
      <alignment horizontal="center" vertical="center"/>
    </xf>
    <xf numFmtId="0" fontId="26" fillId="6" borderId="56" xfId="6" applyFont="1" applyFill="1" applyBorder="1" applyAlignment="1" applyProtection="1">
      <alignment horizontal="center" vertical="center"/>
    </xf>
    <xf numFmtId="167" fontId="26" fillId="6" borderId="52" xfId="6" applyNumberFormat="1" applyFont="1" applyFill="1" applyBorder="1" applyAlignment="1" applyProtection="1">
      <alignment horizontal="center" vertical="center"/>
    </xf>
    <xf numFmtId="167" fontId="26" fillId="6" borderId="57" xfId="6" applyNumberFormat="1" applyFont="1" applyFill="1" applyBorder="1" applyAlignment="1" applyProtection="1">
      <alignment horizontal="center" vertical="center"/>
    </xf>
    <xf numFmtId="167" fontId="26" fillId="6" borderId="53" xfId="6" applyNumberFormat="1" applyFont="1" applyFill="1" applyBorder="1" applyAlignment="1" applyProtection="1">
      <alignment horizontal="center" vertical="center"/>
    </xf>
    <xf numFmtId="167" fontId="26" fillId="6" borderId="58" xfId="6" applyNumberFormat="1" applyFont="1" applyFill="1" applyBorder="1" applyAlignment="1" applyProtection="1">
      <alignment horizontal="center" vertical="center"/>
    </xf>
    <xf numFmtId="0" fontId="36" fillId="7" borderId="26" xfId="9" applyFont="1" applyFill="1" applyBorder="1" applyAlignment="1">
      <alignment horizontal="center" vertical="center"/>
    </xf>
    <xf numFmtId="0" fontId="1" fillId="0" borderId="27" xfId="8" applyBorder="1" applyAlignment="1">
      <alignment horizontal="center" vertical="center"/>
    </xf>
    <xf numFmtId="0" fontId="1" fillId="0" borderId="54" xfId="8" applyBorder="1" applyAlignment="1">
      <alignment horizontal="center" vertical="center"/>
    </xf>
    <xf numFmtId="166" fontId="36" fillId="7" borderId="50" xfId="9" applyNumberFormat="1" applyFont="1" applyFill="1" applyBorder="1" applyAlignment="1">
      <alignment horizontal="right" vertical="center" wrapText="1"/>
    </xf>
    <xf numFmtId="0" fontId="1" fillId="0" borderId="55" xfId="8" applyBorder="1" applyAlignment="1">
      <alignment horizontal="right" vertical="center" wrapText="1"/>
    </xf>
    <xf numFmtId="167" fontId="26" fillId="0" borderId="0" xfId="6" applyNumberFormat="1" applyFont="1" applyFill="1" applyBorder="1" applyAlignment="1" applyProtection="1">
      <alignment horizontal="center" vertical="center"/>
    </xf>
    <xf numFmtId="0" fontId="27" fillId="0" borderId="0" xfId="8" applyFont="1" applyBorder="1" applyAlignment="1" applyProtection="1">
      <alignment horizontal="left" vertical="center" wrapText="1"/>
      <protection locked="0"/>
    </xf>
    <xf numFmtId="0" fontId="1" fillId="0" borderId="0" xfId="8" applyAlignment="1">
      <alignment vertical="center"/>
    </xf>
    <xf numFmtId="0" fontId="27" fillId="0" borderId="0" xfId="8" applyFont="1" applyBorder="1" applyAlignment="1" applyProtection="1">
      <alignment horizontal="center" vertical="center"/>
      <protection locked="0"/>
    </xf>
    <xf numFmtId="4" fontId="27" fillId="0" borderId="29" xfId="8" applyNumberFormat="1" applyFont="1" applyFill="1" applyBorder="1" applyAlignment="1" applyProtection="1">
      <alignment horizontal="center" vertical="center"/>
      <protection locked="0"/>
    </xf>
    <xf numFmtId="0" fontId="27" fillId="0" borderId="29" xfId="8" applyFont="1" applyFill="1" applyBorder="1" applyAlignment="1" applyProtection="1">
      <alignment horizontal="center" vertical="center"/>
      <protection locked="0"/>
    </xf>
    <xf numFmtId="0" fontId="6" fillId="0" borderId="3" xfId="0" applyFont="1" applyBorder="1" applyAlignment="1" applyProtection="1">
      <alignment horizontal="center" vertical="center"/>
    </xf>
    <xf numFmtId="0" fontId="6" fillId="0" borderId="3" xfId="0" applyFont="1" applyBorder="1" applyAlignment="1" applyProtection="1">
      <alignment horizontal="center" vertical="top"/>
    </xf>
    <xf numFmtId="0" fontId="2" fillId="0" borderId="9" xfId="0" applyFont="1" applyBorder="1" applyAlignment="1" applyProtection="1">
      <alignment horizontal="right"/>
    </xf>
    <xf numFmtId="0" fontId="2" fillId="0" borderId="10" xfId="0" applyFont="1" applyBorder="1" applyAlignment="1" applyProtection="1">
      <alignment horizontal="right"/>
    </xf>
    <xf numFmtId="0" fontId="2" fillId="0" borderId="11" xfId="0" applyFont="1" applyBorder="1" applyAlignment="1" applyProtection="1">
      <alignment horizontal="right"/>
    </xf>
    <xf numFmtId="0" fontId="9" fillId="2" borderId="0" xfId="1" applyFont="1" applyFill="1" applyBorder="1" applyAlignment="1">
      <alignment horizontal="center" vertical="top" wrapText="1"/>
    </xf>
    <xf numFmtId="0" fontId="9" fillId="2" borderId="0" xfId="1" applyFont="1" applyFill="1" applyBorder="1" applyAlignment="1">
      <alignment horizontal="center" vertical="top"/>
    </xf>
    <xf numFmtId="0" fontId="29" fillId="0" borderId="17" xfId="1" applyFont="1" applyBorder="1" applyAlignment="1">
      <alignment horizontal="left" vertical="top"/>
    </xf>
    <xf numFmtId="0" fontId="31" fillId="0" borderId="1" xfId="0" applyFont="1" applyBorder="1" applyAlignment="1">
      <alignment vertical="top"/>
    </xf>
    <xf numFmtId="0" fontId="29" fillId="0" borderId="17" xfId="1" applyFont="1" applyBorder="1" applyAlignment="1">
      <alignment horizontal="center" vertical="top"/>
    </xf>
    <xf numFmtId="0" fontId="29" fillId="0" borderId="1" xfId="1" applyFont="1" applyBorder="1" applyAlignment="1">
      <alignment horizontal="center" vertical="top"/>
    </xf>
    <xf numFmtId="0" fontId="29" fillId="0" borderId="46" xfId="1" applyFont="1" applyBorder="1" applyAlignment="1">
      <alignment horizontal="center" vertical="top"/>
    </xf>
    <xf numFmtId="0" fontId="30" fillId="0" borderId="17" xfId="1" applyFont="1" applyBorder="1" applyAlignment="1">
      <alignment horizontal="left" vertical="top"/>
    </xf>
    <xf numFmtId="0" fontId="0" fillId="0" borderId="1" xfId="0" applyBorder="1" applyAlignment="1">
      <alignment vertical="top"/>
    </xf>
    <xf numFmtId="0" fontId="0" fillId="0" borderId="46" xfId="0" applyBorder="1" applyAlignment="1"/>
    <xf numFmtId="0" fontId="32" fillId="4" borderId="26" xfId="0" applyFont="1" applyFill="1" applyBorder="1" applyAlignment="1">
      <alignment vertical="center" wrapText="1"/>
    </xf>
    <xf numFmtId="0" fontId="32" fillId="4" borderId="34" xfId="0" applyFont="1" applyFill="1" applyBorder="1" applyAlignment="1">
      <alignment vertical="center" wrapText="1"/>
    </xf>
    <xf numFmtId="0" fontId="29" fillId="0" borderId="43" xfId="1" applyFont="1" applyBorder="1" applyAlignment="1">
      <alignment horizontal="center" vertical="center"/>
    </xf>
    <xf numFmtId="0" fontId="29" fillId="0" borderId="44" xfId="1" applyFont="1" applyBorder="1" applyAlignment="1">
      <alignment horizontal="center" vertical="center"/>
    </xf>
    <xf numFmtId="0" fontId="29" fillId="0" borderId="41" xfId="1" applyFont="1" applyBorder="1" applyAlignment="1">
      <alignment horizontal="center" vertical="top"/>
    </xf>
    <xf numFmtId="0" fontId="29" fillId="0" borderId="10" xfId="1" applyFont="1" applyBorder="1" applyAlignment="1">
      <alignment horizontal="center" vertical="top"/>
    </xf>
    <xf numFmtId="0" fontId="29" fillId="0" borderId="42" xfId="1" applyFont="1" applyBorder="1" applyAlignment="1">
      <alignment horizontal="center" vertical="top"/>
    </xf>
    <xf numFmtId="0" fontId="30" fillId="0" borderId="41" xfId="1" applyFont="1" applyBorder="1" applyAlignment="1">
      <alignment horizontal="center" vertical="top"/>
    </xf>
    <xf numFmtId="0" fontId="30" fillId="0" borderId="10" xfId="1" applyFont="1" applyBorder="1" applyAlignment="1">
      <alignment horizontal="center" vertical="top"/>
    </xf>
    <xf numFmtId="0" fontId="30" fillId="0" borderId="42" xfId="1" applyFont="1" applyBorder="1" applyAlignment="1">
      <alignment horizontal="center" vertical="top"/>
    </xf>
    <xf numFmtId="0" fontId="30" fillId="0" borderId="11" xfId="1" applyFont="1" applyBorder="1" applyAlignment="1">
      <alignment horizontal="center" vertical="top"/>
    </xf>
    <xf numFmtId="0" fontId="10" fillId="0" borderId="0" xfId="0" applyFont="1" applyAlignment="1">
      <alignment wrapText="1"/>
    </xf>
    <xf numFmtId="0" fontId="0" fillId="0" borderId="0" xfId="0" applyAlignment="1"/>
    <xf numFmtId="0" fontId="30" fillId="0" borderId="17" xfId="1" applyFont="1" applyFill="1" applyBorder="1" applyAlignment="1">
      <alignment horizontal="left" vertical="top"/>
    </xf>
    <xf numFmtId="0" fontId="0" fillId="0" borderId="1" xfId="0" applyFill="1" applyBorder="1" applyAlignment="1">
      <alignment vertical="top"/>
    </xf>
    <xf numFmtId="0" fontId="10" fillId="0" borderId="44" xfId="0" applyFont="1" applyBorder="1" applyAlignment="1">
      <alignment horizontal="center" vertical="center"/>
    </xf>
    <xf numFmtId="0" fontId="10" fillId="0" borderId="45" xfId="0" applyFont="1" applyBorder="1" applyAlignment="1">
      <alignment horizontal="center" vertical="center"/>
    </xf>
    <xf numFmtId="0" fontId="10" fillId="0" borderId="46" xfId="0" applyFont="1" applyBorder="1" applyAlignment="1">
      <alignment horizontal="center" vertical="center"/>
    </xf>
    <xf numFmtId="0" fontId="10" fillId="0" borderId="1" xfId="0" applyFont="1" applyBorder="1" applyAlignment="1">
      <alignment horizontal="center" vertical="center"/>
    </xf>
    <xf numFmtId="0" fontId="10" fillId="0" borderId="43" xfId="0" applyFont="1" applyBorder="1" applyAlignment="1">
      <alignment horizontal="center" vertical="center"/>
    </xf>
    <xf numFmtId="0" fontId="10" fillId="0" borderId="17" xfId="0" applyFont="1" applyBorder="1" applyAlignment="1">
      <alignment horizontal="center" vertical="center"/>
    </xf>
  </cellXfs>
  <cellStyles count="14">
    <cellStyle name="Comma" xfId="2" builtinId="3"/>
    <cellStyle name="Comma 2" xfId="12"/>
    <cellStyle name="Comma0" xfId="7"/>
    <cellStyle name="Currency" xfId="3" builtinId="4"/>
    <cellStyle name="Excel Built-in Normal" xfId="5"/>
    <cellStyle name="Normal" xfId="0" builtinId="0"/>
    <cellStyle name="Normal 2" xfId="1"/>
    <cellStyle name="Normal 3" xfId="8"/>
    <cellStyle name="Normal_Book3 2" xfId="9"/>
    <cellStyle name="Normal_Copy of Bill Of Quantities_Civil Works_Warden Sewer" xfId="13"/>
    <cellStyle name="Normal_Dawie Qty" xfId="10"/>
    <cellStyle name="Normal_Dwarsloop 2001 QTY" xfId="6"/>
    <cellStyle name="Normal_Prov steel pipe quant" xfId="11"/>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8</xdr:col>
      <xdr:colOff>692150</xdr:colOff>
      <xdr:row>14</xdr:row>
      <xdr:rowOff>2185</xdr:rowOff>
    </xdr:to>
    <xdr:pic>
      <xdr:nvPicPr>
        <xdr:cNvPr id="2" name="Picture 1">
          <a:extLst>
            <a:ext uri="{FF2B5EF4-FFF2-40B4-BE49-F238E27FC236}">
              <a16:creationId xmlns="" xmlns:a16="http://schemas.microsoft.com/office/drawing/2014/main" id="{67EC3CC1-D8A4-FD47-93D1-5F2C27C73DAE}"/>
            </a:ext>
          </a:extLst>
        </xdr:cNvPr>
        <xdr:cNvPicPr>
          <a:picLocks noChangeAspect="1"/>
        </xdr:cNvPicPr>
      </xdr:nvPicPr>
      <xdr:blipFill>
        <a:blip xmlns:r="http://schemas.openxmlformats.org/officeDocument/2006/relationships" r:embed="rId1"/>
        <a:stretch>
          <a:fillRect/>
        </a:stretch>
      </xdr:blipFill>
      <xdr:spPr>
        <a:xfrm>
          <a:off x="1219200" y="161925"/>
          <a:ext cx="7226300" cy="210721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1-Data%20Files\VORMS\Design\pumpcurv.WK4"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1-Data%20Files\VORMS\Design\syscurve.WK4"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lma\alma\Data%20Files\BOSBOK\MARITE\Marite%202001%20QT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4">
          <cell r="B4">
            <v>102</v>
          </cell>
          <cell r="C4">
            <v>102.04909468938949</v>
          </cell>
          <cell r="D4">
            <v>102.17698644609604</v>
          </cell>
          <cell r="E4">
            <v>102.37472169505121</v>
          </cell>
          <cell r="F4">
            <v>102.63803646567959</v>
          </cell>
          <cell r="G4">
            <v>102.96411541050001</v>
          </cell>
          <cell r="H4">
            <v>103.35087240406088</v>
          </cell>
          <cell r="I4">
            <v>103.79665996582153</v>
          </cell>
          <cell r="J4">
            <v>104.30012263942524</v>
          </cell>
          <cell r="K4">
            <v>104.86011278385085</v>
          </cell>
          <cell r="L4">
            <v>105.47563783889348</v>
          </cell>
          <cell r="M4">
            <v>106.14582517332767</v>
          </cell>
          <cell r="N4">
            <v>106.86989751635228</v>
          </cell>
          <cell r="O4">
            <v>107.64715513373794</v>
          </cell>
          <cell r="P4">
            <v>108.47696250140405</v>
          </cell>
          <cell r="Q4">
            <v>109.35873809041627</v>
          </cell>
          <cell r="R4">
            <v>110.29194637137458</v>
          </cell>
          <cell r="S4">
            <v>111.27609144331271</v>
          </cell>
          <cell r="T4">
            <v>112.3107118782589</v>
          </cell>
          <cell r="U4">
            <v>113.39537649309251</v>
          </cell>
          <cell r="V4">
            <v>114.52968084068183</v>
          </cell>
          <cell r="W4">
            <v>115.71324426726054</v>
          </cell>
          <cell r="X4">
            <v>116.94570742146071</v>
          </cell>
          <cell r="Y4">
            <v>118.22673012786936</v>
          </cell>
          <cell r="Z4">
            <v>119.5559895579193</v>
          </cell>
          <cell r="AA4">
            <v>120.93317864564577</v>
          </cell>
          <cell r="AB4">
            <v>122.35800470686577</v>
          </cell>
          <cell r="AC4">
            <v>123.83018822870423</v>
          </cell>
          <cell r="AD4">
            <v>125.34946180281355</v>
          </cell>
        </row>
        <row r="5">
          <cell r="B5">
            <v>0</v>
          </cell>
          <cell r="C5">
            <v>5</v>
          </cell>
          <cell r="D5">
            <v>10</v>
          </cell>
          <cell r="E5">
            <v>15</v>
          </cell>
          <cell r="F5">
            <v>20</v>
          </cell>
          <cell r="G5">
            <v>25</v>
          </cell>
          <cell r="H5">
            <v>30</v>
          </cell>
          <cell r="I5">
            <v>35</v>
          </cell>
          <cell r="J5">
            <v>40</v>
          </cell>
          <cell r="K5">
            <v>45</v>
          </cell>
          <cell r="L5">
            <v>50</v>
          </cell>
          <cell r="M5">
            <v>55</v>
          </cell>
          <cell r="N5">
            <v>60</v>
          </cell>
          <cell r="O5">
            <v>65</v>
          </cell>
          <cell r="P5">
            <v>70</v>
          </cell>
          <cell r="Q5">
            <v>75</v>
          </cell>
          <cell r="R5">
            <v>80</v>
          </cell>
          <cell r="S5">
            <v>85</v>
          </cell>
          <cell r="T5">
            <v>90</v>
          </cell>
          <cell r="U5">
            <v>95</v>
          </cell>
          <cell r="V5">
            <v>100</v>
          </cell>
          <cell r="W5">
            <v>105</v>
          </cell>
          <cell r="X5">
            <v>110</v>
          </cell>
          <cell r="Y5">
            <v>115</v>
          </cell>
          <cell r="Z5">
            <v>120</v>
          </cell>
          <cell r="AA5">
            <v>125</v>
          </cell>
          <cell r="AB5">
            <v>130</v>
          </cell>
          <cell r="AC5">
            <v>135</v>
          </cell>
          <cell r="AD5">
            <v>140</v>
          </cell>
        </row>
        <row r="9">
          <cell r="C9" t="str">
            <v>DEPARTMENT OF WATER AFFAIRS  :  NORTHERN PROVINCE</v>
          </cell>
        </row>
        <row r="10">
          <cell r="C10" t="str">
            <v>COMMUNITY WATER SUPPLY &amp; SANITATION</v>
          </cell>
        </row>
        <row r="11">
          <cell r="C11" t="str">
            <v>RDP NO. 04 NP 007</v>
          </cell>
        </row>
        <row r="12">
          <cell r="C12" t="str">
            <v xml:space="preserve">GIYANI WATERWORKS SATELLITE PUMPSTATION </v>
          </cell>
        </row>
        <row r="13">
          <cell r="C13" t="str">
            <v>SYSTEM CURVE</v>
          </cell>
        </row>
        <row r="15">
          <cell r="D15" t="str">
            <v>OPERATING REQUIREMENTS FOR ELECTRICALLY DRIVEN HORISONTAL SPLIT CASE CENTRIFUGAL PUMPS</v>
          </cell>
        </row>
        <row r="16">
          <cell r="D16" t="str">
            <v>NOTE :</v>
          </cell>
          <cell r="E16" t="str">
            <v>1,  PUMP CHARACTERISTIC CURVES TO BE COMPLETED BY TENDERER.</v>
          </cell>
        </row>
        <row r="17">
          <cell r="E17" t="str">
            <v>2.  REQUIRED DUTY POINT FOR SINGLE PUMP</v>
          </cell>
        </row>
        <row r="18">
          <cell r="E18" t="str">
            <v xml:space="preserve">     OPERATION  =  102   l  /  s   @   115  m  water</v>
          </cell>
        </row>
        <row r="19">
          <cell r="E19" t="str">
            <v>3.  PUMP WILL BE PROTECTED FROM RUN - OUT  BY PRESSURE SUSTAINING</v>
          </cell>
        </row>
        <row r="20">
          <cell r="E20" t="str">
            <v xml:space="preserve">     VALVE LOCATED AT DISCHARGE SIDE OF PUMP SET AT</v>
          </cell>
        </row>
        <row r="21">
          <cell r="E21" t="str">
            <v xml:space="preserve">     SUSTAINING PRESSURE OF  1025  kPa.</v>
          </cell>
        </row>
        <row r="49">
          <cell r="C49" t="str">
            <v xml:space="preserve">GIYANI WATERWORKS </v>
          </cell>
          <cell r="F49" t="str">
            <v>EKSTEEN, VAN DER WALT &amp; NISSEN</v>
          </cell>
          <cell r="K49" t="str">
            <v>VEL NR</v>
          </cell>
        </row>
        <row r="50">
          <cell r="C50" t="str">
            <v>SATELLITE PUMPSTATION</v>
          </cell>
          <cell r="F50" t="str">
            <v>INTERNATIONAL  ( PTY ) LTD. Reg. No. 93/02026/07</v>
          </cell>
          <cell r="K50" t="str">
            <v>SHEET NO</v>
          </cell>
        </row>
        <row r="51">
          <cell r="C51" t="str">
            <v>LOCALITY NO.</v>
          </cell>
          <cell r="F51" t="str">
            <v>RAADGEWENDE INGENIEURS</v>
          </cell>
          <cell r="K51" t="str">
            <v>8102</v>
          </cell>
        </row>
        <row r="52">
          <cell r="C52" t="str">
            <v>SYSTEM CURVE</v>
          </cell>
          <cell r="F52" t="str">
            <v>CONSULTING ENGINEERS</v>
          </cell>
          <cell r="K52" t="str">
            <v xml:space="preserve">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6">
          <cell r="AA6">
            <v>86</v>
          </cell>
          <cell r="AI6">
            <v>75</v>
          </cell>
        </row>
        <row r="7">
          <cell r="AA7">
            <v>85.950360471496197</v>
          </cell>
          <cell r="AI7">
            <v>74.973928974258641</v>
          </cell>
        </row>
        <row r="8">
          <cell r="AA8">
            <v>85.785006388205829</v>
          </cell>
          <cell r="AI8">
            <v>74.846162072643452</v>
          </cell>
        </row>
        <row r="9">
          <cell r="AA9">
            <v>85.49322934362803</v>
          </cell>
          <cell r="AI9">
            <v>74.565475655466628</v>
          </cell>
        </row>
        <row r="10">
          <cell r="AA10">
            <v>85.068841818093276</v>
          </cell>
          <cell r="AI10">
            <v>74.092244849583793</v>
          </cell>
        </row>
        <row r="11">
          <cell r="AA11">
            <v>84.507335461242221</v>
          </cell>
          <cell r="AI11">
            <v>73.392522892346591</v>
          </cell>
        </row>
        <row r="12">
          <cell r="AA12">
            <v>83.805127142648445</v>
          </cell>
          <cell r="AI12">
            <v>72.435991770630153</v>
          </cell>
        </row>
        <row r="13">
          <cell r="AA13">
            <v>82.959227576373465</v>
          </cell>
          <cell r="AI13">
            <v>71.19492771573141</v>
          </cell>
        </row>
        <row r="14">
          <cell r="AA14">
            <v>81.967063614141608</v>
          </cell>
          <cell r="AI14">
            <v>69.643587395731529</v>
          </cell>
        </row>
        <row r="15">
          <cell r="AA15">
            <v>80.826371121957067</v>
          </cell>
          <cell r="AI15">
            <v>67.75780677502955</v>
          </cell>
        </row>
        <row r="16">
          <cell r="AA16">
            <v>79.535125129964399</v>
          </cell>
          <cell r="AI16">
            <v>65.514721247728673</v>
          </cell>
        </row>
        <row r="17">
          <cell r="AA17">
            <v>78.091491623924753</v>
          </cell>
          <cell r="AI17">
            <v>62.8925608826749</v>
          </cell>
        </row>
        <row r="18">
          <cell r="AA18">
            <v>76.49379280476235</v>
          </cell>
          <cell r="AI18">
            <v>59.870495098873619</v>
          </cell>
        </row>
        <row r="19">
          <cell r="AA19">
            <v>74.740481187436259</v>
          </cell>
          <cell r="AI19">
            <v>56.42851142402651</v>
          </cell>
        </row>
        <row r="20">
          <cell r="AA20">
            <v>72.83011975124677</v>
          </cell>
          <cell r="AI20">
            <v>52.547318641746173</v>
          </cell>
        </row>
        <row r="21">
          <cell r="AA21">
            <v>70.761366377773228</v>
          </cell>
          <cell r="AI21">
            <v>48.208267926059463</v>
          </cell>
        </row>
        <row r="22">
          <cell r="AA22">
            <v>68.532961414702015</v>
          </cell>
          <cell r="AI22">
            <v>43.393287579793757</v>
          </cell>
        </row>
        <row r="23">
          <cell r="AA23">
            <v>66.143717574202483</v>
          </cell>
          <cell r="AI23">
            <v>38.084828282697011</v>
          </cell>
        </row>
        <row r="24">
          <cell r="AA24">
            <v>63.592511611225575</v>
          </cell>
          <cell r="AI24">
            <v>32.265816608153514</v>
          </cell>
        </row>
        <row r="25">
          <cell r="AA25">
            <v>60.878277383364932</v>
          </cell>
          <cell r="AI25">
            <v>25.919615148799835</v>
          </cell>
        </row>
        <row r="26">
          <cell r="AA26">
            <v>58</v>
          </cell>
          <cell r="AI26">
            <v>19.029987998007172</v>
          </cell>
        </row>
        <row r="27">
          <cell r="AA27">
            <v>54.956710842224531</v>
          </cell>
          <cell r="AI27">
            <v>11.581070625062033</v>
          </cell>
        </row>
        <row r="28">
          <cell r="AA28">
            <v>51.747483287501346</v>
          </cell>
          <cell r="AI28">
            <v>3.5573433940659243</v>
          </cell>
        </row>
        <row r="29">
          <cell r="AA29">
            <v>48.371429010959098</v>
          </cell>
        </row>
        <row r="30">
          <cell r="AA30">
            <v>44.827694763226205</v>
          </cell>
        </row>
        <row r="31">
          <cell r="AA31">
            <v>41.115459545621277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D1"/>
      <sheetName val="SCHED2"/>
      <sheetName val="SCHED3"/>
      <sheetName val="SCHED4"/>
      <sheetName val="SCHED5"/>
      <sheetName val="SCHED6"/>
      <sheetName val="SCHED7"/>
      <sheetName val="SCHED8"/>
      <sheetName val="SCHED9"/>
      <sheetName val="SCHED 10"/>
    </sheetNames>
    <sheetDataSet>
      <sheetData sheetId="0"/>
      <sheetData sheetId="1"/>
      <sheetData sheetId="2">
        <row r="1">
          <cell r="A1" t="str">
            <v>RAND WATER</v>
          </cell>
          <cell r="H1" t="str">
            <v>Schedule 3.</v>
          </cell>
        </row>
        <row r="2">
          <cell r="A2" t="str">
            <v>BUSHBUCKRIDGE INFRASTRUCTURE DEVELOPMENT</v>
          </cell>
          <cell r="H2" t="str">
            <v>Gravity Main</v>
          </cell>
        </row>
        <row r="3">
          <cell r="A3" t="str">
            <v>MARITE WATER PROJECT  :   NP 123</v>
          </cell>
          <cell r="H3" t="str">
            <v>Oakley Low to</v>
          </cell>
        </row>
        <row r="4">
          <cell r="A4" t="str">
            <v>SCHEDULE 3.   :   GRAVITY MAIN OAKLEY LOW TO OAKLEY HIGH LEVEL</v>
          </cell>
          <cell r="H4" t="str">
            <v>Oakley High Level</v>
          </cell>
        </row>
        <row r="5">
          <cell r="A5" t="str">
            <v>ITEM</v>
          </cell>
          <cell r="B5" t="str">
            <v>PAYM.</v>
          </cell>
          <cell r="C5" t="str">
            <v>DESCRIPTION</v>
          </cell>
          <cell r="E5" t="str">
            <v>UNIT</v>
          </cell>
          <cell r="F5" t="str">
            <v>QUANT.</v>
          </cell>
          <cell r="G5" t="str">
            <v>RATE</v>
          </cell>
          <cell r="H5" t="str">
            <v>AMOUNT</v>
          </cell>
        </row>
        <row r="6">
          <cell r="A6" t="str">
            <v>NO.</v>
          </cell>
          <cell r="B6" t="str">
            <v>REF.</v>
          </cell>
        </row>
        <row r="8">
          <cell r="B8" t="str">
            <v>SABS</v>
          </cell>
        </row>
        <row r="9">
          <cell r="A9">
            <v>3.1</v>
          </cell>
          <cell r="B9" t="str">
            <v>1200DB</v>
          </cell>
          <cell r="C9" t="str">
            <v>SITE CLEARANCE</v>
          </cell>
        </row>
        <row r="10">
          <cell r="A10" t="str">
            <v>3.1.1</v>
          </cell>
          <cell r="B10" t="str">
            <v>8.3.a)</v>
          </cell>
          <cell r="C10" t="str">
            <v>a)</v>
          </cell>
          <cell r="D10" t="str">
            <v>Clear vegetation and trees of girth up to 1m</v>
          </cell>
          <cell r="E10" t="str">
            <v>m</v>
          </cell>
          <cell r="F10">
            <v>3000</v>
          </cell>
        </row>
        <row r="12">
          <cell r="A12" t="str">
            <v>3.1.2</v>
          </cell>
          <cell r="B12" t="str">
            <v>8.3.b)</v>
          </cell>
          <cell r="C12" t="str">
            <v>b)</v>
          </cell>
          <cell r="D12" t="str">
            <v>Clear trees of girth over 1m (Provisional)</v>
          </cell>
          <cell r="E12" t="str">
            <v>no</v>
          </cell>
          <cell r="F12">
            <v>5</v>
          </cell>
        </row>
        <row r="14">
          <cell r="B14" t="str">
            <v>SABS</v>
          </cell>
          <cell r="C14" t="str">
            <v xml:space="preserve"> </v>
          </cell>
        </row>
        <row r="15">
          <cell r="A15">
            <v>3.2</v>
          </cell>
          <cell r="B15" t="str">
            <v>1200DB</v>
          </cell>
          <cell r="C15" t="str">
            <v>EXCAVATION</v>
          </cell>
        </row>
        <row r="16">
          <cell r="A16" t="str">
            <v>3.2.1</v>
          </cell>
          <cell r="B16" t="str">
            <v>8.3.2a)</v>
          </cell>
          <cell r="C16" t="str">
            <v>Excavation with manual labour in pickable material</v>
          </cell>
        </row>
        <row r="17">
          <cell r="C17" t="str">
            <v>for trenches for 250 DN pipes and smaller. Rates to</v>
          </cell>
        </row>
        <row r="18">
          <cell r="C18" t="str">
            <v>include backfill, compact and dispose of surplus</v>
          </cell>
        </row>
        <row r="19">
          <cell r="C19" t="str">
            <v>material</v>
          </cell>
        </row>
        <row r="20">
          <cell r="C20" t="str">
            <v>a)</v>
          </cell>
          <cell r="D20" t="str">
            <v>Up to 1,5m deep</v>
          </cell>
          <cell r="E20" t="str">
            <v>m</v>
          </cell>
        </row>
        <row r="22">
          <cell r="C22" t="str">
            <v>b)</v>
          </cell>
          <cell r="D22" t="str">
            <v>Over 1,5m up to 2,5m deep (Provisional)</v>
          </cell>
          <cell r="E22" t="str">
            <v>m</v>
          </cell>
        </row>
        <row r="24">
          <cell r="A24" t="str">
            <v>3.2.2</v>
          </cell>
          <cell r="B24" t="str">
            <v>8.3.2a)</v>
          </cell>
          <cell r="C24" t="str">
            <v>Excavation in all materials for trenches for 250 DN</v>
          </cell>
        </row>
        <row r="25">
          <cell r="C25" t="str">
            <v xml:space="preserve">pipes and smaller with mechanical equipment.  Rates </v>
          </cell>
        </row>
        <row r="26">
          <cell r="C26" t="str">
            <v>to include dispose of surplus material</v>
          </cell>
        </row>
        <row r="27">
          <cell r="C27" t="str">
            <v>a)</v>
          </cell>
          <cell r="D27" t="str">
            <v>Up to 1,5m deep</v>
          </cell>
          <cell r="E27" t="str">
            <v>m</v>
          </cell>
          <cell r="F27">
            <v>2470</v>
          </cell>
        </row>
        <row r="29">
          <cell r="C29" t="str">
            <v>b)</v>
          </cell>
          <cell r="D29" t="str">
            <v>Over 1,5m up to 2,5m deep (Provisional)</v>
          </cell>
          <cell r="E29" t="str">
            <v>m</v>
          </cell>
          <cell r="F29">
            <v>50</v>
          </cell>
        </row>
        <row r="31">
          <cell r="A31" t="str">
            <v>3.2.3</v>
          </cell>
          <cell r="B31" t="str">
            <v>8.3.2a)</v>
          </cell>
          <cell r="C31" t="str">
            <v>Backfill and compact materials with manual labour</v>
          </cell>
        </row>
        <row r="32">
          <cell r="C32" t="str">
            <v>item 3.2.2</v>
          </cell>
          <cell r="E32" t="str">
            <v>m</v>
          </cell>
        </row>
        <row r="34">
          <cell r="A34" t="str">
            <v>3.2.4</v>
          </cell>
          <cell r="B34" t="str">
            <v>8.3.2b)</v>
          </cell>
          <cell r="C34" t="str">
            <v>Extra-over item 3.2.1 and 3.2.2 for</v>
          </cell>
        </row>
        <row r="35">
          <cell r="C35" t="str">
            <v>a)</v>
          </cell>
          <cell r="D35" t="str">
            <v>Intermediate excavation (Prov.)</v>
          </cell>
          <cell r="E35" t="str">
            <v>m³</v>
          </cell>
          <cell r="F35">
            <v>600</v>
          </cell>
        </row>
        <row r="37">
          <cell r="C37" t="str">
            <v>b)</v>
          </cell>
          <cell r="D37" t="str">
            <v>Hard rock excavation (Prov.)</v>
          </cell>
          <cell r="E37" t="str">
            <v>m³</v>
          </cell>
          <cell r="F37">
            <v>300</v>
          </cell>
        </row>
        <row r="39">
          <cell r="A39" t="str">
            <v>3.2.5</v>
          </cell>
          <cell r="B39" t="str">
            <v>8.3.2c)</v>
          </cell>
          <cell r="C39" t="str">
            <v>Excavate and dispose of unsuitable material from</v>
          </cell>
        </row>
        <row r="40">
          <cell r="C40" t="str">
            <v>trench bottom (Prov.)</v>
          </cell>
          <cell r="E40" t="str">
            <v>m³</v>
          </cell>
          <cell r="F40">
            <v>600</v>
          </cell>
        </row>
        <row r="42">
          <cell r="A42" t="str">
            <v>3.2.6</v>
          </cell>
          <cell r="B42" t="str">
            <v>8.3.3.b)</v>
          </cell>
          <cell r="C42" t="str">
            <v xml:space="preserve">Import backfill material from designated borrow </v>
          </cell>
        </row>
        <row r="43">
          <cell r="C43" t="str">
            <v>pits (Provisional)</v>
          </cell>
          <cell r="E43" t="str">
            <v>m³</v>
          </cell>
          <cell r="F43">
            <v>600</v>
          </cell>
        </row>
        <row r="45">
          <cell r="A45" t="str">
            <v>3.2.7</v>
          </cell>
          <cell r="B45" t="str">
            <v>8.3.3.2</v>
          </cell>
          <cell r="C45" t="str">
            <v xml:space="preserve">Opening up and closing down of designated </v>
          </cell>
        </row>
        <row r="46">
          <cell r="C46" t="str">
            <v>borrow pit</v>
          </cell>
          <cell r="E46" t="str">
            <v>ha</v>
          </cell>
          <cell r="F46">
            <v>0.2</v>
          </cell>
          <cell r="G46" t="str">
            <v xml:space="preserve"> </v>
          </cell>
        </row>
        <row r="48">
          <cell r="A48" t="str">
            <v>3.2.8</v>
          </cell>
          <cell r="B48" t="str">
            <v>8.3.3.3</v>
          </cell>
          <cell r="C48" t="str">
            <v>Compaction in road reserves</v>
          </cell>
          <cell r="E48" t="str">
            <v>m³</v>
          </cell>
          <cell r="F48">
            <v>90</v>
          </cell>
        </row>
        <row r="50">
          <cell r="A50" t="str">
            <v>3.2.9</v>
          </cell>
          <cell r="B50" t="str">
            <v>8.3.3.4</v>
          </cell>
          <cell r="C50" t="str">
            <v>Overhaul</v>
          </cell>
        </row>
        <row r="51">
          <cell r="C51" t="str">
            <v>a)</v>
          </cell>
          <cell r="D51" t="str">
            <v>Limited overhaul (0,5 to 1,0km) (Provisional)</v>
          </cell>
          <cell r="E51" t="str">
            <v>m³</v>
          </cell>
          <cell r="F51">
            <v>300</v>
          </cell>
        </row>
        <row r="53">
          <cell r="C53" t="str">
            <v>b)</v>
          </cell>
          <cell r="D53" t="str">
            <v>Long overhaul (Provisional)</v>
          </cell>
          <cell r="E53" t="str">
            <v>m³.km</v>
          </cell>
          <cell r="F53">
            <v>1500</v>
          </cell>
        </row>
        <row r="56">
          <cell r="D56" t="str">
            <v xml:space="preserve">CARRIED FORWARD </v>
          </cell>
        </row>
        <row r="57">
          <cell r="D57" t="str">
            <v xml:space="preserve">BROUGHT FORWARD </v>
          </cell>
        </row>
        <row r="58">
          <cell r="A58" t="str">
            <v>3.2.10</v>
          </cell>
          <cell r="B58" t="str">
            <v>8.3.6.1c)</v>
          </cell>
          <cell r="C58" t="str">
            <v>Reinstate road surface</v>
          </cell>
        </row>
        <row r="59">
          <cell r="C59" t="str">
            <v>Asphalt surfacing of 40mm thickness in road</v>
          </cell>
        </row>
        <row r="60">
          <cell r="C60" t="str">
            <v>crossing (Provisional)</v>
          </cell>
          <cell r="E60" t="str">
            <v>m²</v>
          </cell>
          <cell r="F60">
            <v>30</v>
          </cell>
        </row>
        <row r="62">
          <cell r="B62" t="str">
            <v>SABS</v>
          </cell>
        </row>
        <row r="63">
          <cell r="A63">
            <v>3.3</v>
          </cell>
          <cell r="B63" t="str">
            <v>1200DB</v>
          </cell>
          <cell r="C63" t="str">
            <v>EXISTING SERVICES</v>
          </cell>
        </row>
        <row r="64">
          <cell r="A64" t="str">
            <v>3.3.1</v>
          </cell>
          <cell r="B64" t="str">
            <v>8.3.5a)</v>
          </cell>
          <cell r="C64" t="str">
            <v>Services that intersect a trench</v>
          </cell>
        </row>
        <row r="65">
          <cell r="C65" t="str">
            <v>a)</v>
          </cell>
          <cell r="D65" t="str">
            <v>Water and sewer pipelines</v>
          </cell>
          <cell r="E65" t="str">
            <v>no</v>
          </cell>
          <cell r="F65">
            <v>50</v>
          </cell>
        </row>
        <row r="67">
          <cell r="C67" t="str">
            <v>b)</v>
          </cell>
          <cell r="D67" t="str">
            <v>Cables</v>
          </cell>
          <cell r="E67" t="str">
            <v>no</v>
          </cell>
          <cell r="F67">
            <v>20</v>
          </cell>
        </row>
        <row r="69">
          <cell r="A69" t="str">
            <v>3.3.2</v>
          </cell>
          <cell r="B69" t="str">
            <v>8.3.5b)</v>
          </cell>
          <cell r="C69" t="str">
            <v>Services that adjoin a trench</v>
          </cell>
        </row>
        <row r="70">
          <cell r="C70" t="str">
            <v>a)</v>
          </cell>
          <cell r="D70" t="str">
            <v>Water and sewer pipelines</v>
          </cell>
          <cell r="E70" t="str">
            <v>m</v>
          </cell>
          <cell r="F70">
            <v>600</v>
          </cell>
        </row>
        <row r="72">
          <cell r="C72" t="str">
            <v>b)</v>
          </cell>
          <cell r="D72" t="str">
            <v>Cables</v>
          </cell>
          <cell r="E72" t="str">
            <v>m</v>
          </cell>
          <cell r="F72">
            <v>150</v>
          </cell>
        </row>
        <row r="74">
          <cell r="B74" t="str">
            <v>SABS</v>
          </cell>
        </row>
        <row r="75">
          <cell r="A75">
            <v>3.4</v>
          </cell>
          <cell r="B75" t="str">
            <v>1200LB</v>
          </cell>
          <cell r="C75" t="str">
            <v>PIPE BEDDING</v>
          </cell>
        </row>
        <row r="76">
          <cell r="A76" t="str">
            <v>3.4.1</v>
          </cell>
          <cell r="C76" t="str">
            <v xml:space="preserve">Selected granular material for bedding cradle </v>
          </cell>
        </row>
        <row r="77">
          <cell r="B77" t="str">
            <v>8.2.1</v>
          </cell>
          <cell r="C77" t="str">
            <v>a)</v>
          </cell>
          <cell r="D77" t="str">
            <v>Trench excavation</v>
          </cell>
          <cell r="E77" t="str">
            <v>m³</v>
          </cell>
          <cell r="F77">
            <v>280</v>
          </cell>
        </row>
        <row r="79">
          <cell r="B79" t="str">
            <v>8.2.2.2</v>
          </cell>
          <cell r="C79" t="str">
            <v>b)</v>
          </cell>
          <cell r="D79" t="str">
            <v>Borrow pits</v>
          </cell>
          <cell r="E79" t="str">
            <v>m³</v>
          </cell>
          <cell r="F79">
            <v>280</v>
          </cell>
        </row>
        <row r="81">
          <cell r="A81" t="str">
            <v>3.4.2</v>
          </cell>
          <cell r="C81" t="str">
            <v xml:space="preserve">Provision of selected fill material </v>
          </cell>
        </row>
        <row r="82">
          <cell r="B82" t="str">
            <v>8.2.1</v>
          </cell>
          <cell r="C82" t="str">
            <v>a)</v>
          </cell>
          <cell r="D82" t="str">
            <v>Trench excavation</v>
          </cell>
          <cell r="E82" t="str">
            <v>m³</v>
          </cell>
          <cell r="F82">
            <v>270</v>
          </cell>
        </row>
        <row r="84">
          <cell r="B84" t="str">
            <v>8.2.2.2</v>
          </cell>
          <cell r="C84" t="str">
            <v>b)</v>
          </cell>
          <cell r="D84" t="str">
            <v>Borrow pits (Provisional)</v>
          </cell>
          <cell r="E84" t="str">
            <v>m³</v>
          </cell>
          <cell r="F84">
            <v>270</v>
          </cell>
        </row>
        <row r="86">
          <cell r="A86" t="str">
            <v>3.4.3</v>
          </cell>
          <cell r="B86" t="str">
            <v>8.2.5</v>
          </cell>
          <cell r="C86" t="str">
            <v>Overhaul for imported material for bedding cradle</v>
          </cell>
        </row>
        <row r="87">
          <cell r="C87" t="str">
            <v>and selected fill blanket (Provisional)</v>
          </cell>
          <cell r="E87" t="str">
            <v>m³.km</v>
          </cell>
          <cell r="F87">
            <v>1500</v>
          </cell>
        </row>
        <row r="89">
          <cell r="B89" t="str">
            <v>SABS</v>
          </cell>
        </row>
        <row r="90">
          <cell r="A90">
            <v>3.5</v>
          </cell>
          <cell r="B90" t="str">
            <v>1200L</v>
          </cell>
          <cell r="C90" t="str">
            <v>uPVC PRESSURE PIPE AND PIPE FITTINGS</v>
          </cell>
        </row>
        <row r="91">
          <cell r="A91" t="str">
            <v>3.5.1</v>
          </cell>
          <cell r="C91" t="str">
            <v>People's Republic of China donated pipes (PRC )</v>
          </cell>
        </row>
        <row r="92">
          <cell r="A92" t="str">
            <v>3.5.1.1</v>
          </cell>
          <cell r="C92" t="str">
            <v>Transportation of pipes. Rate to include the selection</v>
          </cell>
        </row>
        <row r="93">
          <cell r="C93" t="str">
            <v>and inspection of the pipes at DWAF's stores and the</v>
          </cell>
        </row>
        <row r="94">
          <cell r="C94" t="str">
            <v>transport thereof to the construction site.</v>
          </cell>
          <cell r="E94" t="str">
            <v>t / km</v>
          </cell>
          <cell r="F94">
            <v>1350</v>
          </cell>
        </row>
        <row r="96">
          <cell r="A96" t="str">
            <v>3.5.1.2</v>
          </cell>
          <cell r="C96" t="str">
            <v>Lay, bed and test the following PRC pressure pipes.</v>
          </cell>
        </row>
        <row r="97">
          <cell r="C97" t="str">
            <v>a)</v>
          </cell>
          <cell r="D97" t="str">
            <v>250 mm dia Class 09 &amp; 12</v>
          </cell>
          <cell r="E97" t="str">
            <v>m</v>
          </cell>
        </row>
        <row r="99">
          <cell r="A99" t="str">
            <v>3.5.2</v>
          </cell>
          <cell r="B99" t="str">
            <v>8.2.1</v>
          </cell>
          <cell r="C99" t="str">
            <v>Supply, lay, bed and test the following uPVC pressure</v>
          </cell>
        </row>
        <row r="100">
          <cell r="A100" t="str">
            <v xml:space="preserve"> </v>
          </cell>
          <cell r="C100" t="str">
            <v>pipes (conforming with SABS 966 Part 1 specifications)</v>
          </cell>
        </row>
        <row r="101">
          <cell r="C101" t="str">
            <v>in 6m lengths each pipe fitted at one end with socket for</v>
          </cell>
        </row>
        <row r="102">
          <cell r="C102" t="str">
            <v>Mechanical jointing, in the following diameters :</v>
          </cell>
        </row>
        <row r="103">
          <cell r="C103" t="str">
            <v>a)</v>
          </cell>
          <cell r="D103" t="str">
            <v>250 mm dia Class 09</v>
          </cell>
          <cell r="E103" t="str">
            <v>m</v>
          </cell>
          <cell r="F103">
            <v>60</v>
          </cell>
        </row>
        <row r="105">
          <cell r="D105" t="str">
            <v xml:space="preserve">CARRIED FORWARD </v>
          </cell>
        </row>
        <row r="106">
          <cell r="D106" t="str">
            <v xml:space="preserve">BROUGHT FORWARD </v>
          </cell>
        </row>
        <row r="108">
          <cell r="C108" t="str">
            <v>b)</v>
          </cell>
          <cell r="D108" t="str">
            <v>250 mm dia Class 12</v>
          </cell>
          <cell r="E108" t="str">
            <v>m</v>
          </cell>
          <cell r="F108">
            <v>60</v>
          </cell>
        </row>
        <row r="110">
          <cell r="C110" t="str">
            <v>c)</v>
          </cell>
          <cell r="D110" t="str">
            <v>110 mm dia Class 06</v>
          </cell>
          <cell r="E110" t="str">
            <v>m</v>
          </cell>
        </row>
        <row r="111">
          <cell r="B111" t="str">
            <v>SABS</v>
          </cell>
        </row>
        <row r="112">
          <cell r="A112">
            <v>3.6</v>
          </cell>
          <cell r="B112" t="str">
            <v>1200L</v>
          </cell>
          <cell r="C112" t="str">
            <v>FITTINGS AND SPECIALS FOR FIXING ONTO</v>
          </cell>
        </row>
        <row r="113">
          <cell r="C113" t="str">
            <v>uPVC PIPES</v>
          </cell>
        </row>
        <row r="114">
          <cell r="C114" t="str">
            <v>Fittings to be suitable for coupling directly (mechanically)</v>
          </cell>
        </row>
        <row r="115">
          <cell r="B115" t="str">
            <v xml:space="preserve"> </v>
          </cell>
          <cell r="C115" t="str">
            <v xml:space="preserve">onto pipes.  Each fitting socketed for mechanical jointing. </v>
          </cell>
        </row>
        <row r="116">
          <cell r="C116" t="str">
            <v>Fittings for PVC Class 16 (unless otherwise specified)</v>
          </cell>
        </row>
        <row r="117">
          <cell r="C117" t="str">
            <v>Fittings to be of PVC, Cast Iron or epoxy painted steel</v>
          </cell>
        </row>
        <row r="118">
          <cell r="C118" t="str">
            <v>construction.</v>
          </cell>
        </row>
        <row r="119">
          <cell r="A119" t="str">
            <v>3.6.1</v>
          </cell>
          <cell r="B119" t="str">
            <v>8.2.2</v>
          </cell>
          <cell r="C119" t="str">
            <v>Bends</v>
          </cell>
        </row>
        <row r="120">
          <cell r="C120" t="str">
            <v>a)</v>
          </cell>
          <cell r="D120" t="str">
            <v>250 mm dia x 11 degrees</v>
          </cell>
          <cell r="E120" t="str">
            <v>no</v>
          </cell>
        </row>
        <row r="122">
          <cell r="C122" t="str">
            <v>b)</v>
          </cell>
          <cell r="D122" t="str">
            <v>250 mm dia x 22 degrees</v>
          </cell>
          <cell r="E122" t="str">
            <v>no</v>
          </cell>
        </row>
        <row r="124">
          <cell r="C124" t="str">
            <v>c)</v>
          </cell>
          <cell r="D124" t="str">
            <v>250 mm dia x 45 degrees</v>
          </cell>
          <cell r="E124" t="str">
            <v>no</v>
          </cell>
        </row>
        <row r="126">
          <cell r="C126" t="str">
            <v>d)</v>
          </cell>
          <cell r="D126" t="str">
            <v>250 mm dia x 90 degrees</v>
          </cell>
          <cell r="E126" t="str">
            <v>no</v>
          </cell>
        </row>
        <row r="128">
          <cell r="C128" t="str">
            <v>e)</v>
          </cell>
          <cell r="D128" t="str">
            <v>110 mm dia x 11 degrees</v>
          </cell>
          <cell r="E128" t="str">
            <v>no</v>
          </cell>
        </row>
        <row r="130">
          <cell r="C130" t="str">
            <v>f)</v>
          </cell>
          <cell r="D130" t="str">
            <v>110 mm dia x 22 degrees</v>
          </cell>
          <cell r="E130" t="str">
            <v>no</v>
          </cell>
        </row>
        <row r="132">
          <cell r="C132" t="str">
            <v>g)</v>
          </cell>
          <cell r="D132" t="str">
            <v>110 mm dia x 45 degrees</v>
          </cell>
          <cell r="E132" t="str">
            <v>no</v>
          </cell>
        </row>
        <row r="134">
          <cell r="C134" t="str">
            <v>h)</v>
          </cell>
          <cell r="D134" t="str">
            <v>110 mm dia x 90 degrees</v>
          </cell>
          <cell r="E134" t="str">
            <v>no</v>
          </cell>
        </row>
        <row r="136">
          <cell r="A136" t="str">
            <v>3.6.2</v>
          </cell>
          <cell r="B136" t="str">
            <v>8.2.2</v>
          </cell>
          <cell r="C136" t="str">
            <v>Flanged Adaptor (Drilled SABS 1123 Table 10)</v>
          </cell>
        </row>
        <row r="137">
          <cell r="C137" t="str">
            <v>a)</v>
          </cell>
          <cell r="D137" t="str">
            <v>110mm dia</v>
          </cell>
          <cell r="E137" t="str">
            <v>no</v>
          </cell>
        </row>
        <row r="139">
          <cell r="C139" t="str">
            <v>b)</v>
          </cell>
          <cell r="D139" t="str">
            <v>250 mm dia</v>
          </cell>
          <cell r="E139" t="str">
            <v>no</v>
          </cell>
        </row>
        <row r="141">
          <cell r="A141" t="str">
            <v>3.6.3</v>
          </cell>
          <cell r="B141" t="str">
            <v>8.2.2</v>
          </cell>
          <cell r="C141" t="str">
            <v>Flanged Adaptor (Drilled SABS 1123 Table 16)</v>
          </cell>
        </row>
        <row r="142">
          <cell r="C142" t="str">
            <v>a)</v>
          </cell>
          <cell r="D142" t="str">
            <v>110mm dia</v>
          </cell>
          <cell r="E142" t="str">
            <v>no</v>
          </cell>
        </row>
        <row r="144">
          <cell r="C144" t="str">
            <v>b)</v>
          </cell>
          <cell r="D144" t="str">
            <v>250 mm dia</v>
          </cell>
          <cell r="E144" t="str">
            <v>no</v>
          </cell>
        </row>
        <row r="146">
          <cell r="A146" t="str">
            <v>3.6.4</v>
          </cell>
          <cell r="B146" t="str">
            <v>8.2.2</v>
          </cell>
          <cell r="C146" t="str">
            <v>Hydrant Tee</v>
          </cell>
        </row>
        <row r="147">
          <cell r="C147" t="str">
            <v>a)</v>
          </cell>
          <cell r="D147" t="str">
            <v>250 mm dia  (Drilled SABS 1123 Table 10)</v>
          </cell>
          <cell r="E147" t="str">
            <v>no</v>
          </cell>
        </row>
        <row r="149">
          <cell r="C149" t="str">
            <v>b)</v>
          </cell>
          <cell r="D149" t="str">
            <v>250 mm dia  (Drilled SABS 1123 Table 16)</v>
          </cell>
          <cell r="E149" t="str">
            <v>no</v>
          </cell>
        </row>
        <row r="151">
          <cell r="C151" t="str">
            <v>c)</v>
          </cell>
          <cell r="D151" t="str">
            <v>110 mm dia  (Drilled SABS 1123 Table 10)</v>
          </cell>
          <cell r="E151" t="str">
            <v>no</v>
          </cell>
        </row>
        <row r="154">
          <cell r="D154" t="str">
            <v xml:space="preserve">CARRIED FORWARD </v>
          </cell>
        </row>
        <row r="155">
          <cell r="D155" t="str">
            <v xml:space="preserve">BROUGHT FORWARD </v>
          </cell>
        </row>
        <row r="156">
          <cell r="A156" t="str">
            <v>3.6.5</v>
          </cell>
          <cell r="B156" t="str">
            <v>8.2.2</v>
          </cell>
          <cell r="C156" t="str">
            <v>Reducer</v>
          </cell>
        </row>
        <row r="157">
          <cell r="C157" t="str">
            <v>a)</v>
          </cell>
          <cell r="D157" t="str">
            <v>250 x 200 mm dia</v>
          </cell>
          <cell r="E157" t="str">
            <v>no</v>
          </cell>
          <cell r="F157">
            <v>1</v>
          </cell>
        </row>
        <row r="159">
          <cell r="A159" t="str">
            <v>3.6.6</v>
          </cell>
          <cell r="B159" t="str">
            <v>8.2.2</v>
          </cell>
          <cell r="C159" t="str">
            <v>Scour Tee</v>
          </cell>
        </row>
        <row r="160">
          <cell r="C160" t="str">
            <v>a)</v>
          </cell>
          <cell r="D160" t="str">
            <v>250 mm dia  (Drilled SABS 1123 Table 10)</v>
          </cell>
          <cell r="E160" t="str">
            <v>no</v>
          </cell>
          <cell r="F160">
            <v>1</v>
          </cell>
        </row>
        <row r="162">
          <cell r="C162" t="str">
            <v>b)</v>
          </cell>
          <cell r="D162" t="str">
            <v>250 mm dia  (Drilled SABS 1123 Table 16)</v>
          </cell>
          <cell r="E162" t="str">
            <v>no</v>
          </cell>
          <cell r="F162">
            <v>1</v>
          </cell>
        </row>
        <row r="165">
          <cell r="A165">
            <v>3.7</v>
          </cell>
          <cell r="C165" t="str">
            <v>FITTINGS FOR CONSTANT INTERNAL DIAMETER</v>
          </cell>
        </row>
        <row r="166">
          <cell r="C166" t="str">
            <v>FIBRE CEMENT PRESSURE PIPES</v>
          </cell>
        </row>
        <row r="167">
          <cell r="C167" t="str">
            <v>All bends, flanged adaptors, hydrant tee, reducers,</v>
          </cell>
        </row>
        <row r="168">
          <cell r="C168" t="str">
            <v>scour tees used in conjunction with Asbestos cement</v>
          </cell>
        </row>
        <row r="169">
          <cell r="C169" t="str">
            <v>pipes are to be of cast iron or epoxy painted steel</v>
          </cell>
        </row>
        <row r="170">
          <cell r="C170" t="str">
            <v>construction.</v>
          </cell>
        </row>
        <row r="172">
          <cell r="A172" t="str">
            <v>3.7.1</v>
          </cell>
          <cell r="B172" t="str">
            <v>8.2.2</v>
          </cell>
          <cell r="C172" t="str">
            <v>Adaptor Coupling AC-PVC</v>
          </cell>
        </row>
        <row r="173">
          <cell r="C173" t="str">
            <v>200 AC ID/18 - 200 PVC</v>
          </cell>
          <cell r="E173" t="str">
            <v>no</v>
          </cell>
          <cell r="F173">
            <v>1</v>
          </cell>
        </row>
        <row r="175">
          <cell r="A175">
            <v>3.8</v>
          </cell>
          <cell r="C175" t="str">
            <v>VALVES</v>
          </cell>
        </row>
        <row r="176">
          <cell r="A176" t="str">
            <v>3.8.1</v>
          </cell>
          <cell r="B176" t="str">
            <v>8.2.3</v>
          </cell>
          <cell r="C176" t="str">
            <v>Gate valves</v>
          </cell>
        </row>
        <row r="177">
          <cell r="C177" t="str">
            <v>Gate valves, waterworks pattern in compliance with</v>
          </cell>
        </row>
        <row r="178">
          <cell r="C178" t="str">
            <v>SABS 664, with resilient, rubberised metal gate, cap</v>
          </cell>
        </row>
        <row r="179">
          <cell r="C179" t="str">
            <v>top, plain thrust collar, non-rising spindle, clockwise</v>
          </cell>
        </row>
        <row r="180">
          <cell r="C180" t="str">
            <v>closing.</v>
          </cell>
        </row>
        <row r="182">
          <cell r="C182" t="str">
            <v>a)</v>
          </cell>
          <cell r="D182" t="str">
            <v>100 mm dia flanged and drilled BS4504 Table 16</v>
          </cell>
          <cell r="E182" t="str">
            <v>no</v>
          </cell>
          <cell r="F182">
            <v>1</v>
          </cell>
        </row>
        <row r="184">
          <cell r="C184" t="str">
            <v>b)</v>
          </cell>
          <cell r="D184" t="str">
            <v>100 mm dia flanged and drilled BS4504 Table 16</v>
          </cell>
          <cell r="E184" t="str">
            <v>no</v>
          </cell>
          <cell r="F184">
            <v>2</v>
          </cell>
        </row>
        <row r="186">
          <cell r="A186" t="str">
            <v>3.8.2</v>
          </cell>
          <cell r="B186" t="str">
            <v>8.2.3</v>
          </cell>
          <cell r="C186" t="str">
            <v>Double purpose air release valve</v>
          </cell>
        </row>
        <row r="187">
          <cell r="C187" t="str">
            <v>Combination air and vacuum release valve assembly</v>
          </cell>
        </row>
        <row r="188">
          <cell r="C188" t="str">
            <v>comprising :</v>
          </cell>
        </row>
        <row r="189">
          <cell r="C189" t="str">
            <v>a)</v>
          </cell>
          <cell r="D189" t="str">
            <v>1 x 50mm dia air release valve (16 bar rating)</v>
          </cell>
        </row>
        <row r="190">
          <cell r="C190" t="str">
            <v>b)</v>
          </cell>
          <cell r="D190" t="str">
            <v>1 x 50 ND Brass fullway gate valve to SABS 776</v>
          </cell>
        </row>
        <row r="191">
          <cell r="D191" t="str">
            <v>Class 16</v>
          </cell>
        </row>
        <row r="192">
          <cell r="C192" t="str">
            <v>c)</v>
          </cell>
          <cell r="D192" t="str">
            <v>1 x 50 ND Galvanised barrel nipple</v>
          </cell>
        </row>
        <row r="193">
          <cell r="C193" t="str">
            <v>d)</v>
          </cell>
          <cell r="D193" t="str">
            <v>1 x 80 x 50 ND Galvanised reducing bush</v>
          </cell>
        </row>
        <row r="194">
          <cell r="C194" t="str">
            <v>e)</v>
          </cell>
          <cell r="D194" t="str">
            <v>1 x 80 Galvanised flange drilled SABS 1123 Table</v>
          </cell>
        </row>
        <row r="195">
          <cell r="D195" t="str">
            <v>1600/4 and screwed BSP</v>
          </cell>
        </row>
        <row r="196">
          <cell r="C196" t="str">
            <v>f)</v>
          </cell>
          <cell r="D196" t="str">
            <v>Gasket for item e)</v>
          </cell>
        </row>
        <row r="197">
          <cell r="C197" t="str">
            <v>g)</v>
          </cell>
          <cell r="D197" t="str">
            <v>Bolts and nuts to fit item e)</v>
          </cell>
        </row>
        <row r="198">
          <cell r="C198" t="str">
            <v>h)</v>
          </cell>
          <cell r="D198" t="str">
            <v>Galvanised locking device with lock bolt and nut</v>
          </cell>
        </row>
        <row r="199">
          <cell r="C199" t="str">
            <v>i)</v>
          </cell>
          <cell r="D199" t="str">
            <v>Manhole, manhole cover and frame as per detail.</v>
          </cell>
        </row>
        <row r="200">
          <cell r="D200" t="str">
            <v xml:space="preserve">Complete assembly  </v>
          </cell>
          <cell r="E200" t="str">
            <v>no</v>
          </cell>
          <cell r="F200">
            <v>1</v>
          </cell>
        </row>
        <row r="203">
          <cell r="D203" t="str">
            <v xml:space="preserve">CARRIED FORWARD </v>
          </cell>
        </row>
        <row r="204">
          <cell r="D204" t="str">
            <v xml:space="preserve">BROUGHT FORWARD </v>
          </cell>
        </row>
        <row r="205">
          <cell r="A205" t="str">
            <v>3.8.3</v>
          </cell>
          <cell r="B205" t="str">
            <v>8.2.3</v>
          </cell>
          <cell r="C205" t="str">
            <v>Double purpose air release valve combination air and</v>
          </cell>
        </row>
        <row r="206">
          <cell r="C206" t="str">
            <v>vacuum release valve assembly comprising:</v>
          </cell>
        </row>
        <row r="207">
          <cell r="C207" t="str">
            <v>a)</v>
          </cell>
          <cell r="D207" t="str">
            <v>1 x 50mm dia air release valve (10 bar rating)</v>
          </cell>
        </row>
        <row r="208">
          <cell r="C208" t="str">
            <v>b)</v>
          </cell>
          <cell r="D208" t="str">
            <v>1 x 50mm Brass fullway gate valve to SABS 776</v>
          </cell>
        </row>
        <row r="209">
          <cell r="D209" t="str">
            <v>Class 10</v>
          </cell>
        </row>
        <row r="210">
          <cell r="C210" t="str">
            <v>c)</v>
          </cell>
          <cell r="D210" t="str">
            <v>1 x 50mm  dia Barrel nipple</v>
          </cell>
        </row>
        <row r="211">
          <cell r="C211" t="str">
            <v>d)</v>
          </cell>
          <cell r="D211" t="str">
            <v>1 x 80 x 50mm dia Galvanised reducing bush</v>
          </cell>
        </row>
        <row r="212">
          <cell r="C212" t="str">
            <v>e)</v>
          </cell>
          <cell r="D212" t="str">
            <v>1 x 80mm dia Galvanised flange drilled SABS</v>
          </cell>
        </row>
        <row r="213">
          <cell r="D213" t="str">
            <v>1123 Table 1000/4 and screwed BSP</v>
          </cell>
        </row>
        <row r="214">
          <cell r="C214" t="str">
            <v>f)</v>
          </cell>
          <cell r="D214" t="str">
            <v>Gasket for item e)</v>
          </cell>
        </row>
        <row r="215">
          <cell r="C215" t="str">
            <v>g)</v>
          </cell>
          <cell r="D215" t="str">
            <v>Bolts and nuts to fit item e)</v>
          </cell>
        </row>
        <row r="216">
          <cell r="C216" t="str">
            <v>h)</v>
          </cell>
          <cell r="D216" t="str">
            <v>Galvanised locking device with lock bolt and nut</v>
          </cell>
        </row>
        <row r="217">
          <cell r="C217" t="str">
            <v>i)</v>
          </cell>
          <cell r="D217" t="str">
            <v>Manhole, manhole cover and frame as per detail.</v>
          </cell>
        </row>
        <row r="218">
          <cell r="D218" t="str">
            <v xml:space="preserve">Complete assembly  </v>
          </cell>
          <cell r="E218" t="str">
            <v>no</v>
          </cell>
          <cell r="F218">
            <v>5</v>
          </cell>
        </row>
        <row r="220">
          <cell r="A220" t="str">
            <v>3.8.4</v>
          </cell>
          <cell r="B220" t="str">
            <v>8.2.3</v>
          </cell>
          <cell r="C220" t="str">
            <v>Float control valve</v>
          </cell>
        </row>
        <row r="221">
          <cell r="C221" t="str">
            <v>Supply and install the following diameter flanged float</v>
          </cell>
        </row>
        <row r="222">
          <cell r="C222" t="str">
            <v>control valve suitable for 1600 kPa working pressure.</v>
          </cell>
        </row>
        <row r="223">
          <cell r="C223" t="str">
            <v>a)</v>
          </cell>
          <cell r="D223" t="str">
            <v>200 mm dia</v>
          </cell>
          <cell r="E223" t="str">
            <v>no</v>
          </cell>
          <cell r="F223">
            <v>1</v>
          </cell>
        </row>
        <row r="225">
          <cell r="B225" t="str">
            <v>SABS</v>
          </cell>
        </row>
        <row r="226">
          <cell r="A226">
            <v>3.9</v>
          </cell>
          <cell r="B226" t="str">
            <v>1200L</v>
          </cell>
          <cell r="C226" t="str">
            <v>MISCELLANEOUS</v>
          </cell>
        </row>
        <row r="227">
          <cell r="A227" t="str">
            <v>3.9.1</v>
          </cell>
          <cell r="B227" t="str">
            <v>8.2.11</v>
          </cell>
          <cell r="C227" t="str">
            <v xml:space="preserve">Concrete thrust block configuration.  </v>
          </cell>
        </row>
        <row r="228">
          <cell r="C228" t="str">
            <v>a)</v>
          </cell>
          <cell r="D228" t="str">
            <v>Concrete volume &lt; 0,6m³ (Provisional)</v>
          </cell>
          <cell r="E228" t="str">
            <v>no</v>
          </cell>
          <cell r="F228">
            <v>1</v>
          </cell>
        </row>
        <row r="230">
          <cell r="C230" t="str">
            <v>b)</v>
          </cell>
          <cell r="D230" t="str">
            <v>Concrete volume 0,6 to 1,2m³ (Provisional)</v>
          </cell>
          <cell r="E230" t="str">
            <v>no</v>
          </cell>
          <cell r="F230">
            <v>25</v>
          </cell>
        </row>
        <row r="232">
          <cell r="C232" t="str">
            <v>c)</v>
          </cell>
          <cell r="D232" t="str">
            <v>Concrete volume 1,2 to 2,0m³ (Provisional)</v>
          </cell>
          <cell r="E232" t="str">
            <v>no</v>
          </cell>
          <cell r="F232">
            <v>1</v>
          </cell>
        </row>
        <row r="234">
          <cell r="C234" t="str">
            <v>d)</v>
          </cell>
          <cell r="D234" t="str">
            <v>Concrete volume 2,0 to 2,8m³ (Provisional)</v>
          </cell>
          <cell r="E234" t="str">
            <v>no</v>
          </cell>
          <cell r="F234">
            <v>1</v>
          </cell>
        </row>
        <row r="236">
          <cell r="A236" t="str">
            <v>3.9.2</v>
          </cell>
          <cell r="B236" t="str">
            <v>8.2.11</v>
          </cell>
          <cell r="C236" t="str">
            <v>Pipeline marker</v>
          </cell>
        </row>
        <row r="237">
          <cell r="C237" t="str">
            <v>Complete as detail on drawing</v>
          </cell>
          <cell r="E237" t="str">
            <v>no</v>
          </cell>
          <cell r="F237">
            <v>20</v>
          </cell>
        </row>
        <row r="239">
          <cell r="A239" t="str">
            <v>3.9.3</v>
          </cell>
          <cell r="B239" t="str">
            <v>8.2.13</v>
          </cell>
          <cell r="C239" t="str">
            <v>Valve box for scour valve</v>
          </cell>
        </row>
        <row r="240">
          <cell r="C240" t="str">
            <v xml:space="preserve">Valve box as detailed on drawing completed with the </v>
          </cell>
        </row>
        <row r="241">
          <cell r="C241" t="str">
            <v>following.</v>
          </cell>
        </row>
        <row r="242">
          <cell r="C242" t="str">
            <v>i)</v>
          </cell>
          <cell r="D242" t="str">
            <v>1 x SABS558-1973 type 11D valve box</v>
          </cell>
        </row>
        <row r="243">
          <cell r="C243" t="str">
            <v>ii)</v>
          </cell>
          <cell r="D243" t="str">
            <v>Concrete slab</v>
          </cell>
        </row>
        <row r="244">
          <cell r="C244" t="str">
            <v>iii)</v>
          </cell>
          <cell r="D244" t="str">
            <v>Sleeve pipe</v>
          </cell>
        </row>
        <row r="245">
          <cell r="D245" t="str">
            <v xml:space="preserve">Price complete  </v>
          </cell>
          <cell r="E245" t="str">
            <v>set</v>
          </cell>
          <cell r="F245">
            <v>8</v>
          </cell>
        </row>
        <row r="247">
          <cell r="B247" t="str">
            <v>SABS</v>
          </cell>
        </row>
        <row r="248">
          <cell r="B248" t="str">
            <v>1200L</v>
          </cell>
        </row>
        <row r="249">
          <cell r="A249" t="str">
            <v>3.9.4</v>
          </cell>
          <cell r="B249" t="str">
            <v>8.2.5</v>
          </cell>
          <cell r="C249" t="str">
            <v>Connection to existing reservoir</v>
          </cell>
        </row>
        <row r="250">
          <cell r="C250" t="str">
            <v>a)</v>
          </cell>
          <cell r="D250" t="str">
            <v xml:space="preserve">100 dia (MGI) Barrel Nipple </v>
          </cell>
          <cell r="E250" t="str">
            <v>no</v>
          </cell>
          <cell r="F250">
            <v>1</v>
          </cell>
        </row>
        <row r="252">
          <cell r="D252" t="str">
            <v xml:space="preserve">CARRIED FORWARD </v>
          </cell>
        </row>
        <row r="253">
          <cell r="D253" t="str">
            <v xml:space="preserve">BROUGHT FORWARD </v>
          </cell>
        </row>
        <row r="255">
          <cell r="C255" t="str">
            <v>b)</v>
          </cell>
          <cell r="D255" t="str">
            <v xml:space="preserve">100 dia 90 degree (MGI) Female Elbow </v>
          </cell>
          <cell r="E255" t="str">
            <v>no</v>
          </cell>
          <cell r="F255">
            <v>2</v>
          </cell>
        </row>
        <row r="257">
          <cell r="C257" t="str">
            <v>c)</v>
          </cell>
          <cell r="D257" t="str">
            <v>100 dia x 6,0m long pipe (MGI) threaded both ends</v>
          </cell>
          <cell r="E257" t="str">
            <v>no</v>
          </cell>
          <cell r="F257">
            <v>1</v>
          </cell>
        </row>
        <row r="259">
          <cell r="C259" t="str">
            <v>d)</v>
          </cell>
          <cell r="D259" t="str">
            <v>100 dia x 500mm long (MGI) steel pipe flanged one</v>
          </cell>
        </row>
        <row r="260">
          <cell r="D260" t="str">
            <v>end only, other end threaded and having puddle</v>
          </cell>
        </row>
        <row r="261">
          <cell r="D261" t="str">
            <v>flange 125mm from threaded end</v>
          </cell>
          <cell r="E261" t="str">
            <v>no</v>
          </cell>
          <cell r="F261">
            <v>1</v>
          </cell>
        </row>
        <row r="263">
          <cell r="C263" t="str">
            <v>e)</v>
          </cell>
          <cell r="D263" t="str">
            <v>100dia x 600mm long (MGI) steel pipe threaded</v>
          </cell>
        </row>
        <row r="264">
          <cell r="D264" t="str">
            <v xml:space="preserve">one end only </v>
          </cell>
          <cell r="E264" t="str">
            <v>no</v>
          </cell>
          <cell r="F264">
            <v>1</v>
          </cell>
        </row>
        <row r="266">
          <cell r="C266" t="str">
            <v>f)</v>
          </cell>
          <cell r="D266" t="str">
            <v xml:space="preserve">100 dia MGI screwed flange </v>
          </cell>
          <cell r="E266" t="str">
            <v>no</v>
          </cell>
          <cell r="F266">
            <v>1</v>
          </cell>
        </row>
        <row r="268">
          <cell r="A268" t="str">
            <v>3.9.5</v>
          </cell>
          <cell r="C268" t="str">
            <v>Breaking into existing reservoir and grout in delivery</v>
          </cell>
        </row>
        <row r="269">
          <cell r="C269" t="str">
            <v>pipe with a non shrink wet to dry grout approved by the</v>
          </cell>
        </row>
        <row r="270">
          <cell r="C270" t="str">
            <v>Engineer.</v>
          </cell>
          <cell r="E270" t="str">
            <v>no</v>
          </cell>
          <cell r="F270">
            <v>1</v>
          </cell>
        </row>
        <row r="272">
          <cell r="A272" t="str">
            <v>3.9.6</v>
          </cell>
          <cell r="C272" t="str">
            <v>Water Meter</v>
          </cell>
        </row>
        <row r="273">
          <cell r="C273" t="str">
            <v>Flanged turbine water meter suitable for cold water</v>
          </cell>
        </row>
        <row r="274">
          <cell r="C274" t="str">
            <v>up to 40°C and 1600 kPa working pressure complete</v>
          </cell>
        </row>
        <row r="275">
          <cell r="C275" t="str">
            <v>with manhole, manhole cover and frame as per detail</v>
          </cell>
        </row>
        <row r="276">
          <cell r="C276" t="str">
            <v>a)</v>
          </cell>
          <cell r="D276" t="str">
            <v>150mm dia and drilled BS4504 table 10</v>
          </cell>
          <cell r="E276" t="str">
            <v>no</v>
          </cell>
          <cell r="F276">
            <v>1</v>
          </cell>
        </row>
        <row r="278">
          <cell r="C278" t="str">
            <v>b)</v>
          </cell>
          <cell r="D278" t="str">
            <v>150mm dia and drilled BS 4504 table 16</v>
          </cell>
          <cell r="E278" t="str">
            <v>no</v>
          </cell>
          <cell r="F278">
            <v>1</v>
          </cell>
        </row>
        <row r="280">
          <cell r="A280" t="str">
            <v>3.9.8</v>
          </cell>
          <cell r="C280" t="str">
            <v>Concrete sleeve pipe</v>
          </cell>
        </row>
        <row r="281">
          <cell r="C281" t="str">
            <v>a)</v>
          </cell>
          <cell r="D281" t="str">
            <v>600mm dia Class 75D concrete stormwater pipes</v>
          </cell>
        </row>
        <row r="282">
          <cell r="D282" t="str">
            <v>for the road crossings</v>
          </cell>
          <cell r="E282" t="str">
            <v>m</v>
          </cell>
          <cell r="F282">
            <v>30</v>
          </cell>
        </row>
        <row r="301">
          <cell r="C301" t="str">
            <v>TOTAL SCHEDULE 3 CARRIED FORWARD TO SUMMARY</v>
          </cell>
        </row>
      </sheetData>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2"/>
  <sheetViews>
    <sheetView view="pageBreakPreview" topLeftCell="A122" zoomScaleNormal="100" zoomScaleSheetLayoutView="100" workbookViewId="0">
      <selection activeCell="F74" sqref="F74:G138"/>
    </sheetView>
  </sheetViews>
  <sheetFormatPr defaultRowHeight="12.75" x14ac:dyDescent="0.2"/>
  <cols>
    <col min="1" max="1" width="8.42578125" style="7" customWidth="1"/>
    <col min="2" max="2" width="10.5703125" style="7" customWidth="1"/>
    <col min="3" max="3" width="49.140625" style="12" customWidth="1"/>
    <col min="4" max="5" width="8.85546875" style="24"/>
    <col min="6" max="6" width="11" style="24" customWidth="1"/>
    <col min="7" max="7" width="13.85546875" style="24" customWidth="1"/>
    <col min="8" max="8" width="11.28515625" style="12" bestFit="1" customWidth="1"/>
    <col min="9" max="9" width="34.28515625" style="12" customWidth="1"/>
    <col min="10" max="256" width="8.85546875" style="12"/>
    <col min="257" max="257" width="8.42578125" style="12" customWidth="1"/>
    <col min="258" max="258" width="44.42578125" style="12" customWidth="1"/>
    <col min="259" max="260" width="8.85546875" style="12"/>
    <col min="261" max="261" width="11" style="12" customWidth="1"/>
    <col min="262" max="262" width="11.140625" style="12" customWidth="1"/>
    <col min="263" max="512" width="8.85546875" style="12"/>
    <col min="513" max="513" width="8.42578125" style="12" customWidth="1"/>
    <col min="514" max="514" width="44.42578125" style="12" customWidth="1"/>
    <col min="515" max="516" width="8.85546875" style="12"/>
    <col min="517" max="517" width="11" style="12" customWidth="1"/>
    <col min="518" max="518" width="11.140625" style="12" customWidth="1"/>
    <col min="519" max="768" width="8.85546875" style="12"/>
    <col min="769" max="769" width="8.42578125" style="12" customWidth="1"/>
    <col min="770" max="770" width="44.42578125" style="12" customWidth="1"/>
    <col min="771" max="772" width="8.85546875" style="12"/>
    <col min="773" max="773" width="11" style="12" customWidth="1"/>
    <col min="774" max="774" width="11.140625" style="12" customWidth="1"/>
    <col min="775" max="1024" width="8.85546875" style="12"/>
    <col min="1025" max="1025" width="8.42578125" style="12" customWidth="1"/>
    <col min="1026" max="1026" width="44.42578125" style="12" customWidth="1"/>
    <col min="1027" max="1028" width="8.85546875" style="12"/>
    <col min="1029" max="1029" width="11" style="12" customWidth="1"/>
    <col min="1030" max="1030" width="11.140625" style="12" customWidth="1"/>
    <col min="1031" max="1280" width="8.85546875" style="12"/>
    <col min="1281" max="1281" width="8.42578125" style="12" customWidth="1"/>
    <col min="1282" max="1282" width="44.42578125" style="12" customWidth="1"/>
    <col min="1283" max="1284" width="8.85546875" style="12"/>
    <col min="1285" max="1285" width="11" style="12" customWidth="1"/>
    <col min="1286" max="1286" width="11.140625" style="12" customWidth="1"/>
    <col min="1287" max="1536" width="8.85546875" style="12"/>
    <col min="1537" max="1537" width="8.42578125" style="12" customWidth="1"/>
    <col min="1538" max="1538" width="44.42578125" style="12" customWidth="1"/>
    <col min="1539" max="1540" width="8.85546875" style="12"/>
    <col min="1541" max="1541" width="11" style="12" customWidth="1"/>
    <col min="1542" max="1542" width="11.140625" style="12" customWidth="1"/>
    <col min="1543" max="1792" width="8.85546875" style="12"/>
    <col min="1793" max="1793" width="8.42578125" style="12" customWidth="1"/>
    <col min="1794" max="1794" width="44.42578125" style="12" customWidth="1"/>
    <col min="1795" max="1796" width="8.85546875" style="12"/>
    <col min="1797" max="1797" width="11" style="12" customWidth="1"/>
    <col min="1798" max="1798" width="11.140625" style="12" customWidth="1"/>
    <col min="1799" max="2048" width="8.85546875" style="12"/>
    <col min="2049" max="2049" width="8.42578125" style="12" customWidth="1"/>
    <col min="2050" max="2050" width="44.42578125" style="12" customWidth="1"/>
    <col min="2051" max="2052" width="8.85546875" style="12"/>
    <col min="2053" max="2053" width="11" style="12" customWidth="1"/>
    <col min="2054" max="2054" width="11.140625" style="12" customWidth="1"/>
    <col min="2055" max="2304" width="8.85546875" style="12"/>
    <col min="2305" max="2305" width="8.42578125" style="12" customWidth="1"/>
    <col min="2306" max="2306" width="44.42578125" style="12" customWidth="1"/>
    <col min="2307" max="2308" width="8.85546875" style="12"/>
    <col min="2309" max="2309" width="11" style="12" customWidth="1"/>
    <col min="2310" max="2310" width="11.140625" style="12" customWidth="1"/>
    <col min="2311" max="2560" width="8.85546875" style="12"/>
    <col min="2561" max="2561" width="8.42578125" style="12" customWidth="1"/>
    <col min="2562" max="2562" width="44.42578125" style="12" customWidth="1"/>
    <col min="2563" max="2564" width="8.85546875" style="12"/>
    <col min="2565" max="2565" width="11" style="12" customWidth="1"/>
    <col min="2566" max="2566" width="11.140625" style="12" customWidth="1"/>
    <col min="2567" max="2816" width="8.85546875" style="12"/>
    <col min="2817" max="2817" width="8.42578125" style="12" customWidth="1"/>
    <col min="2818" max="2818" width="44.42578125" style="12" customWidth="1"/>
    <col min="2819" max="2820" width="8.85546875" style="12"/>
    <col min="2821" max="2821" width="11" style="12" customWidth="1"/>
    <col min="2822" max="2822" width="11.140625" style="12" customWidth="1"/>
    <col min="2823" max="3072" width="8.85546875" style="12"/>
    <col min="3073" max="3073" width="8.42578125" style="12" customWidth="1"/>
    <col min="3074" max="3074" width="44.42578125" style="12" customWidth="1"/>
    <col min="3075" max="3076" width="8.85546875" style="12"/>
    <col min="3077" max="3077" width="11" style="12" customWidth="1"/>
    <col min="3078" max="3078" width="11.140625" style="12" customWidth="1"/>
    <col min="3079" max="3328" width="8.85546875" style="12"/>
    <col min="3329" max="3329" width="8.42578125" style="12" customWidth="1"/>
    <col min="3330" max="3330" width="44.42578125" style="12" customWidth="1"/>
    <col min="3331" max="3332" width="8.85546875" style="12"/>
    <col min="3333" max="3333" width="11" style="12" customWidth="1"/>
    <col min="3334" max="3334" width="11.140625" style="12" customWidth="1"/>
    <col min="3335" max="3584" width="8.85546875" style="12"/>
    <col min="3585" max="3585" width="8.42578125" style="12" customWidth="1"/>
    <col min="3586" max="3586" width="44.42578125" style="12" customWidth="1"/>
    <col min="3587" max="3588" width="8.85546875" style="12"/>
    <col min="3589" max="3589" width="11" style="12" customWidth="1"/>
    <col min="3590" max="3590" width="11.140625" style="12" customWidth="1"/>
    <col min="3591" max="3840" width="8.85546875" style="12"/>
    <col min="3841" max="3841" width="8.42578125" style="12" customWidth="1"/>
    <col min="3842" max="3842" width="44.42578125" style="12" customWidth="1"/>
    <col min="3843" max="3844" width="8.85546875" style="12"/>
    <col min="3845" max="3845" width="11" style="12" customWidth="1"/>
    <col min="3846" max="3846" width="11.140625" style="12" customWidth="1"/>
    <col min="3847" max="4096" width="8.85546875" style="12"/>
    <col min="4097" max="4097" width="8.42578125" style="12" customWidth="1"/>
    <col min="4098" max="4098" width="44.42578125" style="12" customWidth="1"/>
    <col min="4099" max="4100" width="8.85546875" style="12"/>
    <col min="4101" max="4101" width="11" style="12" customWidth="1"/>
    <col min="4102" max="4102" width="11.140625" style="12" customWidth="1"/>
    <col min="4103" max="4352" width="8.85546875" style="12"/>
    <col min="4353" max="4353" width="8.42578125" style="12" customWidth="1"/>
    <col min="4354" max="4354" width="44.42578125" style="12" customWidth="1"/>
    <col min="4355" max="4356" width="8.85546875" style="12"/>
    <col min="4357" max="4357" width="11" style="12" customWidth="1"/>
    <col min="4358" max="4358" width="11.140625" style="12" customWidth="1"/>
    <col min="4359" max="4608" width="8.85546875" style="12"/>
    <col min="4609" max="4609" width="8.42578125" style="12" customWidth="1"/>
    <col min="4610" max="4610" width="44.42578125" style="12" customWidth="1"/>
    <col min="4611" max="4612" width="8.85546875" style="12"/>
    <col min="4613" max="4613" width="11" style="12" customWidth="1"/>
    <col min="4614" max="4614" width="11.140625" style="12" customWidth="1"/>
    <col min="4615" max="4864" width="8.85546875" style="12"/>
    <col min="4865" max="4865" width="8.42578125" style="12" customWidth="1"/>
    <col min="4866" max="4866" width="44.42578125" style="12" customWidth="1"/>
    <col min="4867" max="4868" width="8.85546875" style="12"/>
    <col min="4869" max="4869" width="11" style="12" customWidth="1"/>
    <col min="4870" max="4870" width="11.140625" style="12" customWidth="1"/>
    <col min="4871" max="5120" width="8.85546875" style="12"/>
    <col min="5121" max="5121" width="8.42578125" style="12" customWidth="1"/>
    <col min="5122" max="5122" width="44.42578125" style="12" customWidth="1"/>
    <col min="5123" max="5124" width="8.85546875" style="12"/>
    <col min="5125" max="5125" width="11" style="12" customWidth="1"/>
    <col min="5126" max="5126" width="11.140625" style="12" customWidth="1"/>
    <col min="5127" max="5376" width="8.85546875" style="12"/>
    <col min="5377" max="5377" width="8.42578125" style="12" customWidth="1"/>
    <col min="5378" max="5378" width="44.42578125" style="12" customWidth="1"/>
    <col min="5379" max="5380" width="8.85546875" style="12"/>
    <col min="5381" max="5381" width="11" style="12" customWidth="1"/>
    <col min="5382" max="5382" width="11.140625" style="12" customWidth="1"/>
    <col min="5383" max="5632" width="8.85546875" style="12"/>
    <col min="5633" max="5633" width="8.42578125" style="12" customWidth="1"/>
    <col min="5634" max="5634" width="44.42578125" style="12" customWidth="1"/>
    <col min="5635" max="5636" width="8.85546875" style="12"/>
    <col min="5637" max="5637" width="11" style="12" customWidth="1"/>
    <col min="5638" max="5638" width="11.140625" style="12" customWidth="1"/>
    <col min="5639" max="5888" width="8.85546875" style="12"/>
    <col min="5889" max="5889" width="8.42578125" style="12" customWidth="1"/>
    <col min="5890" max="5890" width="44.42578125" style="12" customWidth="1"/>
    <col min="5891" max="5892" width="8.85546875" style="12"/>
    <col min="5893" max="5893" width="11" style="12" customWidth="1"/>
    <col min="5894" max="5894" width="11.140625" style="12" customWidth="1"/>
    <col min="5895" max="6144" width="8.85546875" style="12"/>
    <col min="6145" max="6145" width="8.42578125" style="12" customWidth="1"/>
    <col min="6146" max="6146" width="44.42578125" style="12" customWidth="1"/>
    <col min="6147" max="6148" width="8.85546875" style="12"/>
    <col min="6149" max="6149" width="11" style="12" customWidth="1"/>
    <col min="6150" max="6150" width="11.140625" style="12" customWidth="1"/>
    <col min="6151" max="6400" width="8.85546875" style="12"/>
    <col min="6401" max="6401" width="8.42578125" style="12" customWidth="1"/>
    <col min="6402" max="6402" width="44.42578125" style="12" customWidth="1"/>
    <col min="6403" max="6404" width="8.85546875" style="12"/>
    <col min="6405" max="6405" width="11" style="12" customWidth="1"/>
    <col min="6406" max="6406" width="11.140625" style="12" customWidth="1"/>
    <col min="6407" max="6656" width="8.85546875" style="12"/>
    <col min="6657" max="6657" width="8.42578125" style="12" customWidth="1"/>
    <col min="6658" max="6658" width="44.42578125" style="12" customWidth="1"/>
    <col min="6659" max="6660" width="8.85546875" style="12"/>
    <col min="6661" max="6661" width="11" style="12" customWidth="1"/>
    <col min="6662" max="6662" width="11.140625" style="12" customWidth="1"/>
    <col min="6663" max="6912" width="8.85546875" style="12"/>
    <col min="6913" max="6913" width="8.42578125" style="12" customWidth="1"/>
    <col min="6914" max="6914" width="44.42578125" style="12" customWidth="1"/>
    <col min="6915" max="6916" width="8.85546875" style="12"/>
    <col min="6917" max="6917" width="11" style="12" customWidth="1"/>
    <col min="6918" max="6918" width="11.140625" style="12" customWidth="1"/>
    <col min="6919" max="7168" width="8.85546875" style="12"/>
    <col min="7169" max="7169" width="8.42578125" style="12" customWidth="1"/>
    <col min="7170" max="7170" width="44.42578125" style="12" customWidth="1"/>
    <col min="7171" max="7172" width="8.85546875" style="12"/>
    <col min="7173" max="7173" width="11" style="12" customWidth="1"/>
    <col min="7174" max="7174" width="11.140625" style="12" customWidth="1"/>
    <col min="7175" max="7424" width="8.85546875" style="12"/>
    <col min="7425" max="7425" width="8.42578125" style="12" customWidth="1"/>
    <col min="7426" max="7426" width="44.42578125" style="12" customWidth="1"/>
    <col min="7427" max="7428" width="8.85546875" style="12"/>
    <col min="7429" max="7429" width="11" style="12" customWidth="1"/>
    <col min="7430" max="7430" width="11.140625" style="12" customWidth="1"/>
    <col min="7431" max="7680" width="8.85546875" style="12"/>
    <col min="7681" max="7681" width="8.42578125" style="12" customWidth="1"/>
    <col min="7682" max="7682" width="44.42578125" style="12" customWidth="1"/>
    <col min="7683" max="7684" width="8.85546875" style="12"/>
    <col min="7685" max="7685" width="11" style="12" customWidth="1"/>
    <col min="7686" max="7686" width="11.140625" style="12" customWidth="1"/>
    <col min="7687" max="7936" width="8.85546875" style="12"/>
    <col min="7937" max="7937" width="8.42578125" style="12" customWidth="1"/>
    <col min="7938" max="7938" width="44.42578125" style="12" customWidth="1"/>
    <col min="7939" max="7940" width="8.85546875" style="12"/>
    <col min="7941" max="7941" width="11" style="12" customWidth="1"/>
    <col min="7942" max="7942" width="11.140625" style="12" customWidth="1"/>
    <col min="7943" max="8192" width="8.85546875" style="12"/>
    <col min="8193" max="8193" width="8.42578125" style="12" customWidth="1"/>
    <col min="8194" max="8194" width="44.42578125" style="12" customWidth="1"/>
    <col min="8195" max="8196" width="8.85546875" style="12"/>
    <col min="8197" max="8197" width="11" style="12" customWidth="1"/>
    <col min="8198" max="8198" width="11.140625" style="12" customWidth="1"/>
    <col min="8199" max="8448" width="8.85546875" style="12"/>
    <col min="8449" max="8449" width="8.42578125" style="12" customWidth="1"/>
    <col min="8450" max="8450" width="44.42578125" style="12" customWidth="1"/>
    <col min="8451" max="8452" width="8.85546875" style="12"/>
    <col min="8453" max="8453" width="11" style="12" customWidth="1"/>
    <col min="8454" max="8454" width="11.140625" style="12" customWidth="1"/>
    <col min="8455" max="8704" width="8.85546875" style="12"/>
    <col min="8705" max="8705" width="8.42578125" style="12" customWidth="1"/>
    <col min="8706" max="8706" width="44.42578125" style="12" customWidth="1"/>
    <col min="8707" max="8708" width="8.85546875" style="12"/>
    <col min="8709" max="8709" width="11" style="12" customWidth="1"/>
    <col min="8710" max="8710" width="11.140625" style="12" customWidth="1"/>
    <col min="8711" max="8960" width="8.85546875" style="12"/>
    <col min="8961" max="8961" width="8.42578125" style="12" customWidth="1"/>
    <col min="8962" max="8962" width="44.42578125" style="12" customWidth="1"/>
    <col min="8963" max="8964" width="8.85546875" style="12"/>
    <col min="8965" max="8965" width="11" style="12" customWidth="1"/>
    <col min="8966" max="8966" width="11.140625" style="12" customWidth="1"/>
    <col min="8967" max="9216" width="8.85546875" style="12"/>
    <col min="9217" max="9217" width="8.42578125" style="12" customWidth="1"/>
    <col min="9218" max="9218" width="44.42578125" style="12" customWidth="1"/>
    <col min="9219" max="9220" width="8.85546875" style="12"/>
    <col min="9221" max="9221" width="11" style="12" customWidth="1"/>
    <col min="9222" max="9222" width="11.140625" style="12" customWidth="1"/>
    <col min="9223" max="9472" width="8.85546875" style="12"/>
    <col min="9473" max="9473" width="8.42578125" style="12" customWidth="1"/>
    <col min="9474" max="9474" width="44.42578125" style="12" customWidth="1"/>
    <col min="9475" max="9476" width="8.85546875" style="12"/>
    <col min="9477" max="9477" width="11" style="12" customWidth="1"/>
    <col min="9478" max="9478" width="11.140625" style="12" customWidth="1"/>
    <col min="9479" max="9728" width="8.85546875" style="12"/>
    <col min="9729" max="9729" width="8.42578125" style="12" customWidth="1"/>
    <col min="9730" max="9730" width="44.42578125" style="12" customWidth="1"/>
    <col min="9731" max="9732" width="8.85546875" style="12"/>
    <col min="9733" max="9733" width="11" style="12" customWidth="1"/>
    <col min="9734" max="9734" width="11.140625" style="12" customWidth="1"/>
    <col min="9735" max="9984" width="8.85546875" style="12"/>
    <col min="9985" max="9985" width="8.42578125" style="12" customWidth="1"/>
    <col min="9986" max="9986" width="44.42578125" style="12" customWidth="1"/>
    <col min="9987" max="9988" width="8.85546875" style="12"/>
    <col min="9989" max="9989" width="11" style="12" customWidth="1"/>
    <col min="9990" max="9990" width="11.140625" style="12" customWidth="1"/>
    <col min="9991" max="10240" width="8.85546875" style="12"/>
    <col min="10241" max="10241" width="8.42578125" style="12" customWidth="1"/>
    <col min="10242" max="10242" width="44.42578125" style="12" customWidth="1"/>
    <col min="10243" max="10244" width="8.85546875" style="12"/>
    <col min="10245" max="10245" width="11" style="12" customWidth="1"/>
    <col min="10246" max="10246" width="11.140625" style="12" customWidth="1"/>
    <col min="10247" max="10496" width="8.85546875" style="12"/>
    <col min="10497" max="10497" width="8.42578125" style="12" customWidth="1"/>
    <col min="10498" max="10498" width="44.42578125" style="12" customWidth="1"/>
    <col min="10499" max="10500" width="8.85546875" style="12"/>
    <col min="10501" max="10501" width="11" style="12" customWidth="1"/>
    <col min="10502" max="10502" width="11.140625" style="12" customWidth="1"/>
    <col min="10503" max="10752" width="8.85546875" style="12"/>
    <col min="10753" max="10753" width="8.42578125" style="12" customWidth="1"/>
    <col min="10754" max="10754" width="44.42578125" style="12" customWidth="1"/>
    <col min="10755" max="10756" width="8.85546875" style="12"/>
    <col min="10757" max="10757" width="11" style="12" customWidth="1"/>
    <col min="10758" max="10758" width="11.140625" style="12" customWidth="1"/>
    <col min="10759" max="11008" width="8.85546875" style="12"/>
    <col min="11009" max="11009" width="8.42578125" style="12" customWidth="1"/>
    <col min="11010" max="11010" width="44.42578125" style="12" customWidth="1"/>
    <col min="11011" max="11012" width="8.85546875" style="12"/>
    <col min="11013" max="11013" width="11" style="12" customWidth="1"/>
    <col min="11014" max="11014" width="11.140625" style="12" customWidth="1"/>
    <col min="11015" max="11264" width="8.85546875" style="12"/>
    <col min="11265" max="11265" width="8.42578125" style="12" customWidth="1"/>
    <col min="11266" max="11266" width="44.42578125" style="12" customWidth="1"/>
    <col min="11267" max="11268" width="8.85546875" style="12"/>
    <col min="11269" max="11269" width="11" style="12" customWidth="1"/>
    <col min="11270" max="11270" width="11.140625" style="12" customWidth="1"/>
    <col min="11271" max="11520" width="8.85546875" style="12"/>
    <col min="11521" max="11521" width="8.42578125" style="12" customWidth="1"/>
    <col min="11522" max="11522" width="44.42578125" style="12" customWidth="1"/>
    <col min="11523" max="11524" width="8.85546875" style="12"/>
    <col min="11525" max="11525" width="11" style="12" customWidth="1"/>
    <col min="11526" max="11526" width="11.140625" style="12" customWidth="1"/>
    <col min="11527" max="11776" width="8.85546875" style="12"/>
    <col min="11777" max="11777" width="8.42578125" style="12" customWidth="1"/>
    <col min="11778" max="11778" width="44.42578125" style="12" customWidth="1"/>
    <col min="11779" max="11780" width="8.85546875" style="12"/>
    <col min="11781" max="11781" width="11" style="12" customWidth="1"/>
    <col min="11782" max="11782" width="11.140625" style="12" customWidth="1"/>
    <col min="11783" max="12032" width="8.85546875" style="12"/>
    <col min="12033" max="12033" width="8.42578125" style="12" customWidth="1"/>
    <col min="12034" max="12034" width="44.42578125" style="12" customWidth="1"/>
    <col min="12035" max="12036" width="8.85546875" style="12"/>
    <col min="12037" max="12037" width="11" style="12" customWidth="1"/>
    <col min="12038" max="12038" width="11.140625" style="12" customWidth="1"/>
    <col min="12039" max="12288" width="8.85546875" style="12"/>
    <col min="12289" max="12289" width="8.42578125" style="12" customWidth="1"/>
    <col min="12290" max="12290" width="44.42578125" style="12" customWidth="1"/>
    <col min="12291" max="12292" width="8.85546875" style="12"/>
    <col min="12293" max="12293" width="11" style="12" customWidth="1"/>
    <col min="12294" max="12294" width="11.140625" style="12" customWidth="1"/>
    <col min="12295" max="12544" width="8.85546875" style="12"/>
    <col min="12545" max="12545" width="8.42578125" style="12" customWidth="1"/>
    <col min="12546" max="12546" width="44.42578125" style="12" customWidth="1"/>
    <col min="12547" max="12548" width="8.85546875" style="12"/>
    <col min="12549" max="12549" width="11" style="12" customWidth="1"/>
    <col min="12550" max="12550" width="11.140625" style="12" customWidth="1"/>
    <col min="12551" max="12800" width="8.85546875" style="12"/>
    <col min="12801" max="12801" width="8.42578125" style="12" customWidth="1"/>
    <col min="12802" max="12802" width="44.42578125" style="12" customWidth="1"/>
    <col min="12803" max="12804" width="8.85546875" style="12"/>
    <col min="12805" max="12805" width="11" style="12" customWidth="1"/>
    <col min="12806" max="12806" width="11.140625" style="12" customWidth="1"/>
    <col min="12807" max="13056" width="8.85546875" style="12"/>
    <col min="13057" max="13057" width="8.42578125" style="12" customWidth="1"/>
    <col min="13058" max="13058" width="44.42578125" style="12" customWidth="1"/>
    <col min="13059" max="13060" width="8.85546875" style="12"/>
    <col min="13061" max="13061" width="11" style="12" customWidth="1"/>
    <col min="13062" max="13062" width="11.140625" style="12" customWidth="1"/>
    <col min="13063" max="13312" width="8.85546875" style="12"/>
    <col min="13313" max="13313" width="8.42578125" style="12" customWidth="1"/>
    <col min="13314" max="13314" width="44.42578125" style="12" customWidth="1"/>
    <col min="13315" max="13316" width="8.85546875" style="12"/>
    <col min="13317" max="13317" width="11" style="12" customWidth="1"/>
    <col min="13318" max="13318" width="11.140625" style="12" customWidth="1"/>
    <col min="13319" max="13568" width="8.85546875" style="12"/>
    <col min="13569" max="13569" width="8.42578125" style="12" customWidth="1"/>
    <col min="13570" max="13570" width="44.42578125" style="12" customWidth="1"/>
    <col min="13571" max="13572" width="8.85546875" style="12"/>
    <col min="13573" max="13573" width="11" style="12" customWidth="1"/>
    <col min="13574" max="13574" width="11.140625" style="12" customWidth="1"/>
    <col min="13575" max="13824" width="8.85546875" style="12"/>
    <col min="13825" max="13825" width="8.42578125" style="12" customWidth="1"/>
    <col min="13826" max="13826" width="44.42578125" style="12" customWidth="1"/>
    <col min="13827" max="13828" width="8.85546875" style="12"/>
    <col min="13829" max="13829" width="11" style="12" customWidth="1"/>
    <col min="13830" max="13830" width="11.140625" style="12" customWidth="1"/>
    <col min="13831" max="14080" width="8.85546875" style="12"/>
    <col min="14081" max="14081" width="8.42578125" style="12" customWidth="1"/>
    <col min="14082" max="14082" width="44.42578125" style="12" customWidth="1"/>
    <col min="14083" max="14084" width="8.85546875" style="12"/>
    <col min="14085" max="14085" width="11" style="12" customWidth="1"/>
    <col min="14086" max="14086" width="11.140625" style="12" customWidth="1"/>
    <col min="14087" max="14336" width="8.85546875" style="12"/>
    <col min="14337" max="14337" width="8.42578125" style="12" customWidth="1"/>
    <col min="14338" max="14338" width="44.42578125" style="12" customWidth="1"/>
    <col min="14339" max="14340" width="8.85546875" style="12"/>
    <col min="14341" max="14341" width="11" style="12" customWidth="1"/>
    <col min="14342" max="14342" width="11.140625" style="12" customWidth="1"/>
    <col min="14343" max="14592" width="8.85546875" style="12"/>
    <col min="14593" max="14593" width="8.42578125" style="12" customWidth="1"/>
    <col min="14594" max="14594" width="44.42578125" style="12" customWidth="1"/>
    <col min="14595" max="14596" width="8.85546875" style="12"/>
    <col min="14597" max="14597" width="11" style="12" customWidth="1"/>
    <col min="14598" max="14598" width="11.140625" style="12" customWidth="1"/>
    <col min="14599" max="14848" width="8.85546875" style="12"/>
    <col min="14849" max="14849" width="8.42578125" style="12" customWidth="1"/>
    <col min="14850" max="14850" width="44.42578125" style="12" customWidth="1"/>
    <col min="14851" max="14852" width="8.85546875" style="12"/>
    <col min="14853" max="14853" width="11" style="12" customWidth="1"/>
    <col min="14854" max="14854" width="11.140625" style="12" customWidth="1"/>
    <col min="14855" max="15104" width="8.85546875" style="12"/>
    <col min="15105" max="15105" width="8.42578125" style="12" customWidth="1"/>
    <col min="15106" max="15106" width="44.42578125" style="12" customWidth="1"/>
    <col min="15107" max="15108" width="8.85546875" style="12"/>
    <col min="15109" max="15109" width="11" style="12" customWidth="1"/>
    <col min="15110" max="15110" width="11.140625" style="12" customWidth="1"/>
    <col min="15111" max="15360" width="8.85546875" style="12"/>
    <col min="15361" max="15361" width="8.42578125" style="12" customWidth="1"/>
    <col min="15362" max="15362" width="44.42578125" style="12" customWidth="1"/>
    <col min="15363" max="15364" width="8.85546875" style="12"/>
    <col min="15365" max="15365" width="11" style="12" customWidth="1"/>
    <col min="15366" max="15366" width="11.140625" style="12" customWidth="1"/>
    <col min="15367" max="15616" width="8.85546875" style="12"/>
    <col min="15617" max="15617" width="8.42578125" style="12" customWidth="1"/>
    <col min="15618" max="15618" width="44.42578125" style="12" customWidth="1"/>
    <col min="15619" max="15620" width="8.85546875" style="12"/>
    <col min="15621" max="15621" width="11" style="12" customWidth="1"/>
    <col min="15622" max="15622" width="11.140625" style="12" customWidth="1"/>
    <col min="15623" max="15872" width="8.85546875" style="12"/>
    <col min="15873" max="15873" width="8.42578125" style="12" customWidth="1"/>
    <col min="15874" max="15874" width="44.42578125" style="12" customWidth="1"/>
    <col min="15875" max="15876" width="8.85546875" style="12"/>
    <col min="15877" max="15877" width="11" style="12" customWidth="1"/>
    <col min="15878" max="15878" width="11.140625" style="12" customWidth="1"/>
    <col min="15879" max="16128" width="8.85546875" style="12"/>
    <col min="16129" max="16129" width="8.42578125" style="12" customWidth="1"/>
    <col min="16130" max="16130" width="44.42578125" style="12" customWidth="1"/>
    <col min="16131" max="16132" width="8.85546875" style="12"/>
    <col min="16133" max="16133" width="11" style="12" customWidth="1"/>
    <col min="16134" max="16134" width="11.140625" style="12" customWidth="1"/>
    <col min="16135" max="16383" width="8.85546875" style="12"/>
    <col min="16384" max="16384" width="8.85546875" style="12" customWidth="1"/>
  </cols>
  <sheetData>
    <row r="1" spans="1:13" x14ac:dyDescent="0.2">
      <c r="A1" s="1" t="s">
        <v>0</v>
      </c>
      <c r="B1" s="1"/>
      <c r="C1" s="11" t="s">
        <v>1</v>
      </c>
      <c r="D1" s="11" t="s">
        <v>2</v>
      </c>
      <c r="E1" s="11" t="s">
        <v>3</v>
      </c>
      <c r="F1" s="11" t="s">
        <v>4</v>
      </c>
      <c r="G1" s="11" t="s">
        <v>5</v>
      </c>
    </row>
    <row r="2" spans="1:13" x14ac:dyDescent="0.2">
      <c r="A2" s="5"/>
      <c r="B2" s="5" t="s">
        <v>555</v>
      </c>
      <c r="C2" s="13" t="s">
        <v>556</v>
      </c>
      <c r="D2" s="14"/>
      <c r="E2" s="15"/>
      <c r="F2" s="16"/>
      <c r="G2" s="17"/>
    </row>
    <row r="3" spans="1:13" x14ac:dyDescent="0.2">
      <c r="A3" s="3"/>
      <c r="B3" s="3"/>
      <c r="C3" s="18"/>
      <c r="D3" s="19"/>
      <c r="E3" s="19"/>
      <c r="F3" s="20"/>
      <c r="G3" s="20"/>
    </row>
    <row r="4" spans="1:13" x14ac:dyDescent="0.2">
      <c r="A4" s="89" t="s">
        <v>548</v>
      </c>
      <c r="B4" s="92" t="s">
        <v>557</v>
      </c>
      <c r="C4" s="90" t="s">
        <v>6</v>
      </c>
      <c r="D4" s="91" t="s">
        <v>146</v>
      </c>
      <c r="E4" s="84">
        <v>1</v>
      </c>
      <c r="F4" s="102"/>
      <c r="G4" s="101"/>
    </row>
    <row r="5" spans="1:13" x14ac:dyDescent="0.2">
      <c r="A5" s="89"/>
      <c r="B5" s="92"/>
      <c r="C5" s="93"/>
      <c r="D5" s="84"/>
      <c r="E5" s="84"/>
      <c r="F5" s="20"/>
      <c r="G5" s="20"/>
    </row>
    <row r="6" spans="1:13" x14ac:dyDescent="0.2">
      <c r="A6" s="89" t="s">
        <v>549</v>
      </c>
      <c r="B6" s="92" t="s">
        <v>431</v>
      </c>
      <c r="C6" s="90" t="s">
        <v>558</v>
      </c>
      <c r="D6" s="86"/>
      <c r="E6" s="86"/>
      <c r="F6" s="20"/>
      <c r="G6" s="20"/>
    </row>
    <row r="7" spans="1:13" x14ac:dyDescent="0.2">
      <c r="A7" s="89"/>
      <c r="B7" s="92" t="s">
        <v>582</v>
      </c>
      <c r="C7" s="90" t="s">
        <v>559</v>
      </c>
      <c r="D7" s="86"/>
      <c r="E7" s="86"/>
      <c r="F7" s="20"/>
      <c r="G7" s="20"/>
    </row>
    <row r="8" spans="1:13" x14ac:dyDescent="0.2">
      <c r="A8" s="89"/>
      <c r="B8" s="92"/>
      <c r="C8" s="92" t="s">
        <v>561</v>
      </c>
      <c r="D8" s="91" t="s">
        <v>146</v>
      </c>
      <c r="E8" s="86">
        <v>1</v>
      </c>
      <c r="F8" s="102"/>
      <c r="G8" s="101"/>
    </row>
    <row r="9" spans="1:13" x14ac:dyDescent="0.2">
      <c r="A9" s="89"/>
      <c r="B9" s="92"/>
      <c r="C9" s="90"/>
      <c r="D9" s="86"/>
      <c r="E9" s="86"/>
      <c r="F9" s="20"/>
      <c r="G9" s="20"/>
    </row>
    <row r="10" spans="1:13" x14ac:dyDescent="0.2">
      <c r="A10" s="89"/>
      <c r="B10" s="92"/>
      <c r="C10" s="92" t="s">
        <v>560</v>
      </c>
      <c r="D10" s="91" t="s">
        <v>146</v>
      </c>
      <c r="E10" s="86">
        <v>1</v>
      </c>
      <c r="F10" s="102"/>
      <c r="G10" s="101"/>
    </row>
    <row r="11" spans="1:13" x14ac:dyDescent="0.2">
      <c r="A11" s="89"/>
      <c r="B11" s="92"/>
      <c r="C11" s="90"/>
      <c r="D11" s="86"/>
      <c r="E11" s="86"/>
      <c r="F11" s="20"/>
      <c r="G11" s="20"/>
    </row>
    <row r="12" spans="1:13" x14ac:dyDescent="0.2">
      <c r="A12" s="89"/>
      <c r="B12" s="92"/>
      <c r="C12" s="92" t="s">
        <v>562</v>
      </c>
      <c r="D12" s="91" t="s">
        <v>146</v>
      </c>
      <c r="E12" s="86">
        <v>1</v>
      </c>
      <c r="F12" s="102"/>
      <c r="G12" s="101"/>
    </row>
    <row r="13" spans="1:13" x14ac:dyDescent="0.2">
      <c r="A13" s="83"/>
      <c r="B13" s="338"/>
      <c r="C13" s="339"/>
      <c r="D13" s="86"/>
      <c r="E13" s="86"/>
      <c r="F13" s="20"/>
      <c r="G13" s="20"/>
      <c r="I13" s="339" t="s">
        <v>147</v>
      </c>
      <c r="J13" s="86"/>
      <c r="K13" s="86"/>
      <c r="L13" s="20"/>
      <c r="M13" s="20"/>
    </row>
    <row r="14" spans="1:13" x14ac:dyDescent="0.2">
      <c r="A14" s="89" t="s">
        <v>550</v>
      </c>
      <c r="B14" s="92" t="s">
        <v>583</v>
      </c>
      <c r="C14" s="90" t="s">
        <v>563</v>
      </c>
      <c r="D14" s="86"/>
      <c r="E14" s="86"/>
      <c r="F14" s="20"/>
      <c r="G14" s="20"/>
      <c r="H14" s="343">
        <f>G8+G10+G12+G15+G17+G19+G21+G23+G25+G27+G29+G31</f>
        <v>0</v>
      </c>
      <c r="I14" s="87"/>
      <c r="J14" s="86" t="s">
        <v>146</v>
      </c>
      <c r="K14" s="86">
        <v>1</v>
      </c>
      <c r="L14" s="102">
        <v>800000</v>
      </c>
      <c r="M14" s="101">
        <f>ROUND(K14*L14,2)</f>
        <v>800000</v>
      </c>
    </row>
    <row r="15" spans="1:13" x14ac:dyDescent="0.2">
      <c r="A15" s="89"/>
      <c r="B15" s="92"/>
      <c r="C15" s="92" t="s">
        <v>564</v>
      </c>
      <c r="D15" s="91" t="s">
        <v>146</v>
      </c>
      <c r="E15" s="86">
        <v>1</v>
      </c>
      <c r="F15" s="102"/>
      <c r="G15" s="101"/>
      <c r="I15" s="87"/>
      <c r="J15" s="86" t="s">
        <v>146</v>
      </c>
      <c r="K15" s="86">
        <v>1</v>
      </c>
      <c r="L15" s="102"/>
      <c r="M15" s="101">
        <f>ROUND(K15*L15,2)</f>
        <v>0</v>
      </c>
    </row>
    <row r="16" spans="1:13" x14ac:dyDescent="0.2">
      <c r="A16" s="89"/>
      <c r="B16" s="92"/>
      <c r="C16" s="90"/>
      <c r="D16" s="86"/>
      <c r="E16" s="86"/>
      <c r="F16" s="20"/>
      <c r="G16" s="20"/>
      <c r="I16" s="88"/>
      <c r="J16" s="86" t="s">
        <v>146</v>
      </c>
      <c r="K16" s="86">
        <v>1</v>
      </c>
      <c r="L16" s="102"/>
      <c r="M16" s="101">
        <f>ROUND(K16*L16,2)</f>
        <v>0</v>
      </c>
    </row>
    <row r="17" spans="1:13" x14ac:dyDescent="0.2">
      <c r="A17" s="89"/>
      <c r="B17" s="92"/>
      <c r="C17" s="92" t="s">
        <v>565</v>
      </c>
      <c r="D17" s="91" t="s">
        <v>146</v>
      </c>
      <c r="E17" s="86">
        <v>1</v>
      </c>
      <c r="F17" s="102"/>
      <c r="G17" s="101"/>
      <c r="I17" s="88"/>
      <c r="J17" s="86" t="s">
        <v>146</v>
      </c>
      <c r="K17" s="86">
        <v>1</v>
      </c>
      <c r="L17" s="102"/>
      <c r="M17" s="101">
        <f>ROUND(K17*L17,2)</f>
        <v>0</v>
      </c>
    </row>
    <row r="18" spans="1:13" x14ac:dyDescent="0.2">
      <c r="A18" s="89"/>
      <c r="B18" s="92"/>
      <c r="C18" s="90"/>
      <c r="D18" s="86"/>
      <c r="E18" s="86"/>
      <c r="F18" s="20"/>
      <c r="G18" s="20"/>
    </row>
    <row r="19" spans="1:13" x14ac:dyDescent="0.2">
      <c r="A19" s="89"/>
      <c r="B19" s="92"/>
      <c r="C19" s="92" t="s">
        <v>566</v>
      </c>
      <c r="D19" s="91" t="s">
        <v>146</v>
      </c>
      <c r="E19" s="86">
        <v>1</v>
      </c>
      <c r="F19" s="102"/>
      <c r="G19" s="101"/>
    </row>
    <row r="20" spans="1:13" x14ac:dyDescent="0.2">
      <c r="A20" s="89"/>
      <c r="B20" s="92"/>
      <c r="C20" s="92"/>
      <c r="D20" s="86"/>
      <c r="E20" s="86"/>
      <c r="F20" s="20"/>
      <c r="G20" s="20"/>
    </row>
    <row r="21" spans="1:13" x14ac:dyDescent="0.2">
      <c r="A21" s="89"/>
      <c r="B21" s="92"/>
      <c r="C21" s="92" t="s">
        <v>567</v>
      </c>
      <c r="D21" s="91" t="s">
        <v>146</v>
      </c>
      <c r="E21" s="86">
        <v>1</v>
      </c>
      <c r="F21" s="102"/>
      <c r="G21" s="101"/>
    </row>
    <row r="22" spans="1:13" x14ac:dyDescent="0.2">
      <c r="A22" s="89"/>
      <c r="B22" s="92"/>
      <c r="C22" s="92"/>
      <c r="D22" s="86"/>
      <c r="E22" s="86"/>
      <c r="F22" s="20"/>
      <c r="G22" s="20"/>
    </row>
    <row r="23" spans="1:13" x14ac:dyDescent="0.2">
      <c r="A23" s="89"/>
      <c r="B23" s="92"/>
      <c r="C23" s="92" t="s">
        <v>568</v>
      </c>
      <c r="D23" s="91" t="s">
        <v>146</v>
      </c>
      <c r="E23" s="86">
        <v>1</v>
      </c>
      <c r="F23" s="102"/>
      <c r="G23" s="101"/>
    </row>
    <row r="24" spans="1:13" x14ac:dyDescent="0.2">
      <c r="A24" s="89"/>
      <c r="B24" s="92"/>
      <c r="C24" s="92"/>
      <c r="D24" s="86"/>
      <c r="E24" s="86"/>
      <c r="F24" s="20"/>
      <c r="G24" s="20"/>
    </row>
    <row r="25" spans="1:13" x14ac:dyDescent="0.2">
      <c r="A25" s="89"/>
      <c r="B25" s="92"/>
      <c r="C25" s="92" t="s">
        <v>571</v>
      </c>
      <c r="D25" s="91" t="s">
        <v>146</v>
      </c>
      <c r="E25" s="86">
        <v>1</v>
      </c>
      <c r="F25" s="102"/>
      <c r="G25" s="101"/>
    </row>
    <row r="26" spans="1:13" x14ac:dyDescent="0.2">
      <c r="A26" s="89"/>
      <c r="B26" s="92"/>
      <c r="C26" s="92"/>
      <c r="D26" s="86"/>
      <c r="E26" s="86"/>
      <c r="F26" s="20"/>
      <c r="G26" s="20"/>
    </row>
    <row r="27" spans="1:13" x14ac:dyDescent="0.2">
      <c r="A27" s="89"/>
      <c r="B27" s="92"/>
      <c r="C27" s="92" t="s">
        <v>572</v>
      </c>
      <c r="D27" s="91" t="s">
        <v>146</v>
      </c>
      <c r="E27" s="86">
        <v>1</v>
      </c>
      <c r="F27" s="102"/>
      <c r="G27" s="101"/>
    </row>
    <row r="28" spans="1:13" x14ac:dyDescent="0.2">
      <c r="A28" s="89"/>
      <c r="B28" s="92"/>
      <c r="C28" s="92"/>
      <c r="D28" s="86"/>
      <c r="E28" s="86"/>
      <c r="F28" s="20"/>
      <c r="G28" s="20"/>
    </row>
    <row r="29" spans="1:13" x14ac:dyDescent="0.2">
      <c r="A29" s="89"/>
      <c r="B29" s="92"/>
      <c r="C29" s="92" t="s">
        <v>570</v>
      </c>
      <c r="D29" s="91" t="s">
        <v>146</v>
      </c>
      <c r="E29" s="86">
        <v>1</v>
      </c>
      <c r="F29" s="102"/>
      <c r="G29" s="101"/>
    </row>
    <row r="30" spans="1:13" x14ac:dyDescent="0.2">
      <c r="A30" s="89"/>
      <c r="B30" s="92"/>
      <c r="C30" s="92"/>
      <c r="D30" s="86"/>
      <c r="E30" s="86"/>
      <c r="F30" s="20"/>
      <c r="G30" s="20"/>
    </row>
    <row r="31" spans="1:13" x14ac:dyDescent="0.2">
      <c r="A31" s="89"/>
      <c r="B31" s="92"/>
      <c r="C31" s="92" t="s">
        <v>569</v>
      </c>
      <c r="D31" s="91" t="s">
        <v>146</v>
      </c>
      <c r="E31" s="86">
        <v>1</v>
      </c>
      <c r="F31" s="102"/>
      <c r="G31" s="101"/>
    </row>
    <row r="32" spans="1:13" x14ac:dyDescent="0.2">
      <c r="A32" s="89"/>
      <c r="B32" s="92"/>
      <c r="C32" s="92"/>
      <c r="D32" s="86"/>
      <c r="E32" s="86"/>
      <c r="F32" s="20"/>
      <c r="G32" s="20"/>
    </row>
    <row r="33" spans="1:7" x14ac:dyDescent="0.2">
      <c r="A33" s="89" t="s">
        <v>550</v>
      </c>
      <c r="B33" s="92" t="s">
        <v>186</v>
      </c>
      <c r="C33" s="92" t="s">
        <v>573</v>
      </c>
      <c r="D33" s="91" t="s">
        <v>146</v>
      </c>
      <c r="E33" s="86">
        <v>1</v>
      </c>
      <c r="F33" s="102"/>
      <c r="G33" s="101"/>
    </row>
    <row r="34" spans="1:7" x14ac:dyDescent="0.2">
      <c r="A34" s="89" t="s">
        <v>551</v>
      </c>
      <c r="B34" s="92" t="s">
        <v>186</v>
      </c>
      <c r="C34" s="92" t="s">
        <v>579</v>
      </c>
      <c r="D34" s="86"/>
      <c r="E34" s="86"/>
      <c r="F34" s="20"/>
      <c r="G34" s="20"/>
    </row>
    <row r="35" spans="1:7" x14ac:dyDescent="0.2">
      <c r="A35" s="89"/>
      <c r="B35" s="338"/>
      <c r="C35" s="338" t="s">
        <v>581</v>
      </c>
      <c r="D35" s="91" t="s">
        <v>146</v>
      </c>
      <c r="E35" s="86">
        <v>1</v>
      </c>
      <c r="F35" s="102"/>
      <c r="G35" s="101"/>
    </row>
    <row r="36" spans="1:7" x14ac:dyDescent="0.2">
      <c r="A36" s="83"/>
      <c r="B36" s="92"/>
      <c r="C36" s="92" t="s">
        <v>580</v>
      </c>
      <c r="D36" s="86"/>
      <c r="E36" s="86"/>
      <c r="F36" s="20"/>
      <c r="G36" s="20"/>
    </row>
    <row r="37" spans="1:7" x14ac:dyDescent="0.2">
      <c r="A37" s="89"/>
      <c r="B37" s="92"/>
      <c r="C37" s="92"/>
      <c r="D37" s="86"/>
      <c r="E37" s="86"/>
      <c r="F37" s="20"/>
      <c r="G37" s="20"/>
    </row>
    <row r="38" spans="1:7" x14ac:dyDescent="0.2">
      <c r="A38" s="89" t="s">
        <v>658</v>
      </c>
      <c r="B38" s="92" t="s">
        <v>186</v>
      </c>
      <c r="C38" s="96" t="s">
        <v>605</v>
      </c>
      <c r="D38" s="85" t="s">
        <v>146</v>
      </c>
      <c r="E38" s="85">
        <v>1</v>
      </c>
      <c r="F38" s="102"/>
      <c r="G38" s="101"/>
    </row>
    <row r="39" spans="1:7" x14ac:dyDescent="0.2">
      <c r="A39" s="89"/>
      <c r="B39" s="92"/>
      <c r="C39" s="92"/>
      <c r="D39" s="86"/>
      <c r="E39" s="86"/>
      <c r="F39" s="20"/>
      <c r="G39" s="20"/>
    </row>
    <row r="40" spans="1:7" x14ac:dyDescent="0.2">
      <c r="A40" s="89" t="s">
        <v>608</v>
      </c>
      <c r="B40" s="92" t="s">
        <v>574</v>
      </c>
      <c r="C40" s="92" t="s">
        <v>575</v>
      </c>
      <c r="D40" s="91" t="s">
        <v>146</v>
      </c>
      <c r="E40" s="86">
        <v>1</v>
      </c>
      <c r="F40" s="102"/>
      <c r="G40" s="101"/>
    </row>
    <row r="41" spans="1:7" x14ac:dyDescent="0.2">
      <c r="A41" s="89"/>
      <c r="B41" s="92"/>
      <c r="C41" s="92"/>
      <c r="D41" s="91"/>
      <c r="E41" s="86"/>
      <c r="F41" s="102"/>
      <c r="G41" s="101"/>
    </row>
    <row r="42" spans="1:7" x14ac:dyDescent="0.2">
      <c r="A42" s="89" t="s">
        <v>609</v>
      </c>
      <c r="B42" s="92" t="s">
        <v>603</v>
      </c>
      <c r="C42" s="92" t="s">
        <v>601</v>
      </c>
      <c r="D42" s="91" t="s">
        <v>600</v>
      </c>
      <c r="E42" s="86">
        <v>1</v>
      </c>
      <c r="F42" s="102"/>
      <c r="G42" s="101"/>
    </row>
    <row r="43" spans="1:7" x14ac:dyDescent="0.2">
      <c r="A43" s="89"/>
      <c r="B43" s="92"/>
      <c r="C43" s="92" t="s">
        <v>602</v>
      </c>
      <c r="D43" s="91"/>
      <c r="E43" s="86"/>
      <c r="F43" s="102"/>
      <c r="G43" s="101"/>
    </row>
    <row r="44" spans="1:7" x14ac:dyDescent="0.2">
      <c r="A44" s="89"/>
      <c r="B44" s="92"/>
      <c r="C44" s="92"/>
      <c r="D44" s="91"/>
      <c r="E44" s="86"/>
      <c r="F44" s="102"/>
      <c r="G44" s="101"/>
    </row>
    <row r="45" spans="1:7" x14ac:dyDescent="0.2">
      <c r="A45" s="89" t="s">
        <v>610</v>
      </c>
      <c r="B45" s="92" t="s">
        <v>576</v>
      </c>
      <c r="C45" s="92" t="s">
        <v>577</v>
      </c>
      <c r="D45" s="86"/>
      <c r="E45" s="86"/>
      <c r="F45" s="20"/>
      <c r="G45" s="20"/>
    </row>
    <row r="46" spans="1:7" x14ac:dyDescent="0.2">
      <c r="A46" s="89" t="s">
        <v>611</v>
      </c>
      <c r="B46" s="92" t="s">
        <v>578</v>
      </c>
      <c r="C46" s="92" t="s">
        <v>6</v>
      </c>
      <c r="D46" s="91" t="s">
        <v>146</v>
      </c>
      <c r="E46" s="86">
        <v>1</v>
      </c>
      <c r="F46" s="102"/>
      <c r="G46" s="101"/>
    </row>
    <row r="47" spans="1:7" x14ac:dyDescent="0.2">
      <c r="A47" s="89"/>
      <c r="B47" s="92"/>
      <c r="C47" s="90"/>
      <c r="D47" s="86"/>
      <c r="E47" s="86"/>
      <c r="F47" s="20"/>
      <c r="G47" s="20"/>
    </row>
    <row r="48" spans="1:7" x14ac:dyDescent="0.2">
      <c r="A48" s="83" t="s">
        <v>612</v>
      </c>
      <c r="B48" s="338" t="s">
        <v>584</v>
      </c>
      <c r="C48" s="339" t="s">
        <v>586</v>
      </c>
      <c r="D48" s="86"/>
      <c r="E48" s="86"/>
      <c r="F48" s="20"/>
      <c r="G48" s="20"/>
    </row>
    <row r="49" spans="1:7" x14ac:dyDescent="0.2">
      <c r="A49" s="89"/>
      <c r="B49" s="89"/>
      <c r="C49" s="339" t="s">
        <v>587</v>
      </c>
      <c r="D49" s="86"/>
      <c r="E49" s="86"/>
      <c r="F49" s="102"/>
      <c r="G49" s="101"/>
    </row>
    <row r="50" spans="1:7" x14ac:dyDescent="0.2">
      <c r="A50" s="89" t="s">
        <v>613</v>
      </c>
      <c r="B50" s="89" t="s">
        <v>585</v>
      </c>
      <c r="C50" s="90" t="s">
        <v>559</v>
      </c>
      <c r="D50" s="86"/>
      <c r="E50" s="86"/>
      <c r="F50" s="20"/>
      <c r="G50" s="20"/>
    </row>
    <row r="51" spans="1:7" x14ac:dyDescent="0.2">
      <c r="A51" s="89" t="s">
        <v>654</v>
      </c>
      <c r="B51" s="89"/>
      <c r="C51" s="92" t="s">
        <v>561</v>
      </c>
      <c r="D51" s="91" t="s">
        <v>146</v>
      </c>
      <c r="E51" s="86">
        <v>1</v>
      </c>
      <c r="F51" s="102"/>
      <c r="G51" s="101"/>
    </row>
    <row r="52" spans="1:7" x14ac:dyDescent="0.2">
      <c r="A52" s="94"/>
      <c r="B52" s="94"/>
      <c r="C52" s="90"/>
      <c r="D52" s="86"/>
      <c r="E52" s="86"/>
      <c r="F52" s="20"/>
      <c r="G52" s="20"/>
    </row>
    <row r="53" spans="1:7" x14ac:dyDescent="0.2">
      <c r="A53" s="89" t="s">
        <v>655</v>
      </c>
      <c r="B53" s="96"/>
      <c r="C53" s="92" t="s">
        <v>560</v>
      </c>
      <c r="D53" s="91" t="s">
        <v>146</v>
      </c>
      <c r="E53" s="86">
        <v>1</v>
      </c>
      <c r="F53" s="102"/>
      <c r="G53" s="101"/>
    </row>
    <row r="54" spans="1:7" x14ac:dyDescent="0.2">
      <c r="A54" s="94"/>
      <c r="B54" s="96"/>
      <c r="C54" s="90"/>
      <c r="D54" s="86"/>
      <c r="E54" s="86"/>
      <c r="F54" s="20"/>
      <c r="G54" s="20"/>
    </row>
    <row r="55" spans="1:7" x14ac:dyDescent="0.2">
      <c r="A55" s="89" t="s">
        <v>656</v>
      </c>
      <c r="B55" s="96"/>
      <c r="C55" s="92" t="s">
        <v>562</v>
      </c>
      <c r="D55" s="91" t="s">
        <v>146</v>
      </c>
      <c r="E55" s="86">
        <v>1</v>
      </c>
      <c r="F55" s="102"/>
      <c r="G55" s="101"/>
    </row>
    <row r="56" spans="1:7" x14ac:dyDescent="0.2">
      <c r="A56" s="94"/>
      <c r="B56" s="96"/>
      <c r="C56" s="339"/>
      <c r="D56" s="86"/>
      <c r="E56" s="86"/>
      <c r="F56" s="20"/>
      <c r="G56" s="20"/>
    </row>
    <row r="57" spans="1:7" x14ac:dyDescent="0.2">
      <c r="A57" s="89" t="s">
        <v>657</v>
      </c>
      <c r="B57" s="96"/>
      <c r="C57" s="92" t="s">
        <v>588</v>
      </c>
      <c r="D57" s="91" t="s">
        <v>146</v>
      </c>
      <c r="E57" s="86">
        <v>1</v>
      </c>
      <c r="F57" s="102"/>
      <c r="G57" s="101"/>
    </row>
    <row r="58" spans="1:7" x14ac:dyDescent="0.2">
      <c r="A58" s="94"/>
      <c r="B58" s="96"/>
      <c r="C58" s="340"/>
      <c r="D58" s="86"/>
      <c r="E58" s="86"/>
      <c r="F58" s="102"/>
      <c r="G58" s="101"/>
    </row>
    <row r="59" spans="1:7" x14ac:dyDescent="0.2">
      <c r="A59" s="83" t="s">
        <v>625</v>
      </c>
      <c r="B59" s="92" t="s">
        <v>589</v>
      </c>
      <c r="C59" s="90" t="s">
        <v>563</v>
      </c>
      <c r="D59" s="86"/>
      <c r="E59" s="86"/>
      <c r="F59" s="20"/>
      <c r="G59" s="20"/>
    </row>
    <row r="60" spans="1:7" x14ac:dyDescent="0.2">
      <c r="A60" s="83" t="s">
        <v>645</v>
      </c>
      <c r="B60" s="92"/>
      <c r="C60" s="92" t="s">
        <v>564</v>
      </c>
      <c r="D60" s="91" t="s">
        <v>146</v>
      </c>
      <c r="E60" s="86">
        <v>1</v>
      </c>
      <c r="F60" s="102"/>
      <c r="G60" s="101"/>
    </row>
    <row r="61" spans="1:7" x14ac:dyDescent="0.2">
      <c r="A61" s="94"/>
      <c r="B61" s="92"/>
      <c r="C61" s="90"/>
      <c r="D61" s="86"/>
      <c r="E61" s="86"/>
      <c r="F61" s="20"/>
      <c r="G61" s="20"/>
    </row>
    <row r="62" spans="1:7" x14ac:dyDescent="0.2">
      <c r="A62" s="83" t="s">
        <v>646</v>
      </c>
      <c r="B62" s="92"/>
      <c r="C62" s="92" t="s">
        <v>565</v>
      </c>
      <c r="D62" s="91" t="s">
        <v>146</v>
      </c>
      <c r="E62" s="86">
        <v>1</v>
      </c>
      <c r="F62" s="102"/>
      <c r="G62" s="101"/>
    </row>
    <row r="63" spans="1:7" x14ac:dyDescent="0.2">
      <c r="A63" s="94"/>
      <c r="B63" s="92"/>
      <c r="C63" s="90"/>
      <c r="D63" s="86"/>
      <c r="E63" s="86"/>
      <c r="F63" s="20"/>
      <c r="G63" s="20"/>
    </row>
    <row r="64" spans="1:7" x14ac:dyDescent="0.2">
      <c r="A64" s="83" t="s">
        <v>647</v>
      </c>
      <c r="B64" s="92"/>
      <c r="C64" s="92" t="s">
        <v>566</v>
      </c>
      <c r="D64" s="91" t="s">
        <v>146</v>
      </c>
      <c r="E64" s="86">
        <v>1</v>
      </c>
      <c r="F64" s="102"/>
      <c r="G64" s="101"/>
    </row>
    <row r="65" spans="1:7" x14ac:dyDescent="0.2">
      <c r="A65" s="94"/>
      <c r="B65" s="92"/>
      <c r="C65" s="92"/>
      <c r="D65" s="86"/>
      <c r="E65" s="86"/>
      <c r="F65" s="20"/>
      <c r="G65" s="20"/>
    </row>
    <row r="66" spans="1:7" x14ac:dyDescent="0.2">
      <c r="A66" s="83" t="s">
        <v>648</v>
      </c>
      <c r="B66" s="92"/>
      <c r="C66" s="92" t="s">
        <v>567</v>
      </c>
      <c r="D66" s="91" t="s">
        <v>146</v>
      </c>
      <c r="E66" s="86">
        <v>1</v>
      </c>
      <c r="F66" s="102"/>
      <c r="G66" s="101"/>
    </row>
    <row r="67" spans="1:7" x14ac:dyDescent="0.2">
      <c r="A67" s="94"/>
      <c r="B67" s="92"/>
      <c r="C67" s="92"/>
      <c r="D67" s="86"/>
      <c r="E67" s="86"/>
      <c r="F67" s="20"/>
      <c r="G67" s="20"/>
    </row>
    <row r="68" spans="1:7" x14ac:dyDescent="0.2">
      <c r="A68" s="83"/>
      <c r="B68" s="92"/>
      <c r="C68" s="92"/>
      <c r="D68" s="91"/>
      <c r="E68" s="86"/>
      <c r="F68" s="102"/>
      <c r="G68" s="101"/>
    </row>
    <row r="69" spans="1:7" x14ac:dyDescent="0.2">
      <c r="A69" s="35"/>
      <c r="B69" s="35"/>
      <c r="C69" s="36"/>
      <c r="D69" s="36"/>
      <c r="E69" s="36"/>
      <c r="F69" s="36"/>
      <c r="G69" s="36"/>
    </row>
    <row r="70" spans="1:7" x14ac:dyDescent="0.2">
      <c r="A70" s="38"/>
      <c r="B70" s="37"/>
      <c r="C70" s="39"/>
      <c r="D70" s="39"/>
      <c r="E70" s="39"/>
      <c r="F70" s="40" t="s">
        <v>113</v>
      </c>
      <c r="G70" s="104">
        <f>SUM(G2:G69)</f>
        <v>0</v>
      </c>
    </row>
    <row r="71" spans="1:7" x14ac:dyDescent="0.2">
      <c r="A71" s="42" t="s">
        <v>0</v>
      </c>
      <c r="B71" s="42"/>
      <c r="C71" s="43" t="s">
        <v>1</v>
      </c>
      <c r="D71" s="43" t="s">
        <v>2</v>
      </c>
      <c r="E71" s="43" t="s">
        <v>3</v>
      </c>
      <c r="F71" s="43" t="s">
        <v>4</v>
      </c>
      <c r="G71" s="43" t="s">
        <v>5</v>
      </c>
    </row>
    <row r="72" spans="1:7" x14ac:dyDescent="0.2">
      <c r="A72" s="44"/>
      <c r="B72" s="333"/>
      <c r="C72" s="45"/>
      <c r="D72" s="45"/>
      <c r="E72" s="45"/>
      <c r="F72" s="46" t="s">
        <v>114</v>
      </c>
      <c r="G72" s="103">
        <f>G70</f>
        <v>0</v>
      </c>
    </row>
    <row r="73" spans="1:7" x14ac:dyDescent="0.2">
      <c r="A73" s="9"/>
      <c r="B73" s="9"/>
      <c r="C73" s="6"/>
      <c r="D73" s="4"/>
      <c r="E73" s="4"/>
      <c r="F73" s="48"/>
      <c r="G73" s="48"/>
    </row>
    <row r="74" spans="1:7" x14ac:dyDescent="0.2">
      <c r="A74" s="83" t="s">
        <v>649</v>
      </c>
      <c r="B74" s="92"/>
      <c r="C74" s="92" t="s">
        <v>568</v>
      </c>
      <c r="D74" s="91" t="s">
        <v>146</v>
      </c>
      <c r="E74" s="86">
        <v>1</v>
      </c>
      <c r="F74" s="102"/>
      <c r="G74" s="101"/>
    </row>
    <row r="75" spans="1:7" x14ac:dyDescent="0.2">
      <c r="A75" s="94"/>
      <c r="B75" s="92"/>
      <c r="C75" s="92"/>
      <c r="D75" s="86"/>
      <c r="E75" s="86"/>
      <c r="F75" s="20"/>
      <c r="G75" s="20"/>
    </row>
    <row r="76" spans="1:7" x14ac:dyDescent="0.2">
      <c r="A76" s="83" t="s">
        <v>650</v>
      </c>
      <c r="B76" s="92"/>
      <c r="C76" s="92" t="s">
        <v>571</v>
      </c>
      <c r="D76" s="91" t="s">
        <v>146</v>
      </c>
      <c r="E76" s="86">
        <v>1</v>
      </c>
      <c r="F76" s="102"/>
      <c r="G76" s="101"/>
    </row>
    <row r="77" spans="1:7" x14ac:dyDescent="0.2">
      <c r="A77" s="83"/>
      <c r="B77" s="92"/>
      <c r="C77" s="92"/>
      <c r="D77" s="91"/>
      <c r="E77" s="86"/>
      <c r="F77" s="102"/>
      <c r="G77" s="101"/>
    </row>
    <row r="78" spans="1:7" x14ac:dyDescent="0.2">
      <c r="A78" s="83" t="s">
        <v>651</v>
      </c>
      <c r="B78" s="92"/>
      <c r="C78" s="92" t="s">
        <v>572</v>
      </c>
      <c r="D78" s="91" t="s">
        <v>146</v>
      </c>
      <c r="E78" s="86">
        <v>1</v>
      </c>
      <c r="F78" s="102"/>
      <c r="G78" s="101"/>
    </row>
    <row r="79" spans="1:7" x14ac:dyDescent="0.2">
      <c r="A79" s="94"/>
      <c r="B79" s="92"/>
      <c r="C79" s="92"/>
      <c r="D79" s="86"/>
      <c r="E79" s="86"/>
      <c r="F79" s="20"/>
      <c r="G79" s="20"/>
    </row>
    <row r="80" spans="1:7" x14ac:dyDescent="0.2">
      <c r="A80" s="83" t="s">
        <v>652</v>
      </c>
      <c r="B80" s="92"/>
      <c r="C80" s="92" t="s">
        <v>570</v>
      </c>
      <c r="D80" s="91" t="s">
        <v>146</v>
      </c>
      <c r="E80" s="86">
        <v>1</v>
      </c>
      <c r="F80" s="102"/>
      <c r="G80" s="101"/>
    </row>
    <row r="81" spans="1:7" x14ac:dyDescent="0.2">
      <c r="A81" s="94"/>
      <c r="B81" s="92"/>
      <c r="C81" s="92"/>
      <c r="D81" s="86"/>
      <c r="E81" s="86"/>
      <c r="F81" s="20"/>
      <c r="G81" s="20"/>
    </row>
    <row r="82" spans="1:7" x14ac:dyDescent="0.2">
      <c r="A82" s="83" t="s">
        <v>653</v>
      </c>
      <c r="B82" s="92"/>
      <c r="C82" s="92" t="s">
        <v>569</v>
      </c>
      <c r="D82" s="91" t="s">
        <v>146</v>
      </c>
      <c r="E82" s="86">
        <v>1</v>
      </c>
      <c r="F82" s="102"/>
      <c r="G82" s="101"/>
    </row>
    <row r="83" spans="1:7" x14ac:dyDescent="0.2">
      <c r="A83" s="94"/>
      <c r="B83" s="96"/>
      <c r="C83" s="340"/>
      <c r="D83" s="86"/>
      <c r="E83" s="86"/>
      <c r="F83" s="102"/>
      <c r="G83" s="101"/>
    </row>
    <row r="84" spans="1:7" x14ac:dyDescent="0.2">
      <c r="A84" s="83" t="s">
        <v>614</v>
      </c>
      <c r="B84" s="96" t="s">
        <v>590</v>
      </c>
      <c r="C84" s="95" t="s">
        <v>591</v>
      </c>
      <c r="D84" s="91"/>
      <c r="E84" s="86"/>
      <c r="F84" s="102"/>
      <c r="G84" s="101"/>
    </row>
    <row r="85" spans="1:7" x14ac:dyDescent="0.2">
      <c r="A85" s="83" t="s">
        <v>641</v>
      </c>
      <c r="B85" s="96"/>
      <c r="C85" s="96" t="s">
        <v>616</v>
      </c>
      <c r="D85" s="85" t="s">
        <v>146</v>
      </c>
      <c r="E85" s="85">
        <v>1</v>
      </c>
      <c r="F85" s="102"/>
      <c r="G85" s="101"/>
    </row>
    <row r="86" spans="1:7" x14ac:dyDescent="0.2">
      <c r="A86" s="94"/>
      <c r="B86" s="96"/>
      <c r="C86" s="96"/>
      <c r="D86" s="85"/>
      <c r="E86" s="85"/>
      <c r="F86" s="102"/>
      <c r="G86" s="101"/>
    </row>
    <row r="87" spans="1:7" x14ac:dyDescent="0.2">
      <c r="A87" s="83" t="s">
        <v>642</v>
      </c>
      <c r="B87" s="96"/>
      <c r="C87" s="96" t="s">
        <v>617</v>
      </c>
      <c r="D87" s="85" t="s">
        <v>146</v>
      </c>
      <c r="E87" s="85">
        <v>1</v>
      </c>
      <c r="F87" s="102"/>
      <c r="G87" s="101"/>
    </row>
    <row r="88" spans="1:7" x14ac:dyDescent="0.2">
      <c r="A88" s="94"/>
      <c r="B88" s="96"/>
      <c r="C88" s="96"/>
      <c r="D88" s="85"/>
      <c r="E88" s="85"/>
      <c r="F88" s="102"/>
      <c r="G88" s="101"/>
    </row>
    <row r="89" spans="1:7" x14ac:dyDescent="0.2">
      <c r="A89" s="83" t="s">
        <v>643</v>
      </c>
      <c r="B89" s="96"/>
      <c r="C89" s="96" t="s">
        <v>618</v>
      </c>
      <c r="D89" s="85" t="s">
        <v>146</v>
      </c>
      <c r="E89" s="85">
        <v>1</v>
      </c>
      <c r="F89" s="334"/>
      <c r="G89" s="335"/>
    </row>
    <row r="90" spans="1:7" x14ac:dyDescent="0.2">
      <c r="A90" s="94"/>
      <c r="B90" s="96"/>
      <c r="C90" s="96"/>
      <c r="D90" s="85"/>
      <c r="E90" s="85"/>
      <c r="F90" s="334"/>
      <c r="G90" s="335"/>
    </row>
    <row r="91" spans="1:7" x14ac:dyDescent="0.2">
      <c r="A91" s="83" t="s">
        <v>644</v>
      </c>
      <c r="B91" s="96"/>
      <c r="C91" s="96" t="s">
        <v>619</v>
      </c>
      <c r="D91" s="85" t="s">
        <v>146</v>
      </c>
      <c r="E91" s="85">
        <v>1</v>
      </c>
      <c r="F91" s="102"/>
      <c r="G91" s="101"/>
    </row>
    <row r="92" spans="1:7" x14ac:dyDescent="0.2">
      <c r="A92" s="94"/>
      <c r="B92" s="96"/>
      <c r="C92" s="340" t="s">
        <v>620</v>
      </c>
      <c r="D92" s="91"/>
      <c r="E92" s="86"/>
      <c r="F92" s="102"/>
      <c r="G92" s="101"/>
    </row>
    <row r="93" spans="1:7" x14ac:dyDescent="0.2">
      <c r="A93" s="94"/>
      <c r="B93" s="96"/>
      <c r="C93" s="340"/>
      <c r="D93" s="86"/>
      <c r="E93" s="86"/>
      <c r="F93" s="102"/>
      <c r="G93" s="101"/>
    </row>
    <row r="94" spans="1:7" x14ac:dyDescent="0.2">
      <c r="A94" s="83" t="s">
        <v>615</v>
      </c>
      <c r="B94" s="341" t="s">
        <v>592</v>
      </c>
      <c r="C94" s="342" t="s">
        <v>593</v>
      </c>
      <c r="D94" s="91" t="s">
        <v>146</v>
      </c>
      <c r="E94" s="86">
        <v>1</v>
      </c>
      <c r="F94" s="102"/>
      <c r="G94" s="101"/>
    </row>
    <row r="95" spans="1:7" x14ac:dyDescent="0.2">
      <c r="A95" s="89"/>
      <c r="B95" s="92"/>
      <c r="C95" s="93"/>
      <c r="D95" s="86"/>
      <c r="E95" s="86"/>
      <c r="F95" s="20"/>
      <c r="G95" s="20"/>
    </row>
    <row r="96" spans="1:7" x14ac:dyDescent="0.2">
      <c r="A96" s="83" t="s">
        <v>621</v>
      </c>
      <c r="B96" s="92" t="s">
        <v>594</v>
      </c>
      <c r="C96" s="90" t="s">
        <v>595</v>
      </c>
      <c r="D96" s="91" t="s">
        <v>600</v>
      </c>
      <c r="E96" s="86">
        <v>1</v>
      </c>
      <c r="F96" s="102"/>
      <c r="G96" s="101"/>
    </row>
    <row r="97" spans="1:7" x14ac:dyDescent="0.2">
      <c r="A97" s="89"/>
      <c r="B97" s="92"/>
      <c r="C97" s="92"/>
      <c r="D97" s="86"/>
      <c r="E97" s="86"/>
      <c r="F97" s="102"/>
      <c r="G97" s="101"/>
    </row>
    <row r="98" spans="1:7" x14ac:dyDescent="0.2">
      <c r="A98" s="83" t="s">
        <v>622</v>
      </c>
      <c r="B98" s="92" t="s">
        <v>596</v>
      </c>
      <c r="C98" s="92" t="s">
        <v>597</v>
      </c>
      <c r="D98" s="91" t="s">
        <v>146</v>
      </c>
      <c r="E98" s="86">
        <v>1</v>
      </c>
      <c r="F98" s="102"/>
      <c r="G98" s="101"/>
    </row>
    <row r="99" spans="1:7" x14ac:dyDescent="0.2">
      <c r="A99" s="89"/>
      <c r="B99" s="92"/>
      <c r="C99" s="92"/>
      <c r="D99" s="86"/>
      <c r="E99" s="86"/>
      <c r="F99" s="102"/>
      <c r="G99" s="101"/>
    </row>
    <row r="100" spans="1:7" x14ac:dyDescent="0.2">
      <c r="A100" s="83" t="s">
        <v>623</v>
      </c>
      <c r="B100" s="92"/>
      <c r="C100" s="90" t="s">
        <v>626</v>
      </c>
      <c r="D100" s="86" t="s">
        <v>146</v>
      </c>
      <c r="E100" s="86">
        <v>1</v>
      </c>
      <c r="F100" s="102"/>
      <c r="G100" s="101"/>
    </row>
    <row r="101" spans="1:7" x14ac:dyDescent="0.2">
      <c r="A101" s="89"/>
      <c r="B101" s="89"/>
      <c r="C101" s="90" t="s">
        <v>627</v>
      </c>
      <c r="D101" s="86"/>
      <c r="E101" s="86"/>
      <c r="F101" s="102"/>
      <c r="G101" s="101"/>
    </row>
    <row r="102" spans="1:7" x14ac:dyDescent="0.2">
      <c r="A102" s="89"/>
      <c r="B102" s="92"/>
      <c r="C102" s="93"/>
      <c r="D102" s="86"/>
      <c r="E102" s="86"/>
      <c r="F102" s="20"/>
      <c r="G102" s="20"/>
    </row>
    <row r="103" spans="1:7" x14ac:dyDescent="0.2">
      <c r="A103" s="83" t="s">
        <v>624</v>
      </c>
      <c r="B103" s="96" t="s">
        <v>598</v>
      </c>
      <c r="C103" s="95" t="s">
        <v>148</v>
      </c>
      <c r="D103" s="85" t="s">
        <v>146</v>
      </c>
      <c r="E103" s="85">
        <v>1</v>
      </c>
      <c r="F103" s="102"/>
      <c r="G103" s="101"/>
    </row>
    <row r="104" spans="1:7" x14ac:dyDescent="0.2">
      <c r="A104" s="94"/>
      <c r="B104" s="96"/>
      <c r="C104" s="96"/>
      <c r="D104" s="85"/>
      <c r="E104" s="85"/>
      <c r="F104" s="20"/>
      <c r="G104" s="20"/>
    </row>
    <row r="105" spans="1:7" x14ac:dyDescent="0.2">
      <c r="A105" s="83" t="s">
        <v>630</v>
      </c>
      <c r="B105" s="96"/>
      <c r="C105" s="95" t="s">
        <v>628</v>
      </c>
      <c r="D105" s="91" t="s">
        <v>600</v>
      </c>
      <c r="E105" s="86">
        <v>1</v>
      </c>
      <c r="F105" s="102"/>
      <c r="G105" s="101"/>
    </row>
    <row r="106" spans="1:7" x14ac:dyDescent="0.2">
      <c r="A106" s="94"/>
      <c r="B106" s="94"/>
      <c r="C106" s="95" t="s">
        <v>629</v>
      </c>
      <c r="D106" s="85"/>
      <c r="E106" s="85"/>
      <c r="F106" s="102"/>
      <c r="G106" s="101"/>
    </row>
    <row r="107" spans="1:7" x14ac:dyDescent="0.2">
      <c r="A107" s="94"/>
      <c r="B107" s="96"/>
      <c r="C107" s="97"/>
      <c r="D107" s="85"/>
      <c r="E107" s="85"/>
      <c r="F107" s="20"/>
      <c r="G107" s="20"/>
    </row>
    <row r="108" spans="1:7" x14ac:dyDescent="0.2">
      <c r="A108" s="83" t="s">
        <v>631</v>
      </c>
      <c r="B108" s="96" t="s">
        <v>599</v>
      </c>
      <c r="C108" s="95" t="s">
        <v>149</v>
      </c>
      <c r="D108" s="85"/>
      <c r="E108" s="85"/>
      <c r="F108" s="20"/>
      <c r="G108" s="20"/>
    </row>
    <row r="109" spans="1:7" x14ac:dyDescent="0.2">
      <c r="A109" s="83" t="s">
        <v>634</v>
      </c>
      <c r="B109" s="96"/>
      <c r="C109" s="96" t="s">
        <v>632</v>
      </c>
      <c r="D109" s="85" t="s">
        <v>146</v>
      </c>
      <c r="E109" s="85">
        <v>1</v>
      </c>
      <c r="F109" s="102"/>
      <c r="G109" s="101"/>
    </row>
    <row r="110" spans="1:7" x14ac:dyDescent="0.2">
      <c r="A110" s="94"/>
      <c r="B110" s="96"/>
      <c r="C110" s="96"/>
      <c r="D110" s="85"/>
      <c r="E110" s="85"/>
      <c r="F110" s="102"/>
      <c r="G110" s="101"/>
    </row>
    <row r="111" spans="1:7" x14ac:dyDescent="0.2">
      <c r="A111" s="83" t="s">
        <v>636</v>
      </c>
      <c r="B111" s="96"/>
      <c r="C111" s="96" t="s">
        <v>633</v>
      </c>
      <c r="D111" s="85" t="s">
        <v>146</v>
      </c>
      <c r="E111" s="85">
        <v>1</v>
      </c>
      <c r="F111" s="102"/>
      <c r="G111" s="101"/>
    </row>
    <row r="112" spans="1:7" x14ac:dyDescent="0.2">
      <c r="A112" s="94"/>
      <c r="B112" s="96"/>
      <c r="C112" s="96"/>
      <c r="D112" s="85"/>
      <c r="E112" s="85"/>
      <c r="F112" s="102"/>
      <c r="G112" s="101"/>
    </row>
    <row r="113" spans="1:7" x14ac:dyDescent="0.2">
      <c r="A113" s="83" t="s">
        <v>635</v>
      </c>
      <c r="B113" s="96"/>
      <c r="C113" s="96" t="s">
        <v>659</v>
      </c>
      <c r="D113" s="85" t="s">
        <v>604</v>
      </c>
      <c r="E113" s="85">
        <v>1</v>
      </c>
      <c r="F113" s="102"/>
      <c r="G113" s="101"/>
    </row>
    <row r="114" spans="1:7" x14ac:dyDescent="0.2">
      <c r="A114" s="83"/>
      <c r="B114" s="96"/>
      <c r="C114" s="96"/>
      <c r="D114" s="85"/>
      <c r="E114" s="85"/>
      <c r="F114" s="102"/>
      <c r="G114" s="101"/>
    </row>
    <row r="115" spans="1:7" x14ac:dyDescent="0.2">
      <c r="A115" s="83" t="s">
        <v>637</v>
      </c>
      <c r="B115" s="96" t="s">
        <v>606</v>
      </c>
      <c r="C115" s="98" t="s">
        <v>7</v>
      </c>
      <c r="D115" s="19"/>
      <c r="E115" s="19"/>
      <c r="F115" s="20"/>
      <c r="G115" s="20"/>
    </row>
    <row r="116" spans="1:7" x14ac:dyDescent="0.2">
      <c r="A116" s="83" t="s">
        <v>638</v>
      </c>
      <c r="B116" s="96"/>
      <c r="C116" s="96" t="s">
        <v>605</v>
      </c>
      <c r="D116" s="85" t="s">
        <v>146</v>
      </c>
      <c r="E116" s="85">
        <v>1</v>
      </c>
      <c r="F116" s="102"/>
      <c r="G116" s="101"/>
    </row>
    <row r="117" spans="1:7" x14ac:dyDescent="0.2">
      <c r="A117" s="94"/>
      <c r="B117" s="96"/>
      <c r="C117" s="96"/>
      <c r="D117" s="85"/>
      <c r="E117" s="85"/>
      <c r="F117" s="20"/>
      <c r="G117" s="20"/>
    </row>
    <row r="118" spans="1:7" x14ac:dyDescent="0.2">
      <c r="A118" s="83" t="s">
        <v>639</v>
      </c>
      <c r="B118" s="96"/>
      <c r="C118" s="95" t="s">
        <v>150</v>
      </c>
      <c r="D118" s="85"/>
      <c r="E118" s="85"/>
      <c r="F118" s="20"/>
      <c r="G118" s="20"/>
    </row>
    <row r="119" spans="1:7" x14ac:dyDescent="0.2">
      <c r="A119" s="83" t="s">
        <v>640</v>
      </c>
      <c r="B119" s="96"/>
      <c r="C119" s="96" t="s">
        <v>607</v>
      </c>
      <c r="D119" s="99" t="s">
        <v>8</v>
      </c>
      <c r="E119" s="100">
        <v>1</v>
      </c>
      <c r="F119" s="20"/>
      <c r="G119" s="101"/>
    </row>
    <row r="120" spans="1:7" x14ac:dyDescent="0.2">
      <c r="A120" s="83"/>
      <c r="B120" s="96"/>
      <c r="C120" s="96"/>
      <c r="D120" s="85"/>
      <c r="E120" s="85"/>
      <c r="F120" s="102"/>
      <c r="G120" s="101"/>
    </row>
    <row r="121" spans="1:7" x14ac:dyDescent="0.2">
      <c r="A121" s="83" t="s">
        <v>831</v>
      </c>
      <c r="B121" s="96" t="s">
        <v>830</v>
      </c>
      <c r="C121" s="98" t="s">
        <v>832</v>
      </c>
      <c r="D121" s="99" t="s">
        <v>8</v>
      </c>
      <c r="E121" s="100">
        <v>1</v>
      </c>
      <c r="F121" s="20"/>
      <c r="G121" s="101"/>
    </row>
    <row r="122" spans="1:7" x14ac:dyDescent="0.2">
      <c r="A122" s="94"/>
      <c r="B122" s="96"/>
      <c r="C122" s="96"/>
      <c r="D122" s="99"/>
      <c r="E122" s="100"/>
      <c r="F122" s="336"/>
      <c r="G122" s="101"/>
    </row>
    <row r="123" spans="1:7" x14ac:dyDescent="0.2">
      <c r="A123" s="94"/>
      <c r="B123" s="96"/>
      <c r="C123" s="96"/>
      <c r="D123" s="99"/>
      <c r="E123" s="100"/>
      <c r="F123" s="336"/>
      <c r="G123" s="101"/>
    </row>
    <row r="124" spans="1:7" x14ac:dyDescent="0.2">
      <c r="A124" s="94"/>
      <c r="B124" s="96"/>
      <c r="C124" s="96"/>
      <c r="D124" s="99"/>
      <c r="E124" s="100"/>
      <c r="F124" s="336"/>
      <c r="G124" s="101"/>
    </row>
    <row r="125" spans="1:7" x14ac:dyDescent="0.2">
      <c r="A125" s="94"/>
      <c r="B125" s="96"/>
      <c r="C125" s="96"/>
      <c r="D125" s="99"/>
      <c r="E125" s="100"/>
      <c r="F125" s="336"/>
      <c r="G125" s="101"/>
    </row>
    <row r="126" spans="1:7" x14ac:dyDescent="0.2">
      <c r="A126" s="94"/>
      <c r="B126" s="96"/>
      <c r="C126" s="96"/>
      <c r="D126" s="99"/>
      <c r="E126" s="100"/>
      <c r="F126" s="336"/>
      <c r="G126" s="101"/>
    </row>
    <row r="127" spans="1:7" x14ac:dyDescent="0.2">
      <c r="A127" s="94"/>
      <c r="B127" s="96"/>
      <c r="C127" s="96"/>
      <c r="D127" s="99"/>
      <c r="E127" s="100"/>
      <c r="F127" s="336"/>
      <c r="G127" s="101"/>
    </row>
    <row r="128" spans="1:7" x14ac:dyDescent="0.2">
      <c r="A128" s="94"/>
      <c r="B128" s="96"/>
      <c r="C128" s="96"/>
      <c r="D128" s="99"/>
      <c r="E128" s="100"/>
      <c r="F128" s="336"/>
      <c r="G128" s="101"/>
    </row>
    <row r="129" spans="1:9" x14ac:dyDescent="0.2">
      <c r="A129" s="94"/>
      <c r="B129" s="96"/>
      <c r="C129" s="96"/>
      <c r="D129" s="99"/>
      <c r="E129" s="100"/>
      <c r="F129" s="336"/>
      <c r="G129" s="101"/>
    </row>
    <row r="130" spans="1:9" x14ac:dyDescent="0.2">
      <c r="A130" s="94"/>
      <c r="B130" s="96"/>
      <c r="C130" s="96"/>
      <c r="D130" s="99"/>
      <c r="E130" s="100"/>
      <c r="F130" s="336"/>
      <c r="G130" s="101"/>
    </row>
    <row r="131" spans="1:9" x14ac:dyDescent="0.2">
      <c r="A131" s="94"/>
      <c r="B131" s="96"/>
      <c r="C131" s="96"/>
      <c r="D131" s="99"/>
      <c r="E131" s="100"/>
      <c r="F131" s="336"/>
      <c r="G131" s="101"/>
    </row>
    <row r="132" spans="1:9" x14ac:dyDescent="0.2">
      <c r="A132" s="94"/>
      <c r="B132" s="96"/>
      <c r="C132" s="96"/>
      <c r="D132" s="99"/>
      <c r="E132" s="100"/>
      <c r="F132" s="336"/>
      <c r="G132" s="101"/>
    </row>
    <row r="133" spans="1:9" x14ac:dyDescent="0.2">
      <c r="A133" s="94"/>
      <c r="B133" s="96"/>
      <c r="C133" s="96"/>
      <c r="D133" s="99"/>
      <c r="E133" s="100"/>
      <c r="F133" s="336"/>
      <c r="G133" s="101"/>
    </row>
    <row r="134" spans="1:9" x14ac:dyDescent="0.2">
      <c r="A134" s="94"/>
      <c r="B134" s="96"/>
      <c r="C134" s="96"/>
      <c r="D134" s="99"/>
      <c r="E134" s="100"/>
      <c r="F134" s="336"/>
      <c r="G134" s="101"/>
    </row>
    <row r="135" spans="1:9" x14ac:dyDescent="0.2">
      <c r="A135" s="94"/>
      <c r="B135" s="96"/>
      <c r="C135" s="96"/>
      <c r="D135" s="99"/>
      <c r="E135" s="100"/>
      <c r="F135" s="336"/>
      <c r="G135" s="101"/>
    </row>
    <row r="136" spans="1:9" x14ac:dyDescent="0.2">
      <c r="A136" s="94"/>
      <c r="B136" s="96"/>
      <c r="C136" s="96"/>
      <c r="D136" s="99"/>
      <c r="E136" s="100"/>
      <c r="F136" s="336"/>
      <c r="G136" s="101"/>
    </row>
    <row r="137" spans="1:9" x14ac:dyDescent="0.2">
      <c r="A137" s="94"/>
      <c r="B137" s="96"/>
      <c r="C137" s="96"/>
      <c r="D137" s="99"/>
      <c r="E137" s="100"/>
      <c r="F137" s="336"/>
      <c r="G137" s="101"/>
    </row>
    <row r="138" spans="1:9" x14ac:dyDescent="0.2">
      <c r="A138" s="94"/>
      <c r="B138" s="96"/>
      <c r="C138" s="96"/>
      <c r="D138" s="99"/>
      <c r="E138" s="100"/>
      <c r="F138" s="336"/>
      <c r="G138" s="101"/>
    </row>
    <row r="139" spans="1:9" s="31" customFormat="1" x14ac:dyDescent="0.2">
      <c r="A139" s="26"/>
      <c r="B139" s="26"/>
      <c r="C139" s="27"/>
      <c r="D139" s="28"/>
      <c r="E139" s="28"/>
      <c r="F139" s="29"/>
      <c r="G139" s="30"/>
    </row>
    <row r="140" spans="1:9" s="31" customFormat="1" x14ac:dyDescent="0.2">
      <c r="A140" s="738" t="s">
        <v>9</v>
      </c>
      <c r="B140" s="738"/>
      <c r="C140" s="738"/>
      <c r="D140" s="738"/>
      <c r="E140" s="738"/>
      <c r="F140" s="738"/>
      <c r="G140" s="337">
        <f>SUM(G72:G139)</f>
        <v>0</v>
      </c>
      <c r="H140" s="719" t="e">
        <f>G140-#REF!</f>
        <v>#REF!</v>
      </c>
      <c r="I140" s="719" t="e">
        <f>#REF!/G140</f>
        <v>#REF!</v>
      </c>
    </row>
    <row r="141" spans="1:9" s="2" customFormat="1" x14ac:dyDescent="0.2">
      <c r="A141" s="32"/>
      <c r="B141" s="32"/>
      <c r="C141" s="33"/>
      <c r="D141" s="8"/>
      <c r="E141" s="8"/>
      <c r="F141" s="8"/>
      <c r="G141" s="8"/>
    </row>
    <row r="142" spans="1:9" s="31" customFormat="1" x14ac:dyDescent="0.2"/>
  </sheetData>
  <mergeCells count="1">
    <mergeCell ref="A140:F140"/>
  </mergeCells>
  <pageMargins left="0.70866141732283472" right="0.70866141732283472" top="0.74803149606299213" bottom="0.74803149606299213" header="0.31496062992125984" footer="0.31496062992125984"/>
  <pageSetup paperSize="9" scale="80" fitToHeight="0" orientation="portrait" r:id="rId1"/>
  <headerFooter>
    <oddHeader>&amp;L&amp;F&amp;CP2.2.&amp;P&amp;R&amp;A</oddHeader>
  </headerFooter>
  <rowBreaks count="1" manualBreakCount="1">
    <brk id="70"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4"/>
  <sheetViews>
    <sheetView view="pageBreakPreview" topLeftCell="B540" zoomScaleNormal="100" zoomScaleSheetLayoutView="100" workbookViewId="0">
      <selection activeCell="L547" sqref="L547"/>
    </sheetView>
  </sheetViews>
  <sheetFormatPr defaultRowHeight="12.75" x14ac:dyDescent="0.2"/>
  <cols>
    <col min="1" max="1" width="9.140625" style="276" customWidth="1"/>
    <col min="2" max="2" width="12.7109375" style="277" customWidth="1"/>
    <col min="3" max="3" width="49.7109375" style="114" customWidth="1"/>
    <col min="4" max="4" width="9.140625" style="264"/>
    <col min="5" max="5" width="9.28515625" style="264" bestFit="1" customWidth="1"/>
    <col min="6" max="6" width="11" style="265" customWidth="1"/>
    <col min="7" max="7" width="13.5703125" style="264" customWidth="1"/>
    <col min="8" max="8" width="12.85546875" style="114" bestFit="1" customWidth="1"/>
    <col min="9" max="9" width="12.85546875" style="115" bestFit="1" customWidth="1"/>
    <col min="10" max="10" width="10.28515625" style="114" bestFit="1" customWidth="1"/>
    <col min="11" max="11" width="9" style="114" bestFit="1" customWidth="1"/>
    <col min="12" max="257" width="9.140625" style="114"/>
    <col min="258" max="258" width="8.42578125" style="114" customWidth="1"/>
    <col min="259" max="259" width="44.42578125" style="114" customWidth="1"/>
    <col min="260" max="261" width="9.140625" style="114"/>
    <col min="262" max="262" width="11" style="114" customWidth="1"/>
    <col min="263" max="263" width="11.140625" style="114" customWidth="1"/>
    <col min="264" max="513" width="9.140625" style="114"/>
    <col min="514" max="514" width="8.42578125" style="114" customWidth="1"/>
    <col min="515" max="515" width="44.42578125" style="114" customWidth="1"/>
    <col min="516" max="517" width="9.140625" style="114"/>
    <col min="518" max="518" width="11" style="114" customWidth="1"/>
    <col min="519" max="519" width="11.140625" style="114" customWidth="1"/>
    <col min="520" max="769" width="9.140625" style="114"/>
    <col min="770" max="770" width="8.42578125" style="114" customWidth="1"/>
    <col min="771" max="771" width="44.42578125" style="114" customWidth="1"/>
    <col min="772" max="773" width="9.140625" style="114"/>
    <col min="774" max="774" width="11" style="114" customWidth="1"/>
    <col min="775" max="775" width="11.140625" style="114" customWidth="1"/>
    <col min="776" max="1025" width="9.140625" style="114"/>
    <col min="1026" max="1026" width="8.42578125" style="114" customWidth="1"/>
    <col min="1027" max="1027" width="44.42578125" style="114" customWidth="1"/>
    <col min="1028" max="1029" width="9.140625" style="114"/>
    <col min="1030" max="1030" width="11" style="114" customWidth="1"/>
    <col min="1031" max="1031" width="11.140625" style="114" customWidth="1"/>
    <col min="1032" max="1281" width="9.140625" style="114"/>
    <col min="1282" max="1282" width="8.42578125" style="114" customWidth="1"/>
    <col min="1283" max="1283" width="44.42578125" style="114" customWidth="1"/>
    <col min="1284" max="1285" width="9.140625" style="114"/>
    <col min="1286" max="1286" width="11" style="114" customWidth="1"/>
    <col min="1287" max="1287" width="11.140625" style="114" customWidth="1"/>
    <col min="1288" max="1537" width="9.140625" style="114"/>
    <col min="1538" max="1538" width="8.42578125" style="114" customWidth="1"/>
    <col min="1539" max="1539" width="44.42578125" style="114" customWidth="1"/>
    <col min="1540" max="1541" width="9.140625" style="114"/>
    <col min="1542" max="1542" width="11" style="114" customWidth="1"/>
    <col min="1543" max="1543" width="11.140625" style="114" customWidth="1"/>
    <col min="1544" max="1793" width="9.140625" style="114"/>
    <col min="1794" max="1794" width="8.42578125" style="114" customWidth="1"/>
    <col min="1795" max="1795" width="44.42578125" style="114" customWidth="1"/>
    <col min="1796" max="1797" width="9.140625" style="114"/>
    <col min="1798" max="1798" width="11" style="114" customWidth="1"/>
    <col min="1799" max="1799" width="11.140625" style="114" customWidth="1"/>
    <col min="1800" max="2049" width="9.140625" style="114"/>
    <col min="2050" max="2050" width="8.42578125" style="114" customWidth="1"/>
    <col min="2051" max="2051" width="44.42578125" style="114" customWidth="1"/>
    <col min="2052" max="2053" width="9.140625" style="114"/>
    <col min="2054" max="2054" width="11" style="114" customWidth="1"/>
    <col min="2055" max="2055" width="11.140625" style="114" customWidth="1"/>
    <col min="2056" max="2305" width="9.140625" style="114"/>
    <col min="2306" max="2306" width="8.42578125" style="114" customWidth="1"/>
    <col min="2307" max="2307" width="44.42578125" style="114" customWidth="1"/>
    <col min="2308" max="2309" width="9.140625" style="114"/>
    <col min="2310" max="2310" width="11" style="114" customWidth="1"/>
    <col min="2311" max="2311" width="11.140625" style="114" customWidth="1"/>
    <col min="2312" max="2561" width="9.140625" style="114"/>
    <col min="2562" max="2562" width="8.42578125" style="114" customWidth="1"/>
    <col min="2563" max="2563" width="44.42578125" style="114" customWidth="1"/>
    <col min="2564" max="2565" width="9.140625" style="114"/>
    <col min="2566" max="2566" width="11" style="114" customWidth="1"/>
    <col min="2567" max="2567" width="11.140625" style="114" customWidth="1"/>
    <col min="2568" max="2817" width="9.140625" style="114"/>
    <col min="2818" max="2818" width="8.42578125" style="114" customWidth="1"/>
    <col min="2819" max="2819" width="44.42578125" style="114" customWidth="1"/>
    <col min="2820" max="2821" width="9.140625" style="114"/>
    <col min="2822" max="2822" width="11" style="114" customWidth="1"/>
    <col min="2823" max="2823" width="11.140625" style="114" customWidth="1"/>
    <col min="2824" max="3073" width="9.140625" style="114"/>
    <col min="3074" max="3074" width="8.42578125" style="114" customWidth="1"/>
    <col min="3075" max="3075" width="44.42578125" style="114" customWidth="1"/>
    <col min="3076" max="3077" width="9.140625" style="114"/>
    <col min="3078" max="3078" width="11" style="114" customWidth="1"/>
    <col min="3079" max="3079" width="11.140625" style="114" customWidth="1"/>
    <col min="3080" max="3329" width="9.140625" style="114"/>
    <col min="3330" max="3330" width="8.42578125" style="114" customWidth="1"/>
    <col min="3331" max="3331" width="44.42578125" style="114" customWidth="1"/>
    <col min="3332" max="3333" width="9.140625" style="114"/>
    <col min="3334" max="3334" width="11" style="114" customWidth="1"/>
    <col min="3335" max="3335" width="11.140625" style="114" customWidth="1"/>
    <col min="3336" max="3585" width="9.140625" style="114"/>
    <col min="3586" max="3586" width="8.42578125" style="114" customWidth="1"/>
    <col min="3587" max="3587" width="44.42578125" style="114" customWidth="1"/>
    <col min="3588" max="3589" width="9.140625" style="114"/>
    <col min="3590" max="3590" width="11" style="114" customWidth="1"/>
    <col min="3591" max="3591" width="11.140625" style="114" customWidth="1"/>
    <col min="3592" max="3841" width="9.140625" style="114"/>
    <col min="3842" max="3842" width="8.42578125" style="114" customWidth="1"/>
    <col min="3843" max="3843" width="44.42578125" style="114" customWidth="1"/>
    <col min="3844" max="3845" width="9.140625" style="114"/>
    <col min="3846" max="3846" width="11" style="114" customWidth="1"/>
    <col min="3847" max="3847" width="11.140625" style="114" customWidth="1"/>
    <col min="3848" max="4097" width="9.140625" style="114"/>
    <col min="4098" max="4098" width="8.42578125" style="114" customWidth="1"/>
    <col min="4099" max="4099" width="44.42578125" style="114" customWidth="1"/>
    <col min="4100" max="4101" width="9.140625" style="114"/>
    <col min="4102" max="4102" width="11" style="114" customWidth="1"/>
    <col min="4103" max="4103" width="11.140625" style="114" customWidth="1"/>
    <col min="4104" max="4353" width="9.140625" style="114"/>
    <col min="4354" max="4354" width="8.42578125" style="114" customWidth="1"/>
    <col min="4355" max="4355" width="44.42578125" style="114" customWidth="1"/>
    <col min="4356" max="4357" width="9.140625" style="114"/>
    <col min="4358" max="4358" width="11" style="114" customWidth="1"/>
    <col min="4359" max="4359" width="11.140625" style="114" customWidth="1"/>
    <col min="4360" max="4609" width="9.140625" style="114"/>
    <col min="4610" max="4610" width="8.42578125" style="114" customWidth="1"/>
    <col min="4611" max="4611" width="44.42578125" style="114" customWidth="1"/>
    <col min="4612" max="4613" width="9.140625" style="114"/>
    <col min="4614" max="4614" width="11" style="114" customWidth="1"/>
    <col min="4615" max="4615" width="11.140625" style="114" customWidth="1"/>
    <col min="4616" max="4865" width="9.140625" style="114"/>
    <col min="4866" max="4866" width="8.42578125" style="114" customWidth="1"/>
    <col min="4867" max="4867" width="44.42578125" style="114" customWidth="1"/>
    <col min="4868" max="4869" width="9.140625" style="114"/>
    <col min="4870" max="4870" width="11" style="114" customWidth="1"/>
    <col min="4871" max="4871" width="11.140625" style="114" customWidth="1"/>
    <col min="4872" max="5121" width="9.140625" style="114"/>
    <col min="5122" max="5122" width="8.42578125" style="114" customWidth="1"/>
    <col min="5123" max="5123" width="44.42578125" style="114" customWidth="1"/>
    <col min="5124" max="5125" width="9.140625" style="114"/>
    <col min="5126" max="5126" width="11" style="114" customWidth="1"/>
    <col min="5127" max="5127" width="11.140625" style="114" customWidth="1"/>
    <col min="5128" max="5377" width="9.140625" style="114"/>
    <col min="5378" max="5378" width="8.42578125" style="114" customWidth="1"/>
    <col min="5379" max="5379" width="44.42578125" style="114" customWidth="1"/>
    <col min="5380" max="5381" width="9.140625" style="114"/>
    <col min="5382" max="5382" width="11" style="114" customWidth="1"/>
    <col min="5383" max="5383" width="11.140625" style="114" customWidth="1"/>
    <col min="5384" max="5633" width="9.140625" style="114"/>
    <col min="5634" max="5634" width="8.42578125" style="114" customWidth="1"/>
    <col min="5635" max="5635" width="44.42578125" style="114" customWidth="1"/>
    <col min="5636" max="5637" width="9.140625" style="114"/>
    <col min="5638" max="5638" width="11" style="114" customWidth="1"/>
    <col min="5639" max="5639" width="11.140625" style="114" customWidth="1"/>
    <col min="5640" max="5889" width="9.140625" style="114"/>
    <col min="5890" max="5890" width="8.42578125" style="114" customWidth="1"/>
    <col min="5891" max="5891" width="44.42578125" style="114" customWidth="1"/>
    <col min="5892" max="5893" width="9.140625" style="114"/>
    <col min="5894" max="5894" width="11" style="114" customWidth="1"/>
    <col min="5895" max="5895" width="11.140625" style="114" customWidth="1"/>
    <col min="5896" max="6145" width="9.140625" style="114"/>
    <col min="6146" max="6146" width="8.42578125" style="114" customWidth="1"/>
    <col min="6147" max="6147" width="44.42578125" style="114" customWidth="1"/>
    <col min="6148" max="6149" width="9.140625" style="114"/>
    <col min="6150" max="6150" width="11" style="114" customWidth="1"/>
    <col min="6151" max="6151" width="11.140625" style="114" customWidth="1"/>
    <col min="6152" max="6401" width="9.140625" style="114"/>
    <col min="6402" max="6402" width="8.42578125" style="114" customWidth="1"/>
    <col min="6403" max="6403" width="44.42578125" style="114" customWidth="1"/>
    <col min="6404" max="6405" width="9.140625" style="114"/>
    <col min="6406" max="6406" width="11" style="114" customWidth="1"/>
    <col min="6407" max="6407" width="11.140625" style="114" customWidth="1"/>
    <col min="6408" max="6657" width="9.140625" style="114"/>
    <col min="6658" max="6658" width="8.42578125" style="114" customWidth="1"/>
    <col min="6659" max="6659" width="44.42578125" style="114" customWidth="1"/>
    <col min="6660" max="6661" width="9.140625" style="114"/>
    <col min="6662" max="6662" width="11" style="114" customWidth="1"/>
    <col min="6663" max="6663" width="11.140625" style="114" customWidth="1"/>
    <col min="6664" max="6913" width="9.140625" style="114"/>
    <col min="6914" max="6914" width="8.42578125" style="114" customWidth="1"/>
    <col min="6915" max="6915" width="44.42578125" style="114" customWidth="1"/>
    <col min="6916" max="6917" width="9.140625" style="114"/>
    <col min="6918" max="6918" width="11" style="114" customWidth="1"/>
    <col min="6919" max="6919" width="11.140625" style="114" customWidth="1"/>
    <col min="6920" max="7169" width="9.140625" style="114"/>
    <col min="7170" max="7170" width="8.42578125" style="114" customWidth="1"/>
    <col min="7171" max="7171" width="44.42578125" style="114" customWidth="1"/>
    <col min="7172" max="7173" width="9.140625" style="114"/>
    <col min="7174" max="7174" width="11" style="114" customWidth="1"/>
    <col min="7175" max="7175" width="11.140625" style="114" customWidth="1"/>
    <col min="7176" max="7425" width="9.140625" style="114"/>
    <col min="7426" max="7426" width="8.42578125" style="114" customWidth="1"/>
    <col min="7427" max="7427" width="44.42578125" style="114" customWidth="1"/>
    <col min="7428" max="7429" width="9.140625" style="114"/>
    <col min="7430" max="7430" width="11" style="114" customWidth="1"/>
    <col min="7431" max="7431" width="11.140625" style="114" customWidth="1"/>
    <col min="7432" max="7681" width="9.140625" style="114"/>
    <col min="7682" max="7682" width="8.42578125" style="114" customWidth="1"/>
    <col min="7683" max="7683" width="44.42578125" style="114" customWidth="1"/>
    <col min="7684" max="7685" width="9.140625" style="114"/>
    <col min="7686" max="7686" width="11" style="114" customWidth="1"/>
    <col min="7687" max="7687" width="11.140625" style="114" customWidth="1"/>
    <col min="7688" max="7937" width="9.140625" style="114"/>
    <col min="7938" max="7938" width="8.42578125" style="114" customWidth="1"/>
    <col min="7939" max="7939" width="44.42578125" style="114" customWidth="1"/>
    <col min="7940" max="7941" width="9.140625" style="114"/>
    <col min="7942" max="7942" width="11" style="114" customWidth="1"/>
    <col min="7943" max="7943" width="11.140625" style="114" customWidth="1"/>
    <col min="7944" max="8193" width="9.140625" style="114"/>
    <col min="8194" max="8194" width="8.42578125" style="114" customWidth="1"/>
    <col min="8195" max="8195" width="44.42578125" style="114" customWidth="1"/>
    <col min="8196" max="8197" width="9.140625" style="114"/>
    <col min="8198" max="8198" width="11" style="114" customWidth="1"/>
    <col min="8199" max="8199" width="11.140625" style="114" customWidth="1"/>
    <col min="8200" max="8449" width="9.140625" style="114"/>
    <col min="8450" max="8450" width="8.42578125" style="114" customWidth="1"/>
    <col min="8451" max="8451" width="44.42578125" style="114" customWidth="1"/>
    <col min="8452" max="8453" width="9.140625" style="114"/>
    <col min="8454" max="8454" width="11" style="114" customWidth="1"/>
    <col min="8455" max="8455" width="11.140625" style="114" customWidth="1"/>
    <col min="8456" max="8705" width="9.140625" style="114"/>
    <col min="8706" max="8706" width="8.42578125" style="114" customWidth="1"/>
    <col min="8707" max="8707" width="44.42578125" style="114" customWidth="1"/>
    <col min="8708" max="8709" width="9.140625" style="114"/>
    <col min="8710" max="8710" width="11" style="114" customWidth="1"/>
    <col min="8711" max="8711" width="11.140625" style="114" customWidth="1"/>
    <col min="8712" max="8961" width="9.140625" style="114"/>
    <col min="8962" max="8962" width="8.42578125" style="114" customWidth="1"/>
    <col min="8963" max="8963" width="44.42578125" style="114" customWidth="1"/>
    <col min="8964" max="8965" width="9.140625" style="114"/>
    <col min="8966" max="8966" width="11" style="114" customWidth="1"/>
    <col min="8967" max="8967" width="11.140625" style="114" customWidth="1"/>
    <col min="8968" max="9217" width="9.140625" style="114"/>
    <col min="9218" max="9218" width="8.42578125" style="114" customWidth="1"/>
    <col min="9219" max="9219" width="44.42578125" style="114" customWidth="1"/>
    <col min="9220" max="9221" width="9.140625" style="114"/>
    <col min="9222" max="9222" width="11" style="114" customWidth="1"/>
    <col min="9223" max="9223" width="11.140625" style="114" customWidth="1"/>
    <col min="9224" max="9473" width="9.140625" style="114"/>
    <col min="9474" max="9474" width="8.42578125" style="114" customWidth="1"/>
    <col min="9475" max="9475" width="44.42578125" style="114" customWidth="1"/>
    <col min="9476" max="9477" width="9.140625" style="114"/>
    <col min="9478" max="9478" width="11" style="114" customWidth="1"/>
    <col min="9479" max="9479" width="11.140625" style="114" customWidth="1"/>
    <col min="9480" max="9729" width="9.140625" style="114"/>
    <col min="9730" max="9730" width="8.42578125" style="114" customWidth="1"/>
    <col min="9731" max="9731" width="44.42578125" style="114" customWidth="1"/>
    <col min="9732" max="9733" width="9.140625" style="114"/>
    <col min="9734" max="9734" width="11" style="114" customWidth="1"/>
    <col min="9735" max="9735" width="11.140625" style="114" customWidth="1"/>
    <col min="9736" max="9985" width="9.140625" style="114"/>
    <col min="9986" max="9986" width="8.42578125" style="114" customWidth="1"/>
    <col min="9987" max="9987" width="44.42578125" style="114" customWidth="1"/>
    <col min="9988" max="9989" width="9.140625" style="114"/>
    <col min="9990" max="9990" width="11" style="114" customWidth="1"/>
    <col min="9991" max="9991" width="11.140625" style="114" customWidth="1"/>
    <col min="9992" max="10241" width="9.140625" style="114"/>
    <col min="10242" max="10242" width="8.42578125" style="114" customWidth="1"/>
    <col min="10243" max="10243" width="44.42578125" style="114" customWidth="1"/>
    <col min="10244" max="10245" width="9.140625" style="114"/>
    <col min="10246" max="10246" width="11" style="114" customWidth="1"/>
    <col min="10247" max="10247" width="11.140625" style="114" customWidth="1"/>
    <col min="10248" max="10497" width="9.140625" style="114"/>
    <col min="10498" max="10498" width="8.42578125" style="114" customWidth="1"/>
    <col min="10499" max="10499" width="44.42578125" style="114" customWidth="1"/>
    <col min="10500" max="10501" width="9.140625" style="114"/>
    <col min="10502" max="10502" width="11" style="114" customWidth="1"/>
    <col min="10503" max="10503" width="11.140625" style="114" customWidth="1"/>
    <col min="10504" max="10753" width="9.140625" style="114"/>
    <col min="10754" max="10754" width="8.42578125" style="114" customWidth="1"/>
    <col min="10755" max="10755" width="44.42578125" style="114" customWidth="1"/>
    <col min="10756" max="10757" width="9.140625" style="114"/>
    <col min="10758" max="10758" width="11" style="114" customWidth="1"/>
    <col min="10759" max="10759" width="11.140625" style="114" customWidth="1"/>
    <col min="10760" max="11009" width="9.140625" style="114"/>
    <col min="11010" max="11010" width="8.42578125" style="114" customWidth="1"/>
    <col min="11011" max="11011" width="44.42578125" style="114" customWidth="1"/>
    <col min="11012" max="11013" width="9.140625" style="114"/>
    <col min="11014" max="11014" width="11" style="114" customWidth="1"/>
    <col min="11015" max="11015" width="11.140625" style="114" customWidth="1"/>
    <col min="11016" max="11265" width="9.140625" style="114"/>
    <col min="11266" max="11266" width="8.42578125" style="114" customWidth="1"/>
    <col min="11267" max="11267" width="44.42578125" style="114" customWidth="1"/>
    <col min="11268" max="11269" width="9.140625" style="114"/>
    <col min="11270" max="11270" width="11" style="114" customWidth="1"/>
    <col min="11271" max="11271" width="11.140625" style="114" customWidth="1"/>
    <col min="11272" max="11521" width="9.140625" style="114"/>
    <col min="11522" max="11522" width="8.42578125" style="114" customWidth="1"/>
    <col min="11523" max="11523" width="44.42578125" style="114" customWidth="1"/>
    <col min="11524" max="11525" width="9.140625" style="114"/>
    <col min="11526" max="11526" width="11" style="114" customWidth="1"/>
    <col min="11527" max="11527" width="11.140625" style="114" customWidth="1"/>
    <col min="11528" max="11777" width="9.140625" style="114"/>
    <col min="11778" max="11778" width="8.42578125" style="114" customWidth="1"/>
    <col min="11779" max="11779" width="44.42578125" style="114" customWidth="1"/>
    <col min="11780" max="11781" width="9.140625" style="114"/>
    <col min="11782" max="11782" width="11" style="114" customWidth="1"/>
    <col min="11783" max="11783" width="11.140625" style="114" customWidth="1"/>
    <col min="11784" max="12033" width="9.140625" style="114"/>
    <col min="12034" max="12034" width="8.42578125" style="114" customWidth="1"/>
    <col min="12035" max="12035" width="44.42578125" style="114" customWidth="1"/>
    <col min="12036" max="12037" width="9.140625" style="114"/>
    <col min="12038" max="12038" width="11" style="114" customWidth="1"/>
    <col min="12039" max="12039" width="11.140625" style="114" customWidth="1"/>
    <col min="12040" max="12289" width="9.140625" style="114"/>
    <col min="12290" max="12290" width="8.42578125" style="114" customWidth="1"/>
    <col min="12291" max="12291" width="44.42578125" style="114" customWidth="1"/>
    <col min="12292" max="12293" width="9.140625" style="114"/>
    <col min="12294" max="12294" width="11" style="114" customWidth="1"/>
    <col min="12295" max="12295" width="11.140625" style="114" customWidth="1"/>
    <col min="12296" max="12545" width="9.140625" style="114"/>
    <col min="12546" max="12546" width="8.42578125" style="114" customWidth="1"/>
    <col min="12547" max="12547" width="44.42578125" style="114" customWidth="1"/>
    <col min="12548" max="12549" width="9.140625" style="114"/>
    <col min="12550" max="12550" width="11" style="114" customWidth="1"/>
    <col min="12551" max="12551" width="11.140625" style="114" customWidth="1"/>
    <col min="12552" max="12801" width="9.140625" style="114"/>
    <col min="12802" max="12802" width="8.42578125" style="114" customWidth="1"/>
    <col min="12803" max="12803" width="44.42578125" style="114" customWidth="1"/>
    <col min="12804" max="12805" width="9.140625" style="114"/>
    <col min="12806" max="12806" width="11" style="114" customWidth="1"/>
    <col min="12807" max="12807" width="11.140625" style="114" customWidth="1"/>
    <col min="12808" max="13057" width="9.140625" style="114"/>
    <col min="13058" max="13058" width="8.42578125" style="114" customWidth="1"/>
    <col min="13059" max="13059" width="44.42578125" style="114" customWidth="1"/>
    <col min="13060" max="13061" width="9.140625" style="114"/>
    <col min="13062" max="13062" width="11" style="114" customWidth="1"/>
    <col min="13063" max="13063" width="11.140625" style="114" customWidth="1"/>
    <col min="13064" max="13313" width="9.140625" style="114"/>
    <col min="13314" max="13314" width="8.42578125" style="114" customWidth="1"/>
    <col min="13315" max="13315" width="44.42578125" style="114" customWidth="1"/>
    <col min="13316" max="13317" width="9.140625" style="114"/>
    <col min="13318" max="13318" width="11" style="114" customWidth="1"/>
    <col min="13319" max="13319" width="11.140625" style="114" customWidth="1"/>
    <col min="13320" max="13569" width="9.140625" style="114"/>
    <col min="13570" max="13570" width="8.42578125" style="114" customWidth="1"/>
    <col min="13571" max="13571" width="44.42578125" style="114" customWidth="1"/>
    <col min="13572" max="13573" width="9.140625" style="114"/>
    <col min="13574" max="13574" width="11" style="114" customWidth="1"/>
    <col min="13575" max="13575" width="11.140625" style="114" customWidth="1"/>
    <col min="13576" max="13825" width="9.140625" style="114"/>
    <col min="13826" max="13826" width="8.42578125" style="114" customWidth="1"/>
    <col min="13827" max="13827" width="44.42578125" style="114" customWidth="1"/>
    <col min="13828" max="13829" width="9.140625" style="114"/>
    <col min="13830" max="13830" width="11" style="114" customWidth="1"/>
    <col min="13831" max="13831" width="11.140625" style="114" customWidth="1"/>
    <col min="13832" max="14081" width="9.140625" style="114"/>
    <col min="14082" max="14082" width="8.42578125" style="114" customWidth="1"/>
    <col min="14083" max="14083" width="44.42578125" style="114" customWidth="1"/>
    <col min="14084" max="14085" width="9.140625" style="114"/>
    <col min="14086" max="14086" width="11" style="114" customWidth="1"/>
    <col min="14087" max="14087" width="11.140625" style="114" customWidth="1"/>
    <col min="14088" max="14337" width="9.140625" style="114"/>
    <col min="14338" max="14338" width="8.42578125" style="114" customWidth="1"/>
    <col min="14339" max="14339" width="44.42578125" style="114" customWidth="1"/>
    <col min="14340" max="14341" width="9.140625" style="114"/>
    <col min="14342" max="14342" width="11" style="114" customWidth="1"/>
    <col min="14343" max="14343" width="11.140625" style="114" customWidth="1"/>
    <col min="14344" max="14593" width="9.140625" style="114"/>
    <col min="14594" max="14594" width="8.42578125" style="114" customWidth="1"/>
    <col min="14595" max="14595" width="44.42578125" style="114" customWidth="1"/>
    <col min="14596" max="14597" width="9.140625" style="114"/>
    <col min="14598" max="14598" width="11" style="114" customWidth="1"/>
    <col min="14599" max="14599" width="11.140625" style="114" customWidth="1"/>
    <col min="14600" max="14849" width="9.140625" style="114"/>
    <col min="14850" max="14850" width="8.42578125" style="114" customWidth="1"/>
    <col min="14851" max="14851" width="44.42578125" style="114" customWidth="1"/>
    <col min="14852" max="14853" width="9.140625" style="114"/>
    <col min="14854" max="14854" width="11" style="114" customWidth="1"/>
    <col min="14855" max="14855" width="11.140625" style="114" customWidth="1"/>
    <col min="14856" max="15105" width="9.140625" style="114"/>
    <col min="15106" max="15106" width="8.42578125" style="114" customWidth="1"/>
    <col min="15107" max="15107" width="44.42578125" style="114" customWidth="1"/>
    <col min="15108" max="15109" width="9.140625" style="114"/>
    <col min="15110" max="15110" width="11" style="114" customWidth="1"/>
    <col min="15111" max="15111" width="11.140625" style="114" customWidth="1"/>
    <col min="15112" max="15361" width="9.140625" style="114"/>
    <col min="15362" max="15362" width="8.42578125" style="114" customWidth="1"/>
    <col min="15363" max="15363" width="44.42578125" style="114" customWidth="1"/>
    <col min="15364" max="15365" width="9.140625" style="114"/>
    <col min="15366" max="15366" width="11" style="114" customWidth="1"/>
    <col min="15367" max="15367" width="11.140625" style="114" customWidth="1"/>
    <col min="15368" max="15617" width="9.140625" style="114"/>
    <col min="15618" max="15618" width="8.42578125" style="114" customWidth="1"/>
    <col min="15619" max="15619" width="44.42578125" style="114" customWidth="1"/>
    <col min="15620" max="15621" width="9.140625" style="114"/>
    <col min="15622" max="15622" width="11" style="114" customWidth="1"/>
    <col min="15623" max="15623" width="11.140625" style="114" customWidth="1"/>
    <col min="15624" max="15873" width="9.140625" style="114"/>
    <col min="15874" max="15874" width="8.42578125" style="114" customWidth="1"/>
    <col min="15875" max="15875" width="44.42578125" style="114" customWidth="1"/>
    <col min="15876" max="15877" width="9.140625" style="114"/>
    <col min="15878" max="15878" width="11" style="114" customWidth="1"/>
    <col min="15879" max="15879" width="11.140625" style="114" customWidth="1"/>
    <col min="15880" max="16129" width="9.140625" style="114"/>
    <col min="16130" max="16130" width="8.42578125" style="114" customWidth="1"/>
    <col min="16131" max="16131" width="44.42578125" style="114" customWidth="1"/>
    <col min="16132" max="16133" width="9.140625" style="114"/>
    <col min="16134" max="16134" width="11" style="114" customWidth="1"/>
    <col min="16135" max="16135" width="11.140625" style="114" customWidth="1"/>
    <col min="16136" max="16384" width="9.140625" style="114"/>
  </cols>
  <sheetData>
    <row r="1" spans="1:7" x14ac:dyDescent="0.2">
      <c r="A1" s="110" t="s">
        <v>0</v>
      </c>
      <c r="B1" s="111"/>
      <c r="C1" s="112" t="s">
        <v>1</v>
      </c>
      <c r="D1" s="112" t="s">
        <v>2</v>
      </c>
      <c r="E1" s="112" t="s">
        <v>3</v>
      </c>
      <c r="F1" s="113" t="s">
        <v>4</v>
      </c>
      <c r="G1" s="112" t="s">
        <v>5</v>
      </c>
    </row>
    <row r="2" spans="1:7" x14ac:dyDescent="0.2">
      <c r="A2" s="349"/>
      <c r="B2" s="116"/>
      <c r="C2" s="117" t="s">
        <v>10</v>
      </c>
      <c r="D2" s="118"/>
      <c r="E2" s="119"/>
      <c r="F2" s="120"/>
      <c r="G2" s="121"/>
    </row>
    <row r="3" spans="1:7" x14ac:dyDescent="0.2">
      <c r="A3" s="350"/>
      <c r="B3" s="122"/>
      <c r="C3" s="123"/>
      <c r="D3" s="124"/>
      <c r="E3" s="125"/>
      <c r="F3" s="126"/>
      <c r="G3" s="127"/>
    </row>
    <row r="4" spans="1:7" x14ac:dyDescent="0.2">
      <c r="A4" s="351" t="s">
        <v>11</v>
      </c>
      <c r="B4" s="129" t="s">
        <v>161</v>
      </c>
      <c r="C4" s="130" t="s">
        <v>12</v>
      </c>
      <c r="D4" s="131"/>
      <c r="E4" s="132"/>
      <c r="F4" s="126"/>
      <c r="G4" s="127"/>
    </row>
    <row r="5" spans="1:7" x14ac:dyDescent="0.2">
      <c r="A5" s="354" t="s">
        <v>13</v>
      </c>
      <c r="B5" s="344" t="s">
        <v>162</v>
      </c>
      <c r="C5" s="182" t="s">
        <v>833</v>
      </c>
      <c r="D5" s="183" t="s">
        <v>14</v>
      </c>
      <c r="E5" s="345">
        <v>1486</v>
      </c>
      <c r="F5" s="134"/>
      <c r="G5" s="135"/>
    </row>
    <row r="6" spans="1:7" x14ac:dyDescent="0.2">
      <c r="A6" s="351"/>
      <c r="B6" s="129"/>
      <c r="C6" s="133" t="s">
        <v>834</v>
      </c>
      <c r="D6" s="131"/>
      <c r="E6" s="132"/>
      <c r="F6" s="136"/>
      <c r="G6" s="135"/>
    </row>
    <row r="7" spans="1:7" x14ac:dyDescent="0.2">
      <c r="A7" s="351"/>
      <c r="B7" s="129"/>
      <c r="C7" s="133" t="s">
        <v>835</v>
      </c>
      <c r="D7" s="131"/>
      <c r="E7" s="132"/>
      <c r="F7" s="136"/>
      <c r="G7" s="135"/>
    </row>
    <row r="8" spans="1:7" x14ac:dyDescent="0.2">
      <c r="A8" s="351"/>
      <c r="B8" s="129"/>
      <c r="C8" s="133" t="s">
        <v>836</v>
      </c>
      <c r="D8" s="131"/>
      <c r="E8" s="132"/>
      <c r="F8" s="136"/>
      <c r="G8" s="135"/>
    </row>
    <row r="9" spans="1:7" x14ac:dyDescent="0.2">
      <c r="A9" s="351" t="s">
        <v>15</v>
      </c>
      <c r="B9" s="129" t="s">
        <v>163</v>
      </c>
      <c r="C9" s="133" t="s">
        <v>16</v>
      </c>
      <c r="D9" s="131"/>
      <c r="E9" s="132"/>
      <c r="F9" s="126"/>
      <c r="G9" s="127"/>
    </row>
    <row r="10" spans="1:7" x14ac:dyDescent="0.2">
      <c r="A10" s="351" t="s">
        <v>17</v>
      </c>
      <c r="B10" s="129"/>
      <c r="C10" s="133" t="s">
        <v>841</v>
      </c>
      <c r="D10" s="131" t="s">
        <v>18</v>
      </c>
      <c r="E10" s="132">
        <v>1</v>
      </c>
      <c r="F10" s="134"/>
      <c r="G10" s="135"/>
    </row>
    <row r="11" spans="1:7" x14ac:dyDescent="0.2">
      <c r="A11" s="351" t="s">
        <v>19</v>
      </c>
      <c r="B11" s="129"/>
      <c r="C11" s="133" t="s">
        <v>842</v>
      </c>
      <c r="D11" s="131" t="s">
        <v>18</v>
      </c>
      <c r="E11" s="132">
        <v>1</v>
      </c>
      <c r="F11" s="134"/>
      <c r="G11" s="135"/>
    </row>
    <row r="12" spans="1:7" x14ac:dyDescent="0.2">
      <c r="A12" s="351" t="s">
        <v>20</v>
      </c>
      <c r="B12" s="129"/>
      <c r="C12" s="133" t="s">
        <v>843</v>
      </c>
      <c r="D12" s="131" t="s">
        <v>18</v>
      </c>
      <c r="E12" s="132">
        <v>1</v>
      </c>
      <c r="F12" s="134"/>
      <c r="G12" s="135"/>
    </row>
    <row r="13" spans="1:7" x14ac:dyDescent="0.2">
      <c r="A13" s="351"/>
      <c r="B13" s="129"/>
      <c r="C13" s="133"/>
      <c r="D13" s="131"/>
      <c r="E13" s="132"/>
      <c r="F13" s="134"/>
      <c r="G13" s="135"/>
    </row>
    <row r="14" spans="1:7" x14ac:dyDescent="0.2">
      <c r="A14" s="351" t="s">
        <v>21</v>
      </c>
      <c r="B14" s="129" t="s">
        <v>164</v>
      </c>
      <c r="C14" s="133" t="s">
        <v>22</v>
      </c>
      <c r="D14" s="131" t="s">
        <v>23</v>
      </c>
      <c r="E14" s="132">
        <v>120</v>
      </c>
      <c r="F14" s="134"/>
      <c r="G14" s="135"/>
    </row>
    <row r="15" spans="1:7" x14ac:dyDescent="0.2">
      <c r="A15" s="354" t="s">
        <v>24</v>
      </c>
      <c r="B15" s="344" t="s">
        <v>165</v>
      </c>
      <c r="C15" s="182" t="s">
        <v>837</v>
      </c>
      <c r="D15" s="183" t="s">
        <v>14</v>
      </c>
      <c r="E15" s="345">
        <v>0</v>
      </c>
      <c r="F15" s="134"/>
      <c r="G15" s="135"/>
    </row>
    <row r="16" spans="1:7" x14ac:dyDescent="0.2">
      <c r="A16" s="351"/>
      <c r="B16" s="129"/>
      <c r="C16" s="133" t="s">
        <v>838</v>
      </c>
      <c r="D16" s="131"/>
      <c r="E16" s="132"/>
      <c r="F16" s="136"/>
      <c r="G16" s="135"/>
    </row>
    <row r="17" spans="1:9" x14ac:dyDescent="0.2">
      <c r="A17" s="351" t="s">
        <v>25</v>
      </c>
      <c r="B17" s="129" t="s">
        <v>166</v>
      </c>
      <c r="C17" s="133" t="s">
        <v>839</v>
      </c>
      <c r="D17" s="131"/>
      <c r="E17" s="132"/>
      <c r="F17" s="126"/>
      <c r="G17" s="127"/>
    </row>
    <row r="18" spans="1:9" x14ac:dyDescent="0.2">
      <c r="A18" s="351"/>
      <c r="B18" s="129"/>
      <c r="C18" s="133" t="s">
        <v>840</v>
      </c>
      <c r="D18" s="131"/>
      <c r="E18" s="132"/>
      <c r="F18" s="126"/>
      <c r="G18" s="127"/>
    </row>
    <row r="19" spans="1:9" x14ac:dyDescent="0.2">
      <c r="A19" s="351" t="s">
        <v>26</v>
      </c>
      <c r="B19" s="129"/>
      <c r="C19" s="133" t="s">
        <v>844</v>
      </c>
      <c r="D19" s="131" t="s">
        <v>23</v>
      </c>
      <c r="E19" s="132">
        <v>45</v>
      </c>
      <c r="F19" s="134"/>
      <c r="G19" s="135"/>
    </row>
    <row r="20" spans="1:9" x14ac:dyDescent="0.2">
      <c r="A20" s="351" t="s">
        <v>27</v>
      </c>
      <c r="B20" s="129"/>
      <c r="C20" s="133" t="s">
        <v>845</v>
      </c>
      <c r="D20" s="131" t="s">
        <v>23</v>
      </c>
      <c r="E20" s="132">
        <v>68</v>
      </c>
      <c r="F20" s="134"/>
      <c r="G20" s="135"/>
    </row>
    <row r="21" spans="1:9" x14ac:dyDescent="0.2">
      <c r="A21" s="351"/>
      <c r="B21" s="129"/>
      <c r="C21" s="133" t="s">
        <v>846</v>
      </c>
      <c r="D21" s="131"/>
      <c r="E21" s="132"/>
      <c r="F21" s="136"/>
      <c r="G21" s="135"/>
    </row>
    <row r="22" spans="1:9" x14ac:dyDescent="0.2">
      <c r="A22" s="351"/>
      <c r="B22" s="129"/>
      <c r="C22" s="133"/>
      <c r="D22" s="131"/>
      <c r="E22" s="132"/>
      <c r="F22" s="136"/>
      <c r="G22" s="135"/>
    </row>
    <row r="23" spans="1:9" x14ac:dyDescent="0.2">
      <c r="A23" s="351" t="s">
        <v>167</v>
      </c>
      <c r="B23" s="129" t="s">
        <v>168</v>
      </c>
      <c r="C23" s="133" t="s">
        <v>169</v>
      </c>
      <c r="D23" s="131" t="s">
        <v>160</v>
      </c>
      <c r="E23" s="132">
        <v>1</v>
      </c>
      <c r="F23" s="126"/>
      <c r="G23" s="135"/>
    </row>
    <row r="24" spans="1:9" x14ac:dyDescent="0.2">
      <c r="A24" s="351" t="s">
        <v>170</v>
      </c>
      <c r="B24" s="129" t="s">
        <v>171</v>
      </c>
      <c r="C24" s="133" t="s">
        <v>847</v>
      </c>
      <c r="D24" s="131" t="s">
        <v>368</v>
      </c>
      <c r="E24" s="132">
        <v>200</v>
      </c>
      <c r="F24" s="126"/>
      <c r="G24" s="135"/>
    </row>
    <row r="25" spans="1:9" x14ac:dyDescent="0.2">
      <c r="A25" s="351"/>
      <c r="B25" s="129"/>
      <c r="C25" s="133" t="s">
        <v>848</v>
      </c>
      <c r="D25" s="131"/>
      <c r="E25" s="132"/>
      <c r="F25" s="126"/>
      <c r="G25" s="135"/>
    </row>
    <row r="26" spans="1:9" x14ac:dyDescent="0.2">
      <c r="A26" s="351" t="s">
        <v>172</v>
      </c>
      <c r="B26" s="129" t="s">
        <v>173</v>
      </c>
      <c r="C26" s="133" t="s">
        <v>174</v>
      </c>
      <c r="D26" s="131" t="s">
        <v>369</v>
      </c>
      <c r="E26" s="132">
        <v>45</v>
      </c>
      <c r="F26" s="126"/>
      <c r="G26" s="135"/>
      <c r="I26" s="115">
        <f>E5*2*0.015</f>
        <v>44.58</v>
      </c>
    </row>
    <row r="27" spans="1:9" x14ac:dyDescent="0.2">
      <c r="A27" s="351" t="s">
        <v>175</v>
      </c>
      <c r="B27" s="129" t="s">
        <v>176</v>
      </c>
      <c r="C27" s="133" t="s">
        <v>177</v>
      </c>
      <c r="D27" s="131" t="s">
        <v>14</v>
      </c>
      <c r="E27" s="132">
        <v>25</v>
      </c>
      <c r="F27" s="126"/>
      <c r="G27" s="135"/>
    </row>
    <row r="28" spans="1:9" x14ac:dyDescent="0.2">
      <c r="A28" s="351"/>
      <c r="B28" s="129"/>
      <c r="C28" s="133"/>
      <c r="D28" s="131"/>
      <c r="E28" s="132"/>
      <c r="F28" s="126"/>
      <c r="G28" s="135"/>
    </row>
    <row r="29" spans="1:9" ht="25.5" x14ac:dyDescent="0.2">
      <c r="A29" s="351" t="s">
        <v>28</v>
      </c>
      <c r="B29" s="129" t="s">
        <v>178</v>
      </c>
      <c r="C29" s="130" t="s">
        <v>29</v>
      </c>
      <c r="D29" s="131"/>
      <c r="E29" s="132"/>
      <c r="F29" s="126"/>
      <c r="G29" s="127"/>
    </row>
    <row r="30" spans="1:9" x14ac:dyDescent="0.2">
      <c r="A30" s="351" t="s">
        <v>30</v>
      </c>
      <c r="B30" s="129" t="s">
        <v>179</v>
      </c>
      <c r="C30" s="133" t="s">
        <v>864</v>
      </c>
      <c r="D30" s="131" t="s">
        <v>31</v>
      </c>
      <c r="E30" s="132">
        <v>60</v>
      </c>
      <c r="F30" s="134"/>
      <c r="G30" s="135"/>
    </row>
    <row r="31" spans="1:9" x14ac:dyDescent="0.2">
      <c r="A31" s="351"/>
      <c r="B31" s="129"/>
      <c r="C31" s="133" t="s">
        <v>865</v>
      </c>
      <c r="D31" s="131"/>
      <c r="E31" s="132"/>
      <c r="F31" s="134"/>
      <c r="G31" s="135"/>
    </row>
    <row r="32" spans="1:9" x14ac:dyDescent="0.2">
      <c r="A32" s="351"/>
      <c r="B32" s="129"/>
      <c r="C32" s="133" t="s">
        <v>866</v>
      </c>
      <c r="D32" s="131"/>
      <c r="E32" s="132"/>
      <c r="F32" s="134"/>
      <c r="G32" s="135"/>
    </row>
    <row r="33" spans="1:7" x14ac:dyDescent="0.2">
      <c r="A33" s="351"/>
      <c r="B33" s="129"/>
      <c r="C33" s="133" t="s">
        <v>867</v>
      </c>
      <c r="D33" s="131"/>
      <c r="E33" s="132"/>
      <c r="F33" s="134"/>
      <c r="G33" s="135"/>
    </row>
    <row r="34" spans="1:7" ht="25.5" x14ac:dyDescent="0.2">
      <c r="A34" s="351" t="s">
        <v>32</v>
      </c>
      <c r="B34" s="129" t="s">
        <v>180</v>
      </c>
      <c r="C34" s="133" t="s">
        <v>33</v>
      </c>
      <c r="D34" s="131" t="s">
        <v>31</v>
      </c>
      <c r="E34" s="132">
        <v>240</v>
      </c>
      <c r="F34" s="134"/>
      <c r="G34" s="135"/>
    </row>
    <row r="35" spans="1:7" x14ac:dyDescent="0.2">
      <c r="A35" s="351"/>
      <c r="B35" s="129"/>
      <c r="C35" s="133"/>
      <c r="D35" s="131"/>
      <c r="E35" s="132"/>
      <c r="F35" s="134"/>
      <c r="G35" s="135"/>
    </row>
    <row r="36" spans="1:7" x14ac:dyDescent="0.2">
      <c r="A36" s="351" t="s">
        <v>34</v>
      </c>
      <c r="B36" s="129" t="s">
        <v>180</v>
      </c>
      <c r="C36" s="133" t="s">
        <v>35</v>
      </c>
      <c r="D36" s="131" t="s">
        <v>31</v>
      </c>
      <c r="E36" s="132">
        <v>150</v>
      </c>
      <c r="F36" s="134"/>
      <c r="G36" s="135"/>
    </row>
    <row r="37" spans="1:7" x14ac:dyDescent="0.2">
      <c r="A37" s="351"/>
      <c r="B37" s="129"/>
      <c r="C37" s="133"/>
      <c r="D37" s="131"/>
      <c r="E37" s="132"/>
      <c r="F37" s="136"/>
      <c r="G37" s="135"/>
    </row>
    <row r="38" spans="1:7" x14ac:dyDescent="0.2">
      <c r="A38" s="351" t="s">
        <v>36</v>
      </c>
      <c r="B38" s="129" t="s">
        <v>180</v>
      </c>
      <c r="C38" s="137" t="s">
        <v>37</v>
      </c>
      <c r="D38" s="131"/>
      <c r="E38" s="132"/>
      <c r="F38" s="126"/>
      <c r="G38" s="127"/>
    </row>
    <row r="39" spans="1:7" x14ac:dyDescent="0.2">
      <c r="A39" s="351" t="s">
        <v>38</v>
      </c>
      <c r="B39" s="129"/>
      <c r="C39" s="133" t="s">
        <v>862</v>
      </c>
      <c r="D39" s="131"/>
      <c r="E39" s="132"/>
      <c r="F39" s="126"/>
      <c r="G39" s="127"/>
    </row>
    <row r="40" spans="1:7" x14ac:dyDescent="0.2">
      <c r="A40" s="351"/>
      <c r="B40" s="129"/>
      <c r="C40" s="133" t="s">
        <v>863</v>
      </c>
      <c r="D40" s="131"/>
      <c r="E40" s="132"/>
      <c r="F40" s="126"/>
      <c r="G40" s="127"/>
    </row>
    <row r="41" spans="1:7" x14ac:dyDescent="0.2">
      <c r="A41" s="351" t="s">
        <v>39</v>
      </c>
      <c r="B41" s="129"/>
      <c r="C41" s="133" t="s">
        <v>851</v>
      </c>
      <c r="D41" s="131" t="s">
        <v>31</v>
      </c>
      <c r="E41" s="132">
        <v>24</v>
      </c>
      <c r="F41" s="134"/>
      <c r="G41" s="135"/>
    </row>
    <row r="42" spans="1:7" x14ac:dyDescent="0.2">
      <c r="A42" s="351" t="s">
        <v>40</v>
      </c>
      <c r="B42" s="129"/>
      <c r="C42" s="133" t="s">
        <v>852</v>
      </c>
      <c r="D42" s="131" t="s">
        <v>31</v>
      </c>
      <c r="E42" s="132">
        <v>12</v>
      </c>
      <c r="F42" s="134"/>
      <c r="G42" s="135"/>
    </row>
    <row r="43" spans="1:7" x14ac:dyDescent="0.2">
      <c r="A43" s="351" t="s">
        <v>41</v>
      </c>
      <c r="B43" s="129" t="s">
        <v>181</v>
      </c>
      <c r="C43" s="133" t="s">
        <v>42</v>
      </c>
      <c r="D43" s="131"/>
      <c r="E43" s="132">
        <v>36</v>
      </c>
      <c r="F43" s="126"/>
      <c r="G43" s="127"/>
    </row>
    <row r="44" spans="1:7" x14ac:dyDescent="0.2">
      <c r="A44" s="351" t="s">
        <v>43</v>
      </c>
      <c r="B44" s="129"/>
      <c r="C44" s="133" t="s">
        <v>388</v>
      </c>
      <c r="D44" s="131" t="s">
        <v>31</v>
      </c>
      <c r="E44" s="132">
        <v>540</v>
      </c>
      <c r="F44" s="134"/>
      <c r="G44" s="135"/>
    </row>
    <row r="45" spans="1:7" x14ac:dyDescent="0.2">
      <c r="A45" s="351" t="s">
        <v>45</v>
      </c>
      <c r="B45" s="129"/>
      <c r="C45" s="133" t="s">
        <v>389</v>
      </c>
      <c r="D45" s="131" t="s">
        <v>31</v>
      </c>
      <c r="E45" s="132">
        <v>160</v>
      </c>
      <c r="F45" s="134"/>
      <c r="G45" s="135"/>
    </row>
    <row r="46" spans="1:7" x14ac:dyDescent="0.2">
      <c r="A46" s="351" t="s">
        <v>47</v>
      </c>
      <c r="B46" s="129" t="s">
        <v>182</v>
      </c>
      <c r="C46" s="133" t="s">
        <v>849</v>
      </c>
      <c r="D46" s="131"/>
      <c r="E46" s="132"/>
      <c r="F46" s="126"/>
      <c r="G46" s="127"/>
    </row>
    <row r="47" spans="1:7" x14ac:dyDescent="0.2">
      <c r="A47" s="351"/>
      <c r="B47" s="129"/>
      <c r="C47" s="133" t="s">
        <v>850</v>
      </c>
      <c r="D47" s="131"/>
      <c r="E47" s="132"/>
      <c r="F47" s="126"/>
      <c r="G47" s="127"/>
    </row>
    <row r="48" spans="1:7" x14ac:dyDescent="0.2">
      <c r="A48" s="351" t="s">
        <v>49</v>
      </c>
      <c r="B48" s="129"/>
      <c r="C48" s="133" t="s">
        <v>392</v>
      </c>
      <c r="D48" s="131" t="s">
        <v>31</v>
      </c>
      <c r="E48" s="132">
        <v>400</v>
      </c>
      <c r="F48" s="134"/>
      <c r="G48" s="135"/>
    </row>
    <row r="49" spans="1:10" x14ac:dyDescent="0.2">
      <c r="A49" s="351" t="s">
        <v>50</v>
      </c>
      <c r="B49" s="129"/>
      <c r="C49" s="133" t="s">
        <v>393</v>
      </c>
      <c r="D49" s="131" t="s">
        <v>51</v>
      </c>
      <c r="E49" s="132">
        <v>200</v>
      </c>
      <c r="F49" s="134"/>
      <c r="G49" s="135"/>
    </row>
    <row r="50" spans="1:10" x14ac:dyDescent="0.2">
      <c r="A50" s="351"/>
      <c r="B50" s="129"/>
      <c r="C50" s="133"/>
      <c r="D50" s="131"/>
      <c r="E50" s="132"/>
      <c r="F50" s="126"/>
      <c r="G50" s="127"/>
    </row>
    <row r="51" spans="1:10" ht="25.5" x14ac:dyDescent="0.2">
      <c r="A51" s="351" t="s">
        <v>52</v>
      </c>
      <c r="B51" s="129" t="s">
        <v>178</v>
      </c>
      <c r="C51" s="130" t="s">
        <v>53</v>
      </c>
      <c r="D51" s="131"/>
      <c r="E51" s="132"/>
      <c r="F51" s="126"/>
      <c r="G51" s="127"/>
    </row>
    <row r="52" spans="1:10" x14ac:dyDescent="0.2">
      <c r="A52" s="351" t="s">
        <v>54</v>
      </c>
      <c r="B52" s="129" t="s">
        <v>180</v>
      </c>
      <c r="C52" s="133" t="s">
        <v>858</v>
      </c>
      <c r="D52" s="131" t="s">
        <v>31</v>
      </c>
      <c r="E52" s="132">
        <v>850</v>
      </c>
      <c r="F52" s="134"/>
      <c r="G52" s="135"/>
      <c r="J52" s="138"/>
    </row>
    <row r="53" spans="1:10" x14ac:dyDescent="0.2">
      <c r="A53" s="351"/>
      <c r="B53" s="129"/>
      <c r="C53" s="133" t="s">
        <v>859</v>
      </c>
      <c r="D53" s="131"/>
      <c r="E53" s="132"/>
      <c r="F53" s="134"/>
      <c r="G53" s="135"/>
      <c r="J53" s="138"/>
    </row>
    <row r="54" spans="1:10" x14ac:dyDescent="0.2">
      <c r="A54" s="351"/>
      <c r="B54" s="129"/>
      <c r="C54" s="133" t="s">
        <v>860</v>
      </c>
      <c r="D54" s="131"/>
      <c r="E54" s="132"/>
      <c r="F54" s="134"/>
      <c r="G54" s="135"/>
      <c r="J54" s="138"/>
    </row>
    <row r="55" spans="1:10" x14ac:dyDescent="0.2">
      <c r="A55" s="351"/>
      <c r="B55" s="129"/>
      <c r="C55" s="133" t="s">
        <v>861</v>
      </c>
      <c r="D55" s="131"/>
      <c r="E55" s="132"/>
      <c r="F55" s="134"/>
      <c r="G55" s="135"/>
      <c r="J55" s="138"/>
    </row>
    <row r="56" spans="1:10" x14ac:dyDescent="0.2">
      <c r="A56" s="351" t="s">
        <v>137</v>
      </c>
      <c r="B56" s="129" t="s">
        <v>181</v>
      </c>
      <c r="C56" s="133" t="s">
        <v>856</v>
      </c>
      <c r="D56" s="131" t="s">
        <v>31</v>
      </c>
      <c r="E56" s="132">
        <v>300</v>
      </c>
      <c r="F56" s="134"/>
      <c r="G56" s="135"/>
      <c r="J56" s="138"/>
    </row>
    <row r="57" spans="1:10" x14ac:dyDescent="0.2">
      <c r="A57" s="351"/>
      <c r="B57" s="129"/>
      <c r="C57" s="133" t="s">
        <v>857</v>
      </c>
      <c r="D57" s="131"/>
      <c r="E57" s="132"/>
      <c r="F57" s="136"/>
      <c r="G57" s="135"/>
      <c r="J57" s="138"/>
    </row>
    <row r="58" spans="1:10" x14ac:dyDescent="0.2">
      <c r="A58" s="351" t="s">
        <v>138</v>
      </c>
      <c r="B58" s="129" t="s">
        <v>181</v>
      </c>
      <c r="C58" s="133" t="s">
        <v>139</v>
      </c>
      <c r="D58" s="131"/>
      <c r="E58" s="132"/>
      <c r="F58" s="126"/>
      <c r="G58" s="127"/>
    </row>
    <row r="59" spans="1:10" x14ac:dyDescent="0.2">
      <c r="A59" s="351" t="s">
        <v>140</v>
      </c>
      <c r="B59" s="129" t="s">
        <v>181</v>
      </c>
      <c r="C59" s="133" t="s">
        <v>44</v>
      </c>
      <c r="D59" s="131" t="s">
        <v>31</v>
      </c>
      <c r="E59" s="132">
        <v>85</v>
      </c>
      <c r="F59" s="134"/>
      <c r="G59" s="135"/>
    </row>
    <row r="60" spans="1:10" x14ac:dyDescent="0.2">
      <c r="A60" s="351" t="s">
        <v>141</v>
      </c>
      <c r="B60" s="129" t="s">
        <v>181</v>
      </c>
      <c r="C60" s="133" t="s">
        <v>46</v>
      </c>
      <c r="D60" s="131" t="s">
        <v>31</v>
      </c>
      <c r="E60" s="132">
        <v>520</v>
      </c>
      <c r="F60" s="134"/>
      <c r="G60" s="135"/>
    </row>
    <row r="61" spans="1:10" x14ac:dyDescent="0.2">
      <c r="A61" s="366" t="s">
        <v>142</v>
      </c>
      <c r="B61" s="206" t="s">
        <v>181</v>
      </c>
      <c r="C61" s="208" t="s">
        <v>853</v>
      </c>
      <c r="D61" s="209" t="s">
        <v>31</v>
      </c>
      <c r="E61" s="365">
        <v>5650</v>
      </c>
      <c r="F61" s="134"/>
      <c r="G61" s="135"/>
      <c r="J61" s="138"/>
    </row>
    <row r="62" spans="1:10" x14ac:dyDescent="0.2">
      <c r="A62" s="366"/>
      <c r="B62" s="206"/>
      <c r="C62" s="208" t="s">
        <v>855</v>
      </c>
      <c r="D62" s="209"/>
      <c r="E62" s="365"/>
      <c r="F62" s="134"/>
      <c r="G62" s="135"/>
      <c r="J62" s="138"/>
    </row>
    <row r="63" spans="1:10" x14ac:dyDescent="0.2">
      <c r="A63" s="366"/>
      <c r="B63" s="206"/>
      <c r="C63" s="208" t="s">
        <v>854</v>
      </c>
      <c r="D63" s="209"/>
      <c r="E63" s="365"/>
      <c r="F63" s="134"/>
      <c r="G63" s="135"/>
      <c r="J63" s="138"/>
    </row>
    <row r="64" spans="1:10" x14ac:dyDescent="0.2">
      <c r="A64" s="366"/>
      <c r="B64" s="206"/>
      <c r="C64" s="208"/>
      <c r="D64" s="209"/>
      <c r="E64" s="365"/>
      <c r="F64" s="134"/>
      <c r="G64" s="135"/>
      <c r="J64" s="138"/>
    </row>
    <row r="65" spans="1:10" x14ac:dyDescent="0.2">
      <c r="A65" s="351" t="s">
        <v>143</v>
      </c>
      <c r="B65" s="129" t="s">
        <v>181</v>
      </c>
      <c r="C65" s="133" t="s">
        <v>868</v>
      </c>
      <c r="D65" s="131" t="s">
        <v>31</v>
      </c>
      <c r="E65" s="162">
        <v>1200</v>
      </c>
      <c r="F65" s="134"/>
      <c r="G65" s="135"/>
      <c r="J65" s="138"/>
    </row>
    <row r="66" spans="1:10" x14ac:dyDescent="0.2">
      <c r="A66" s="366"/>
      <c r="B66" s="206"/>
      <c r="C66" s="208" t="s">
        <v>869</v>
      </c>
      <c r="D66" s="209"/>
      <c r="E66" s="365"/>
      <c r="F66" s="134"/>
      <c r="G66" s="135"/>
      <c r="J66" s="138"/>
    </row>
    <row r="67" spans="1:10" x14ac:dyDescent="0.2">
      <c r="A67" s="366"/>
      <c r="B67" s="206"/>
      <c r="C67" s="208" t="s">
        <v>870</v>
      </c>
      <c r="D67" s="209"/>
      <c r="E67" s="365"/>
      <c r="F67" s="134"/>
      <c r="G67" s="135"/>
      <c r="J67" s="138"/>
    </row>
    <row r="68" spans="1:10" x14ac:dyDescent="0.2">
      <c r="A68" s="366"/>
      <c r="B68" s="206"/>
      <c r="C68" s="208"/>
      <c r="D68" s="209"/>
      <c r="E68" s="365"/>
      <c r="F68" s="134"/>
      <c r="G68" s="135"/>
      <c r="J68" s="138"/>
    </row>
    <row r="69" spans="1:10" x14ac:dyDescent="0.2">
      <c r="A69" s="352"/>
      <c r="B69" s="139"/>
      <c r="C69" s="140"/>
      <c r="D69" s="141"/>
      <c r="E69" s="142"/>
      <c r="F69" s="143"/>
      <c r="G69" s="144"/>
      <c r="J69" s="138"/>
    </row>
    <row r="70" spans="1:10" s="150" customFormat="1" x14ac:dyDescent="0.2">
      <c r="A70" s="145"/>
      <c r="B70" s="146"/>
      <c r="C70" s="147"/>
      <c r="D70" s="147"/>
      <c r="E70" s="147"/>
      <c r="F70" s="148" t="s">
        <v>113</v>
      </c>
      <c r="G70" s="149">
        <f>SUM(G5:G69)</f>
        <v>0</v>
      </c>
      <c r="I70" s="151"/>
    </row>
    <row r="71" spans="1:10" s="150" customFormat="1" x14ac:dyDescent="0.2">
      <c r="A71" s="110" t="s">
        <v>0</v>
      </c>
      <c r="B71" s="111"/>
      <c r="C71" s="112" t="s">
        <v>1</v>
      </c>
      <c r="D71" s="112" t="s">
        <v>2</v>
      </c>
      <c r="E71" s="112" t="s">
        <v>3</v>
      </c>
      <c r="F71" s="113" t="s">
        <v>4</v>
      </c>
      <c r="G71" s="112" t="s">
        <v>5</v>
      </c>
      <c r="I71" s="151"/>
    </row>
    <row r="72" spans="1:10" s="150" customFormat="1" x14ac:dyDescent="0.2">
      <c r="A72" s="152"/>
      <c r="B72" s="153"/>
      <c r="C72" s="154"/>
      <c r="D72" s="154"/>
      <c r="E72" s="154"/>
      <c r="F72" s="155" t="s">
        <v>114</v>
      </c>
      <c r="G72" s="156">
        <f>G70</f>
        <v>0</v>
      </c>
      <c r="I72" s="151"/>
    </row>
    <row r="73" spans="1:10" s="150" customFormat="1" x14ac:dyDescent="0.2">
      <c r="A73" s="353"/>
      <c r="B73" s="157"/>
      <c r="C73" s="158"/>
      <c r="D73" s="159"/>
      <c r="E73" s="159"/>
      <c r="F73" s="160"/>
      <c r="G73" s="161"/>
      <c r="I73" s="151"/>
    </row>
    <row r="74" spans="1:10" x14ac:dyDescent="0.2">
      <c r="A74" s="354" t="s">
        <v>55</v>
      </c>
      <c r="B74" s="344" t="s">
        <v>181</v>
      </c>
      <c r="C74" s="182" t="s">
        <v>871</v>
      </c>
      <c r="D74" s="183" t="s">
        <v>31</v>
      </c>
      <c r="E74" s="184">
        <v>320</v>
      </c>
      <c r="F74" s="134"/>
      <c r="G74" s="135"/>
    </row>
    <row r="75" spans="1:10" x14ac:dyDescent="0.2">
      <c r="A75" s="366"/>
      <c r="B75" s="206"/>
      <c r="C75" s="208" t="s">
        <v>872</v>
      </c>
      <c r="D75" s="209"/>
      <c r="E75" s="365"/>
      <c r="F75" s="134"/>
      <c r="G75" s="135"/>
      <c r="J75" s="138"/>
    </row>
    <row r="76" spans="1:10" x14ac:dyDescent="0.2">
      <c r="A76" s="366"/>
      <c r="B76" s="206"/>
      <c r="C76" s="133" t="s">
        <v>873</v>
      </c>
      <c r="D76" s="131"/>
      <c r="E76" s="132"/>
      <c r="F76" s="134"/>
      <c r="G76" s="135"/>
    </row>
    <row r="77" spans="1:10" x14ac:dyDescent="0.2">
      <c r="A77" s="366"/>
      <c r="B77" s="206"/>
      <c r="C77" s="133" t="s">
        <v>874</v>
      </c>
      <c r="D77" s="131"/>
      <c r="E77" s="132"/>
      <c r="F77" s="134"/>
      <c r="G77" s="135"/>
    </row>
    <row r="78" spans="1:10" x14ac:dyDescent="0.2">
      <c r="A78" s="366"/>
      <c r="B78" s="206"/>
      <c r="C78" s="133"/>
      <c r="D78" s="131"/>
      <c r="E78" s="132"/>
      <c r="F78" s="134"/>
      <c r="G78" s="135"/>
    </row>
    <row r="79" spans="1:10" x14ac:dyDescent="0.2">
      <c r="A79" s="351" t="s">
        <v>56</v>
      </c>
      <c r="B79" s="129" t="s">
        <v>181</v>
      </c>
      <c r="C79" s="133" t="s">
        <v>884</v>
      </c>
      <c r="D79" s="131" t="s">
        <v>31</v>
      </c>
      <c r="E79" s="162">
        <v>500</v>
      </c>
      <c r="F79" s="134"/>
      <c r="G79" s="135"/>
    </row>
    <row r="80" spans="1:10" x14ac:dyDescent="0.2">
      <c r="A80" s="351"/>
      <c r="B80" s="129"/>
      <c r="C80" s="133" t="s">
        <v>885</v>
      </c>
      <c r="D80" s="131"/>
      <c r="E80" s="162"/>
      <c r="F80" s="136"/>
      <c r="G80" s="135"/>
    </row>
    <row r="81" spans="1:9" x14ac:dyDescent="0.2">
      <c r="A81" s="351" t="s">
        <v>58</v>
      </c>
      <c r="B81" s="129" t="s">
        <v>182</v>
      </c>
      <c r="C81" s="133" t="s">
        <v>849</v>
      </c>
      <c r="D81" s="131"/>
      <c r="E81" s="162"/>
      <c r="F81" s="126"/>
      <c r="G81" s="127"/>
    </row>
    <row r="82" spans="1:9" x14ac:dyDescent="0.2">
      <c r="A82" s="351"/>
      <c r="B82" s="129"/>
      <c r="C82" s="133" t="s">
        <v>850</v>
      </c>
      <c r="D82" s="131"/>
      <c r="E82" s="162"/>
      <c r="F82" s="126"/>
      <c r="G82" s="127"/>
    </row>
    <row r="83" spans="1:9" x14ac:dyDescent="0.2">
      <c r="A83" s="351" t="s">
        <v>59</v>
      </c>
      <c r="B83" s="129"/>
      <c r="C83" s="133" t="s">
        <v>183</v>
      </c>
      <c r="D83" s="131" t="s">
        <v>31</v>
      </c>
      <c r="E83" s="162">
        <v>240</v>
      </c>
      <c r="F83" s="134"/>
      <c r="G83" s="135"/>
    </row>
    <row r="84" spans="1:9" x14ac:dyDescent="0.2">
      <c r="A84" s="351"/>
      <c r="B84" s="129"/>
      <c r="C84" s="133"/>
      <c r="D84" s="131"/>
      <c r="E84" s="162"/>
      <c r="F84" s="134"/>
      <c r="G84" s="135"/>
    </row>
    <row r="85" spans="1:9" x14ac:dyDescent="0.2">
      <c r="A85" s="351" t="s">
        <v>60</v>
      </c>
      <c r="B85" s="129"/>
      <c r="C85" s="133" t="s">
        <v>184</v>
      </c>
      <c r="D85" s="131" t="s">
        <v>51</v>
      </c>
      <c r="E85" s="162">
        <v>1000</v>
      </c>
      <c r="F85" s="134"/>
      <c r="G85" s="135"/>
    </row>
    <row r="86" spans="1:9" x14ac:dyDescent="0.2">
      <c r="A86" s="351"/>
      <c r="B86" s="129"/>
      <c r="C86" s="133"/>
      <c r="D86" s="131"/>
      <c r="E86" s="162"/>
      <c r="F86" s="136"/>
      <c r="G86" s="135"/>
    </row>
    <row r="87" spans="1:9" x14ac:dyDescent="0.2">
      <c r="A87" s="351" t="s">
        <v>185</v>
      </c>
      <c r="B87" s="163" t="s">
        <v>186</v>
      </c>
      <c r="C87" s="164" t="s">
        <v>187</v>
      </c>
      <c r="D87" s="165"/>
      <c r="E87" s="166"/>
      <c r="F87" s="398"/>
      <c r="G87" s="168"/>
      <c r="H87" s="169"/>
      <c r="I87" s="170"/>
    </row>
    <row r="88" spans="1:9" x14ac:dyDescent="0.2">
      <c r="A88" s="351"/>
      <c r="B88" s="163"/>
      <c r="C88" s="171"/>
      <c r="D88" s="165"/>
      <c r="E88" s="166"/>
      <c r="F88" s="398"/>
      <c r="G88" s="168"/>
      <c r="H88" s="169"/>
      <c r="I88" s="170"/>
    </row>
    <row r="89" spans="1:9" x14ac:dyDescent="0.2">
      <c r="A89" s="351" t="s">
        <v>188</v>
      </c>
      <c r="B89" s="163" t="s">
        <v>189</v>
      </c>
      <c r="C89" s="171" t="s">
        <v>190</v>
      </c>
      <c r="D89" s="165"/>
      <c r="E89" s="172"/>
      <c r="F89" s="399"/>
      <c r="G89" s="168"/>
      <c r="H89" s="169"/>
      <c r="I89" s="170"/>
    </row>
    <row r="90" spans="1:9" x14ac:dyDescent="0.2">
      <c r="A90" s="351"/>
      <c r="B90" s="163"/>
      <c r="C90" s="171" t="s">
        <v>191</v>
      </c>
      <c r="D90" s="165" t="s">
        <v>31</v>
      </c>
      <c r="E90" s="172">
        <v>120</v>
      </c>
      <c r="F90" s="251"/>
      <c r="G90" s="135"/>
      <c r="H90" s="169"/>
      <c r="I90" s="170"/>
    </row>
    <row r="91" spans="1:9" x14ac:dyDescent="0.2">
      <c r="A91" s="351"/>
      <c r="B91" s="173"/>
      <c r="C91" s="174"/>
      <c r="D91" s="175"/>
      <c r="E91" s="166"/>
      <c r="F91" s="400"/>
      <c r="G91" s="168"/>
      <c r="H91" s="169"/>
      <c r="I91" s="170"/>
    </row>
    <row r="92" spans="1:9" x14ac:dyDescent="0.2">
      <c r="A92" s="351" t="s">
        <v>192</v>
      </c>
      <c r="B92" s="163" t="s">
        <v>193</v>
      </c>
      <c r="C92" s="171" t="s">
        <v>194</v>
      </c>
      <c r="D92" s="165" t="s">
        <v>116</v>
      </c>
      <c r="E92" s="172">
        <v>10</v>
      </c>
      <c r="F92" s="251"/>
      <c r="G92" s="135"/>
      <c r="H92" s="169"/>
      <c r="I92" s="170"/>
    </row>
    <row r="93" spans="1:9" x14ac:dyDescent="0.2">
      <c r="A93" s="351"/>
      <c r="B93" s="163"/>
      <c r="C93" s="171"/>
      <c r="D93" s="165"/>
      <c r="E93" s="172"/>
      <c r="F93" s="251"/>
      <c r="G93" s="168"/>
      <c r="H93" s="169"/>
      <c r="I93" s="170"/>
    </row>
    <row r="94" spans="1:9" x14ac:dyDescent="0.2">
      <c r="A94" s="351" t="s">
        <v>195</v>
      </c>
      <c r="B94" s="163" t="s">
        <v>196</v>
      </c>
      <c r="C94" s="171" t="s">
        <v>197</v>
      </c>
      <c r="D94" s="165" t="s">
        <v>31</v>
      </c>
      <c r="E94" s="172">
        <v>500</v>
      </c>
      <c r="F94" s="251"/>
      <c r="G94" s="135"/>
      <c r="H94" s="169"/>
      <c r="I94" s="170"/>
    </row>
    <row r="95" spans="1:9" x14ac:dyDescent="0.2">
      <c r="A95" s="351"/>
      <c r="B95" s="176"/>
      <c r="C95" s="171"/>
      <c r="D95" s="165"/>
      <c r="E95" s="177"/>
      <c r="F95" s="401"/>
      <c r="G95" s="178"/>
      <c r="H95" s="169"/>
      <c r="I95" s="170"/>
    </row>
    <row r="96" spans="1:9" x14ac:dyDescent="0.2">
      <c r="A96" s="351" t="s">
        <v>198</v>
      </c>
      <c r="B96" s="179" t="s">
        <v>199</v>
      </c>
      <c r="C96" s="180" t="s">
        <v>158</v>
      </c>
      <c r="D96" s="181"/>
      <c r="E96" s="177"/>
      <c r="F96" s="401"/>
      <c r="G96" s="178"/>
      <c r="H96" s="169"/>
      <c r="I96" s="170"/>
    </row>
    <row r="97" spans="1:9" x14ac:dyDescent="0.2">
      <c r="A97" s="351" t="s">
        <v>660</v>
      </c>
      <c r="B97" s="176"/>
      <c r="C97" s="182" t="s">
        <v>183</v>
      </c>
      <c r="D97" s="183" t="s">
        <v>31</v>
      </c>
      <c r="E97" s="184">
        <v>300</v>
      </c>
      <c r="F97" s="185"/>
      <c r="G97" s="135"/>
      <c r="H97" s="169"/>
      <c r="I97" s="170"/>
    </row>
    <row r="98" spans="1:9" x14ac:dyDescent="0.2">
      <c r="A98" s="351"/>
      <c r="B98" s="176"/>
      <c r="C98" s="133"/>
      <c r="D98" s="131"/>
      <c r="E98" s="162"/>
      <c r="F98" s="185"/>
      <c r="G98" s="135"/>
      <c r="H98" s="169"/>
      <c r="I98" s="170"/>
    </row>
    <row r="99" spans="1:9" x14ac:dyDescent="0.2">
      <c r="A99" s="351" t="s">
        <v>661</v>
      </c>
      <c r="B99" s="176"/>
      <c r="C99" s="182" t="s">
        <v>184</v>
      </c>
      <c r="D99" s="183" t="s">
        <v>51</v>
      </c>
      <c r="E99" s="184">
        <v>500</v>
      </c>
      <c r="F99" s="185"/>
      <c r="G99" s="135"/>
      <c r="H99" s="169"/>
      <c r="I99" s="170"/>
    </row>
    <row r="100" spans="1:9" x14ac:dyDescent="0.2">
      <c r="A100" s="354"/>
      <c r="B100" s="176"/>
      <c r="C100" s="186"/>
      <c r="D100" s="187"/>
      <c r="E100" s="188"/>
      <c r="F100" s="189"/>
      <c r="G100" s="190"/>
      <c r="H100" s="169"/>
      <c r="I100" s="170"/>
    </row>
    <row r="101" spans="1:9" x14ac:dyDescent="0.2">
      <c r="A101" s="354" t="s">
        <v>200</v>
      </c>
      <c r="B101" s="191" t="s">
        <v>201</v>
      </c>
      <c r="C101" s="192" t="s">
        <v>202</v>
      </c>
      <c r="D101" s="175" t="s">
        <v>14</v>
      </c>
      <c r="E101" s="166">
        <v>100</v>
      </c>
      <c r="F101" s="400"/>
      <c r="G101" s="135"/>
      <c r="H101" s="193"/>
      <c r="I101" s="170"/>
    </row>
    <row r="102" spans="1:9" x14ac:dyDescent="0.2">
      <c r="A102" s="354"/>
      <c r="B102" s="191"/>
      <c r="C102" s="192"/>
      <c r="D102" s="175"/>
      <c r="E102" s="166"/>
      <c r="F102" s="400"/>
      <c r="G102" s="168"/>
      <c r="H102" s="193"/>
      <c r="I102" s="170"/>
    </row>
    <row r="103" spans="1:9" x14ac:dyDescent="0.2">
      <c r="A103" s="354" t="s">
        <v>203</v>
      </c>
      <c r="B103" s="191" t="s">
        <v>204</v>
      </c>
      <c r="C103" s="192" t="s">
        <v>205</v>
      </c>
      <c r="D103" s="175" t="s">
        <v>31</v>
      </c>
      <c r="E103" s="166">
        <v>8</v>
      </c>
      <c r="F103" s="400"/>
      <c r="G103" s="135"/>
      <c r="H103" s="193"/>
      <c r="I103" s="170"/>
    </row>
    <row r="104" spans="1:9" x14ac:dyDescent="0.2">
      <c r="A104" s="354"/>
      <c r="B104" s="194"/>
      <c r="C104" s="174"/>
      <c r="D104" s="175"/>
      <c r="E104" s="166"/>
      <c r="F104" s="400"/>
      <c r="G104" s="168"/>
      <c r="H104" s="193"/>
      <c r="I104" s="170"/>
    </row>
    <row r="105" spans="1:9" x14ac:dyDescent="0.2">
      <c r="A105" s="354" t="s">
        <v>206</v>
      </c>
      <c r="B105" s="194"/>
      <c r="C105" s="195" t="s">
        <v>207</v>
      </c>
      <c r="D105" s="175"/>
      <c r="E105" s="166"/>
      <c r="F105" s="400"/>
      <c r="G105" s="168"/>
      <c r="H105" s="193"/>
      <c r="I105" s="170"/>
    </row>
    <row r="106" spans="1:9" x14ac:dyDescent="0.2">
      <c r="A106" s="354"/>
      <c r="B106" s="194"/>
      <c r="C106" s="196"/>
      <c r="D106" s="175"/>
      <c r="E106" s="166"/>
      <c r="F106" s="400"/>
      <c r="G106" s="168"/>
      <c r="H106" s="193"/>
      <c r="I106" s="170"/>
    </row>
    <row r="107" spans="1:9" x14ac:dyDescent="0.2">
      <c r="A107" s="354" t="s">
        <v>662</v>
      </c>
      <c r="B107" s="197" t="s">
        <v>208</v>
      </c>
      <c r="C107" s="198" t="s">
        <v>209</v>
      </c>
      <c r="D107" s="199" t="s">
        <v>157</v>
      </c>
      <c r="E107" s="166">
        <v>10</v>
      </c>
      <c r="F107" s="400"/>
      <c r="G107" s="135"/>
      <c r="H107" s="193"/>
      <c r="I107" s="170"/>
    </row>
    <row r="108" spans="1:9" x14ac:dyDescent="0.2">
      <c r="A108" s="354"/>
      <c r="B108" s="194"/>
      <c r="C108" s="200"/>
      <c r="D108" s="175"/>
      <c r="E108" s="166"/>
      <c r="F108" s="400"/>
      <c r="G108" s="168"/>
      <c r="H108" s="193"/>
      <c r="I108" s="170"/>
    </row>
    <row r="109" spans="1:9" x14ac:dyDescent="0.2">
      <c r="A109" s="354" t="s">
        <v>663</v>
      </c>
      <c r="B109" s="194" t="s">
        <v>210</v>
      </c>
      <c r="C109" s="200" t="s">
        <v>211</v>
      </c>
      <c r="D109" s="175" t="s">
        <v>14</v>
      </c>
      <c r="E109" s="166">
        <v>60</v>
      </c>
      <c r="F109" s="400"/>
      <c r="G109" s="135"/>
      <c r="H109" s="193"/>
      <c r="I109" s="170"/>
    </row>
    <row r="110" spans="1:9" x14ac:dyDescent="0.2">
      <c r="A110" s="354"/>
      <c r="B110" s="194"/>
      <c r="C110" s="174"/>
      <c r="D110" s="201"/>
      <c r="E110" s="166"/>
      <c r="F110" s="400"/>
      <c r="G110" s="167"/>
      <c r="H110" s="193"/>
      <c r="I110" s="170"/>
    </row>
    <row r="111" spans="1:9" x14ac:dyDescent="0.2">
      <c r="A111" s="354" t="s">
        <v>212</v>
      </c>
      <c r="B111" s="194" t="s">
        <v>213</v>
      </c>
      <c r="C111" s="171" t="s">
        <v>214</v>
      </c>
      <c r="D111" s="202"/>
      <c r="E111" s="172"/>
      <c r="F111" s="251"/>
      <c r="G111" s="167"/>
      <c r="H111" s="193"/>
      <c r="I111" s="170"/>
    </row>
    <row r="112" spans="1:9" x14ac:dyDescent="0.2">
      <c r="A112" s="354" t="s">
        <v>664</v>
      </c>
      <c r="B112" s="194" t="s">
        <v>215</v>
      </c>
      <c r="C112" s="177" t="s">
        <v>216</v>
      </c>
      <c r="D112" s="203" t="s">
        <v>23</v>
      </c>
      <c r="E112" s="172">
        <v>20</v>
      </c>
      <c r="F112" s="400"/>
      <c r="G112" s="135"/>
      <c r="H112" s="193"/>
      <c r="I112" s="170"/>
    </row>
    <row r="113" spans="1:10" x14ac:dyDescent="0.2">
      <c r="A113" s="354"/>
      <c r="B113" s="194"/>
      <c r="C113" s="177"/>
      <c r="D113" s="203"/>
      <c r="E113" s="172"/>
      <c r="F113" s="400"/>
      <c r="G113" s="168"/>
      <c r="H113" s="193"/>
      <c r="I113" s="170"/>
    </row>
    <row r="114" spans="1:10" x14ac:dyDescent="0.2">
      <c r="A114" s="354" t="s">
        <v>665</v>
      </c>
      <c r="B114" s="194" t="s">
        <v>217</v>
      </c>
      <c r="C114" s="177" t="s">
        <v>218</v>
      </c>
      <c r="D114" s="203" t="s">
        <v>23</v>
      </c>
      <c r="E114" s="172">
        <v>20</v>
      </c>
      <c r="F114" s="400"/>
      <c r="G114" s="135"/>
      <c r="H114" s="193"/>
      <c r="I114" s="170"/>
    </row>
    <row r="115" spans="1:10" x14ac:dyDescent="0.2">
      <c r="A115" s="354"/>
      <c r="B115" s="194"/>
      <c r="C115" s="177"/>
      <c r="D115" s="203"/>
      <c r="E115" s="172"/>
      <c r="F115" s="400"/>
      <c r="G115" s="168"/>
      <c r="H115" s="193"/>
      <c r="I115" s="170"/>
    </row>
    <row r="116" spans="1:10" x14ac:dyDescent="0.2">
      <c r="A116" s="354" t="s">
        <v>666</v>
      </c>
      <c r="B116" s="194" t="s">
        <v>219</v>
      </c>
      <c r="C116" s="177" t="s">
        <v>220</v>
      </c>
      <c r="D116" s="203" t="s">
        <v>23</v>
      </c>
      <c r="E116" s="172">
        <v>20</v>
      </c>
      <c r="F116" s="400"/>
      <c r="G116" s="135"/>
      <c r="H116" s="193"/>
      <c r="I116" s="170"/>
    </row>
    <row r="117" spans="1:10" x14ac:dyDescent="0.2">
      <c r="A117" s="354"/>
      <c r="B117" s="176"/>
      <c r="C117" s="186"/>
      <c r="D117" s="187"/>
      <c r="E117" s="188"/>
      <c r="F117" s="189"/>
      <c r="G117" s="190"/>
      <c r="H117" s="169"/>
      <c r="I117" s="170"/>
    </row>
    <row r="118" spans="1:10" x14ac:dyDescent="0.2">
      <c r="A118" s="354" t="s">
        <v>221</v>
      </c>
      <c r="B118" s="176" t="s">
        <v>222</v>
      </c>
      <c r="C118" s="186" t="s">
        <v>223</v>
      </c>
      <c r="D118" s="187" t="s">
        <v>160</v>
      </c>
      <c r="E118" s="188">
        <v>1</v>
      </c>
      <c r="F118" s="189"/>
      <c r="G118" s="135"/>
      <c r="H118" s="169"/>
      <c r="I118" s="170"/>
    </row>
    <row r="119" spans="1:10" x14ac:dyDescent="0.2">
      <c r="A119" s="354"/>
      <c r="B119" s="176"/>
      <c r="C119" s="186"/>
      <c r="D119" s="187"/>
      <c r="E119" s="188"/>
      <c r="F119" s="189"/>
      <c r="G119" s="190"/>
      <c r="H119" s="169"/>
      <c r="I119" s="170"/>
    </row>
    <row r="120" spans="1:10" x14ac:dyDescent="0.2">
      <c r="A120" s="351" t="s">
        <v>224</v>
      </c>
      <c r="B120" s="204" t="s">
        <v>886</v>
      </c>
      <c r="C120" s="130" t="s">
        <v>61</v>
      </c>
      <c r="D120" s="131"/>
      <c r="E120" s="162"/>
      <c r="F120" s="126"/>
      <c r="G120" s="127"/>
    </row>
    <row r="121" spans="1:10" x14ac:dyDescent="0.2">
      <c r="A121" s="351"/>
      <c r="B121" s="204" t="s">
        <v>887</v>
      </c>
      <c r="C121" s="130"/>
      <c r="D121" s="131"/>
      <c r="E121" s="162"/>
      <c r="F121" s="126"/>
      <c r="G121" s="127"/>
    </row>
    <row r="122" spans="1:10" x14ac:dyDescent="0.2">
      <c r="A122" s="351" t="s">
        <v>226</v>
      </c>
      <c r="B122" s="129" t="s">
        <v>162</v>
      </c>
      <c r="C122" s="133" t="s">
        <v>227</v>
      </c>
      <c r="D122" s="131"/>
      <c r="E122" s="162"/>
      <c r="F122" s="134"/>
      <c r="G122" s="135"/>
      <c r="J122" s="138"/>
    </row>
    <row r="123" spans="1:10" x14ac:dyDescent="0.2">
      <c r="A123" s="351" t="s">
        <v>667</v>
      </c>
      <c r="B123" s="129"/>
      <c r="C123" s="133" t="s">
        <v>228</v>
      </c>
      <c r="D123" s="131" t="s">
        <v>31</v>
      </c>
      <c r="E123" s="162">
        <v>190</v>
      </c>
      <c r="F123" s="134"/>
      <c r="G123" s="135"/>
      <c r="J123" s="138"/>
    </row>
    <row r="124" spans="1:10" x14ac:dyDescent="0.2">
      <c r="A124" s="351"/>
      <c r="B124" s="129"/>
      <c r="C124" s="133"/>
      <c r="D124" s="131"/>
      <c r="E124" s="162"/>
      <c r="F124" s="134"/>
      <c r="G124" s="135"/>
      <c r="J124" s="138"/>
    </row>
    <row r="125" spans="1:10" x14ac:dyDescent="0.2">
      <c r="A125" s="351" t="s">
        <v>668</v>
      </c>
      <c r="B125" s="129"/>
      <c r="C125" s="133" t="s">
        <v>229</v>
      </c>
      <c r="D125" s="131" t="s">
        <v>31</v>
      </c>
      <c r="E125" s="162">
        <v>415</v>
      </c>
      <c r="F125" s="134"/>
      <c r="G125" s="135"/>
      <c r="J125" s="138"/>
    </row>
    <row r="126" spans="1:10" x14ac:dyDescent="0.2">
      <c r="A126" s="351"/>
      <c r="B126" s="129"/>
      <c r="C126" s="133"/>
      <c r="D126" s="131"/>
      <c r="E126" s="162"/>
      <c r="F126" s="134"/>
      <c r="G126" s="135"/>
      <c r="J126" s="138"/>
    </row>
    <row r="127" spans="1:10" x14ac:dyDescent="0.2">
      <c r="A127" s="351" t="s">
        <v>230</v>
      </c>
      <c r="B127" s="129" t="s">
        <v>163</v>
      </c>
      <c r="C127" s="133" t="s">
        <v>231</v>
      </c>
      <c r="D127" s="131"/>
      <c r="E127" s="162"/>
      <c r="F127" s="134"/>
      <c r="G127" s="135"/>
      <c r="J127" s="138"/>
    </row>
    <row r="128" spans="1:10" x14ac:dyDescent="0.2">
      <c r="A128" s="351" t="s">
        <v>669</v>
      </c>
      <c r="B128" s="129" t="s">
        <v>232</v>
      </c>
      <c r="C128" s="133" t="s">
        <v>233</v>
      </c>
      <c r="D128" s="131"/>
      <c r="E128" s="162"/>
      <c r="F128" s="134"/>
      <c r="G128" s="135"/>
      <c r="J128" s="138"/>
    </row>
    <row r="129" spans="1:10" x14ac:dyDescent="0.2">
      <c r="A129" s="354" t="s">
        <v>670</v>
      </c>
      <c r="B129" s="344"/>
      <c r="C129" s="182" t="s">
        <v>228</v>
      </c>
      <c r="D129" s="183" t="s">
        <v>31</v>
      </c>
      <c r="E129" s="184">
        <v>16</v>
      </c>
      <c r="F129" s="134"/>
      <c r="G129" s="135"/>
      <c r="J129" s="138"/>
    </row>
    <row r="130" spans="1:10" x14ac:dyDescent="0.2">
      <c r="A130" s="351"/>
      <c r="B130" s="129"/>
      <c r="C130" s="133"/>
      <c r="D130" s="131"/>
      <c r="E130" s="162"/>
      <c r="F130" s="134"/>
      <c r="G130" s="135"/>
      <c r="J130" s="138"/>
    </row>
    <row r="131" spans="1:10" x14ac:dyDescent="0.2">
      <c r="A131" s="354" t="s">
        <v>671</v>
      </c>
      <c r="B131" s="129"/>
      <c r="C131" s="133" t="s">
        <v>229</v>
      </c>
      <c r="D131" s="131" t="s">
        <v>31</v>
      </c>
      <c r="E131" s="162">
        <v>16</v>
      </c>
      <c r="F131" s="134"/>
      <c r="G131" s="135"/>
      <c r="J131" s="138"/>
    </row>
    <row r="132" spans="1:10" x14ac:dyDescent="0.2">
      <c r="A132" s="351"/>
      <c r="B132" s="129"/>
      <c r="C132" s="133"/>
      <c r="D132" s="131"/>
      <c r="E132" s="162"/>
      <c r="F132" s="134"/>
      <c r="G132" s="135"/>
      <c r="J132" s="138"/>
    </row>
    <row r="133" spans="1:10" x14ac:dyDescent="0.2">
      <c r="A133" s="351" t="s">
        <v>672</v>
      </c>
      <c r="B133" s="129" t="s">
        <v>234</v>
      </c>
      <c r="C133" s="133" t="s">
        <v>235</v>
      </c>
      <c r="D133" s="131"/>
      <c r="E133" s="162"/>
      <c r="F133" s="134"/>
      <c r="G133" s="135"/>
      <c r="J133" s="138"/>
    </row>
    <row r="134" spans="1:10" x14ac:dyDescent="0.2">
      <c r="A134" s="354" t="s">
        <v>673</v>
      </c>
      <c r="B134" s="344"/>
      <c r="C134" s="182" t="s">
        <v>228</v>
      </c>
      <c r="D134" s="183" t="s">
        <v>31</v>
      </c>
      <c r="E134" s="184">
        <v>12</v>
      </c>
      <c r="F134" s="134"/>
      <c r="G134" s="135"/>
      <c r="J134" s="138"/>
    </row>
    <row r="135" spans="1:10" x14ac:dyDescent="0.2">
      <c r="A135" s="351"/>
      <c r="B135" s="129"/>
      <c r="C135" s="133"/>
      <c r="D135" s="131"/>
      <c r="E135" s="162"/>
      <c r="F135" s="134"/>
      <c r="G135" s="135"/>
      <c r="J135" s="138"/>
    </row>
    <row r="136" spans="1:10" x14ac:dyDescent="0.2">
      <c r="A136" s="354" t="s">
        <v>674</v>
      </c>
      <c r="B136" s="129"/>
      <c r="C136" s="133" t="s">
        <v>229</v>
      </c>
      <c r="D136" s="131" t="s">
        <v>31</v>
      </c>
      <c r="E136" s="162">
        <v>12</v>
      </c>
      <c r="F136" s="134"/>
      <c r="G136" s="135"/>
      <c r="J136" s="138"/>
    </row>
    <row r="137" spans="1:10" x14ac:dyDescent="0.2">
      <c r="A137" s="354"/>
      <c r="B137" s="129"/>
      <c r="C137" s="133"/>
      <c r="D137" s="131"/>
      <c r="E137" s="162"/>
      <c r="F137" s="134"/>
      <c r="G137" s="135"/>
      <c r="J137" s="138"/>
    </row>
    <row r="138" spans="1:10" x14ac:dyDescent="0.2">
      <c r="A138" s="354"/>
      <c r="B138" s="129"/>
      <c r="C138" s="133"/>
      <c r="D138" s="131"/>
      <c r="E138" s="162"/>
      <c r="F138" s="134"/>
      <c r="G138" s="135"/>
      <c r="J138" s="138"/>
    </row>
    <row r="139" spans="1:10" x14ac:dyDescent="0.2">
      <c r="A139" s="355"/>
      <c r="B139" s="139"/>
      <c r="C139" s="140"/>
      <c r="D139" s="141"/>
      <c r="E139" s="370"/>
      <c r="F139" s="143"/>
      <c r="G139" s="144"/>
      <c r="J139" s="138"/>
    </row>
    <row r="140" spans="1:10" x14ac:dyDescent="0.2">
      <c r="A140" s="145"/>
      <c r="B140" s="368"/>
      <c r="C140" s="369"/>
      <c r="D140" s="369"/>
      <c r="E140" s="369"/>
      <c r="F140" s="148" t="s">
        <v>113</v>
      </c>
      <c r="G140" s="149">
        <f>SUM(G72:G139)</f>
        <v>0</v>
      </c>
      <c r="J140" s="138"/>
    </row>
    <row r="141" spans="1:10" x14ac:dyDescent="0.2">
      <c r="A141" s="110" t="s">
        <v>0</v>
      </c>
      <c r="B141" s="111"/>
      <c r="C141" s="112" t="s">
        <v>1</v>
      </c>
      <c r="D141" s="112" t="s">
        <v>2</v>
      </c>
      <c r="E141" s="112" t="s">
        <v>3</v>
      </c>
      <c r="F141" s="113" t="s">
        <v>4</v>
      </c>
      <c r="G141" s="112" t="s">
        <v>5</v>
      </c>
      <c r="J141" s="138"/>
    </row>
    <row r="142" spans="1:10" x14ac:dyDescent="0.2">
      <c r="A142" s="152"/>
      <c r="B142" s="153"/>
      <c r="C142" s="154"/>
      <c r="D142" s="154"/>
      <c r="E142" s="154"/>
      <c r="F142" s="155" t="s">
        <v>114</v>
      </c>
      <c r="G142" s="156">
        <f>G140</f>
        <v>0</v>
      </c>
      <c r="J142" s="138"/>
    </row>
    <row r="143" spans="1:10" x14ac:dyDescent="0.2">
      <c r="A143" s="351"/>
      <c r="B143" s="129"/>
      <c r="C143" s="133"/>
      <c r="D143" s="131"/>
      <c r="E143" s="162"/>
      <c r="F143" s="134"/>
      <c r="G143" s="135"/>
      <c r="J143" s="138"/>
    </row>
    <row r="144" spans="1:10" x14ac:dyDescent="0.2">
      <c r="A144" s="351" t="s">
        <v>675</v>
      </c>
      <c r="B144" s="129" t="s">
        <v>236</v>
      </c>
      <c r="C144" s="133" t="s">
        <v>237</v>
      </c>
      <c r="D144" s="131"/>
      <c r="E144" s="162"/>
      <c r="F144" s="134"/>
      <c r="G144" s="135"/>
      <c r="J144" s="138"/>
    </row>
    <row r="145" spans="1:10" x14ac:dyDescent="0.2">
      <c r="A145" s="351" t="s">
        <v>676</v>
      </c>
      <c r="B145" s="129"/>
      <c r="C145" s="133" t="s">
        <v>228</v>
      </c>
      <c r="D145" s="131" t="s">
        <v>31</v>
      </c>
      <c r="E145" s="162">
        <v>160</v>
      </c>
      <c r="F145" s="134"/>
      <c r="G145" s="135"/>
      <c r="J145" s="138"/>
    </row>
    <row r="146" spans="1:10" x14ac:dyDescent="0.2">
      <c r="A146" s="351"/>
      <c r="B146" s="129"/>
      <c r="C146" s="133"/>
      <c r="D146" s="131"/>
      <c r="E146" s="162"/>
      <c r="F146" s="134"/>
      <c r="G146" s="135"/>
      <c r="J146" s="138"/>
    </row>
    <row r="147" spans="1:10" x14ac:dyDescent="0.2">
      <c r="A147" s="351" t="s">
        <v>677</v>
      </c>
      <c r="B147" s="129"/>
      <c r="C147" s="133" t="s">
        <v>229</v>
      </c>
      <c r="D147" s="131" t="s">
        <v>31</v>
      </c>
      <c r="E147" s="162">
        <v>125</v>
      </c>
      <c r="F147" s="134"/>
      <c r="G147" s="135"/>
      <c r="J147" s="138"/>
    </row>
    <row r="148" spans="1:10" x14ac:dyDescent="0.2">
      <c r="A148" s="351"/>
      <c r="B148" s="129"/>
      <c r="C148" s="133"/>
      <c r="D148" s="131"/>
      <c r="E148" s="162"/>
      <c r="F148" s="134"/>
      <c r="G148" s="135"/>
      <c r="J148" s="138"/>
    </row>
    <row r="149" spans="1:10" x14ac:dyDescent="0.2">
      <c r="A149" s="354" t="s">
        <v>678</v>
      </c>
      <c r="B149" s="344" t="s">
        <v>162</v>
      </c>
      <c r="C149" s="182" t="s">
        <v>875</v>
      </c>
      <c r="D149" s="183"/>
      <c r="E149" s="184"/>
      <c r="F149" s="126"/>
      <c r="G149" s="127"/>
    </row>
    <row r="150" spans="1:10" x14ac:dyDescent="0.2">
      <c r="A150" s="351"/>
      <c r="B150" s="129"/>
      <c r="C150" s="133" t="s">
        <v>876</v>
      </c>
      <c r="D150" s="131"/>
      <c r="E150" s="162"/>
      <c r="F150" s="126"/>
      <c r="G150" s="127"/>
    </row>
    <row r="151" spans="1:10" x14ac:dyDescent="0.2">
      <c r="A151" s="351" t="s">
        <v>679</v>
      </c>
      <c r="B151" s="129"/>
      <c r="C151" s="133" t="s">
        <v>238</v>
      </c>
      <c r="D151" s="131" t="s">
        <v>31</v>
      </c>
      <c r="E151" s="162">
        <v>34</v>
      </c>
      <c r="F151" s="134"/>
      <c r="G151" s="135"/>
      <c r="I151" s="114"/>
    </row>
    <row r="152" spans="1:10" x14ac:dyDescent="0.2">
      <c r="A152" s="351"/>
      <c r="B152" s="129"/>
      <c r="C152" s="133"/>
      <c r="D152" s="131"/>
      <c r="E152" s="162"/>
      <c r="F152" s="134"/>
      <c r="G152" s="135"/>
      <c r="I152" s="114"/>
    </row>
    <row r="153" spans="1:10" x14ac:dyDescent="0.2">
      <c r="A153" s="351" t="s">
        <v>680</v>
      </c>
      <c r="B153" s="129"/>
      <c r="C153" s="133" t="s">
        <v>239</v>
      </c>
      <c r="D153" s="131" t="s">
        <v>31</v>
      </c>
      <c r="E153" s="162">
        <v>36</v>
      </c>
      <c r="F153" s="134"/>
      <c r="G153" s="135"/>
    </row>
    <row r="154" spans="1:10" x14ac:dyDescent="0.2">
      <c r="A154" s="351"/>
      <c r="B154" s="129"/>
      <c r="C154" s="133"/>
      <c r="D154" s="131"/>
      <c r="E154" s="162"/>
      <c r="F154" s="134"/>
      <c r="G154" s="135"/>
    </row>
    <row r="155" spans="1:10" x14ac:dyDescent="0.2">
      <c r="A155" s="351" t="s">
        <v>681</v>
      </c>
      <c r="B155" s="129"/>
      <c r="C155" s="133" t="s">
        <v>240</v>
      </c>
      <c r="D155" s="131" t="s">
        <v>31</v>
      </c>
      <c r="E155" s="162">
        <v>36</v>
      </c>
      <c r="F155" s="134"/>
      <c r="G155" s="205"/>
    </row>
    <row r="156" spans="1:10" x14ac:dyDescent="0.2">
      <c r="A156" s="351"/>
      <c r="B156" s="129"/>
      <c r="C156" s="133"/>
      <c r="D156" s="131"/>
      <c r="E156" s="162"/>
      <c r="F156" s="134"/>
      <c r="G156" s="205"/>
    </row>
    <row r="157" spans="1:10" x14ac:dyDescent="0.2">
      <c r="A157" s="354" t="s">
        <v>682</v>
      </c>
      <c r="B157" s="344"/>
      <c r="C157" s="182" t="s">
        <v>877</v>
      </c>
      <c r="D157" s="183" t="s">
        <v>31</v>
      </c>
      <c r="E157" s="184">
        <v>42</v>
      </c>
      <c r="F157" s="134"/>
      <c r="G157" s="135"/>
    </row>
    <row r="158" spans="1:10" x14ac:dyDescent="0.2">
      <c r="A158" s="351"/>
      <c r="B158" s="129"/>
      <c r="C158" s="133" t="s">
        <v>878</v>
      </c>
      <c r="D158" s="131"/>
      <c r="E158" s="162"/>
      <c r="F158" s="136"/>
      <c r="G158" s="135"/>
    </row>
    <row r="159" spans="1:10" x14ac:dyDescent="0.2">
      <c r="A159" s="351"/>
      <c r="B159" s="129"/>
      <c r="C159" s="133" t="s">
        <v>879</v>
      </c>
      <c r="D159" s="131"/>
      <c r="E159" s="162"/>
      <c r="F159" s="136"/>
      <c r="G159" s="135"/>
    </row>
    <row r="160" spans="1:10" x14ac:dyDescent="0.2">
      <c r="A160" s="351"/>
      <c r="B160" s="129"/>
      <c r="C160" s="133"/>
      <c r="D160" s="131"/>
      <c r="E160" s="162"/>
      <c r="F160" s="126"/>
      <c r="G160" s="127"/>
    </row>
    <row r="161" spans="1:7" x14ac:dyDescent="0.2">
      <c r="A161" s="351" t="s">
        <v>683</v>
      </c>
      <c r="B161" s="129" t="s">
        <v>179</v>
      </c>
      <c r="C161" s="133" t="s">
        <v>241</v>
      </c>
      <c r="D161" s="131" t="s">
        <v>31</v>
      </c>
      <c r="E161" s="162">
        <v>2</v>
      </c>
      <c r="F161" s="134"/>
      <c r="G161" s="205"/>
    </row>
    <row r="162" spans="1:7" x14ac:dyDescent="0.2">
      <c r="A162" s="351"/>
      <c r="B162" s="129"/>
      <c r="C162" s="133"/>
      <c r="D162" s="131"/>
      <c r="E162" s="162"/>
      <c r="F162" s="126"/>
      <c r="G162" s="127"/>
    </row>
    <row r="163" spans="1:7" x14ac:dyDescent="0.2">
      <c r="A163" s="351" t="s">
        <v>684</v>
      </c>
      <c r="B163" s="129" t="s">
        <v>242</v>
      </c>
      <c r="C163" s="133" t="s">
        <v>243</v>
      </c>
      <c r="D163" s="131" t="s">
        <v>31</v>
      </c>
      <c r="E163" s="162">
        <v>2</v>
      </c>
      <c r="F163" s="134"/>
      <c r="G163" s="205"/>
    </row>
    <row r="164" spans="1:7" x14ac:dyDescent="0.2">
      <c r="A164" s="351"/>
      <c r="B164" s="129"/>
      <c r="C164" s="133"/>
      <c r="D164" s="131"/>
      <c r="E164" s="162"/>
      <c r="F164" s="126"/>
      <c r="G164" s="127"/>
    </row>
    <row r="165" spans="1:7" x14ac:dyDescent="0.2">
      <c r="A165" s="351" t="s">
        <v>685</v>
      </c>
      <c r="B165" s="129" t="s">
        <v>244</v>
      </c>
      <c r="C165" s="133" t="s">
        <v>245</v>
      </c>
      <c r="D165" s="183" t="s">
        <v>51</v>
      </c>
      <c r="E165" s="162">
        <v>300</v>
      </c>
      <c r="F165" s="134"/>
      <c r="G165" s="205"/>
    </row>
    <row r="166" spans="1:7" x14ac:dyDescent="0.2">
      <c r="A166" s="351"/>
      <c r="B166" s="129"/>
      <c r="C166" s="133" t="s">
        <v>246</v>
      </c>
      <c r="D166" s="131"/>
      <c r="E166" s="162"/>
      <c r="F166" s="126"/>
      <c r="G166" s="127"/>
    </row>
    <row r="167" spans="1:7" x14ac:dyDescent="0.2">
      <c r="A167" s="351"/>
      <c r="B167" s="129"/>
      <c r="C167" s="133"/>
      <c r="D167" s="131"/>
      <c r="E167" s="162"/>
      <c r="F167" s="126"/>
      <c r="G167" s="127"/>
    </row>
    <row r="168" spans="1:7" x14ac:dyDescent="0.2">
      <c r="A168" s="354" t="s">
        <v>62</v>
      </c>
      <c r="B168" s="371" t="s">
        <v>247</v>
      </c>
      <c r="C168" s="372" t="s">
        <v>63</v>
      </c>
      <c r="D168" s="183"/>
      <c r="E168" s="184"/>
      <c r="F168" s="126"/>
      <c r="G168" s="127"/>
    </row>
    <row r="169" spans="1:7" x14ac:dyDescent="0.2">
      <c r="A169" s="354" t="s">
        <v>64</v>
      </c>
      <c r="B169" s="344" t="s">
        <v>162</v>
      </c>
      <c r="C169" s="182" t="s">
        <v>880</v>
      </c>
      <c r="D169" s="183"/>
      <c r="E169" s="184"/>
      <c r="F169" s="126"/>
      <c r="G169" s="127"/>
    </row>
    <row r="170" spans="1:7" x14ac:dyDescent="0.2">
      <c r="A170" s="351"/>
      <c r="B170" s="129"/>
      <c r="C170" s="133" t="s">
        <v>881</v>
      </c>
      <c r="D170" s="131"/>
      <c r="E170" s="162"/>
      <c r="F170" s="126"/>
      <c r="G170" s="127"/>
    </row>
    <row r="171" spans="1:7" x14ac:dyDescent="0.2">
      <c r="A171" s="351" t="s">
        <v>686</v>
      </c>
      <c r="B171" s="206"/>
      <c r="C171" s="133" t="s">
        <v>248</v>
      </c>
      <c r="D171" s="131" t="s">
        <v>14</v>
      </c>
      <c r="E171" s="462">
        <v>6</v>
      </c>
      <c r="F171" s="134"/>
      <c r="G171" s="135"/>
    </row>
    <row r="172" spans="1:7" x14ac:dyDescent="0.2">
      <c r="A172" s="351"/>
      <c r="B172" s="129"/>
      <c r="C172" s="133"/>
      <c r="D172" s="131"/>
      <c r="E172" s="462"/>
      <c r="F172" s="134"/>
      <c r="G172" s="135"/>
    </row>
    <row r="173" spans="1:7" x14ac:dyDescent="0.2">
      <c r="A173" s="351" t="s">
        <v>687</v>
      </c>
      <c r="B173" s="129"/>
      <c r="C173" s="133" t="s">
        <v>249</v>
      </c>
      <c r="D173" s="131" t="s">
        <v>14</v>
      </c>
      <c r="E173" s="463">
        <v>6</v>
      </c>
      <c r="F173" s="134"/>
      <c r="G173" s="135"/>
    </row>
    <row r="174" spans="1:7" x14ac:dyDescent="0.2">
      <c r="A174" s="351"/>
      <c r="B174" s="129"/>
      <c r="C174" s="133"/>
      <c r="D174" s="131"/>
      <c r="E174" s="463"/>
      <c r="F174" s="134"/>
      <c r="G174" s="135"/>
    </row>
    <row r="175" spans="1:7" x14ac:dyDescent="0.2">
      <c r="A175" s="351" t="s">
        <v>688</v>
      </c>
      <c r="B175" s="129"/>
      <c r="C175" s="133" t="s">
        <v>250</v>
      </c>
      <c r="D175" s="131" t="s">
        <v>14</v>
      </c>
      <c r="E175" s="463">
        <v>1490</v>
      </c>
      <c r="F175" s="134"/>
      <c r="G175" s="135"/>
    </row>
    <row r="176" spans="1:7" x14ac:dyDescent="0.2">
      <c r="A176" s="351"/>
      <c r="B176" s="129"/>
      <c r="C176" s="133"/>
      <c r="D176" s="131"/>
      <c r="E176" s="132"/>
      <c r="F176" s="134"/>
      <c r="G176" s="135"/>
    </row>
    <row r="177" spans="1:7" x14ac:dyDescent="0.2">
      <c r="A177" s="351" t="s">
        <v>689</v>
      </c>
      <c r="B177" s="129"/>
      <c r="C177" s="133" t="s">
        <v>251</v>
      </c>
      <c r="D177" s="131" t="s">
        <v>14</v>
      </c>
      <c r="E177" s="132">
        <v>0</v>
      </c>
      <c r="F177" s="134"/>
      <c r="G177" s="135"/>
    </row>
    <row r="178" spans="1:7" x14ac:dyDescent="0.2">
      <c r="A178" s="351"/>
      <c r="B178" s="129"/>
      <c r="C178" s="133"/>
      <c r="D178" s="131"/>
      <c r="E178" s="132"/>
      <c r="F178" s="134"/>
      <c r="G178" s="135"/>
    </row>
    <row r="179" spans="1:7" x14ac:dyDescent="0.2">
      <c r="A179" s="351" t="s">
        <v>690</v>
      </c>
      <c r="B179" s="129"/>
      <c r="C179" s="133" t="s">
        <v>252</v>
      </c>
      <c r="D179" s="131" t="s">
        <v>14</v>
      </c>
      <c r="E179" s="132">
        <v>0</v>
      </c>
      <c r="F179" s="134"/>
      <c r="G179" s="135"/>
    </row>
    <row r="180" spans="1:7" x14ac:dyDescent="0.2">
      <c r="A180" s="351"/>
      <c r="B180" s="129"/>
      <c r="C180" s="133"/>
      <c r="D180" s="131"/>
      <c r="E180" s="132"/>
      <c r="F180" s="136"/>
      <c r="G180" s="135"/>
    </row>
    <row r="181" spans="1:7" x14ac:dyDescent="0.2">
      <c r="A181" s="351" t="s">
        <v>253</v>
      </c>
      <c r="B181" s="129" t="s">
        <v>162</v>
      </c>
      <c r="C181" s="133" t="s">
        <v>254</v>
      </c>
      <c r="D181" s="131"/>
      <c r="E181" s="132"/>
      <c r="F181" s="136"/>
      <c r="G181" s="135"/>
    </row>
    <row r="182" spans="1:7" x14ac:dyDescent="0.2">
      <c r="A182" s="351" t="s">
        <v>691</v>
      </c>
      <c r="B182" s="129"/>
      <c r="C182" s="133" t="s">
        <v>255</v>
      </c>
      <c r="D182" s="131" t="s">
        <v>14</v>
      </c>
      <c r="E182" s="162">
        <v>0</v>
      </c>
      <c r="F182" s="134"/>
      <c r="G182" s="135"/>
    </row>
    <row r="183" spans="1:7" x14ac:dyDescent="0.2">
      <c r="A183" s="351"/>
      <c r="B183" s="129"/>
      <c r="C183" s="133"/>
      <c r="D183" s="131"/>
      <c r="E183" s="162"/>
      <c r="F183" s="134"/>
      <c r="G183" s="135"/>
    </row>
    <row r="184" spans="1:7" x14ac:dyDescent="0.2">
      <c r="A184" s="351" t="s">
        <v>692</v>
      </c>
      <c r="B184" s="129"/>
      <c r="C184" s="133" t="s">
        <v>256</v>
      </c>
      <c r="D184" s="131" t="s">
        <v>14</v>
      </c>
      <c r="E184" s="132">
        <v>0</v>
      </c>
      <c r="F184" s="134"/>
      <c r="G184" s="135"/>
    </row>
    <row r="185" spans="1:7" x14ac:dyDescent="0.2">
      <c r="A185" s="351"/>
      <c r="B185" s="129"/>
      <c r="C185" s="133"/>
      <c r="D185" s="131"/>
      <c r="E185" s="132"/>
      <c r="F185" s="134"/>
      <c r="G185" s="135"/>
    </row>
    <row r="186" spans="1:7" x14ac:dyDescent="0.2">
      <c r="A186" s="351" t="s">
        <v>693</v>
      </c>
      <c r="B186" s="129"/>
      <c r="C186" s="133" t="s">
        <v>257</v>
      </c>
      <c r="D186" s="131" t="s">
        <v>14</v>
      </c>
      <c r="E186" s="132">
        <v>0</v>
      </c>
      <c r="F186" s="134"/>
      <c r="G186" s="135"/>
    </row>
    <row r="187" spans="1:7" x14ac:dyDescent="0.2">
      <c r="A187" s="351"/>
      <c r="B187" s="129"/>
      <c r="C187" s="133"/>
      <c r="D187" s="131"/>
      <c r="E187" s="132"/>
      <c r="F187" s="134"/>
      <c r="G187" s="135"/>
    </row>
    <row r="188" spans="1:7" x14ac:dyDescent="0.2">
      <c r="A188" s="351" t="s">
        <v>694</v>
      </c>
      <c r="B188" s="129"/>
      <c r="C188" s="133" t="s">
        <v>258</v>
      </c>
      <c r="D188" s="131" t="s">
        <v>14</v>
      </c>
      <c r="E188" s="132">
        <v>0</v>
      </c>
      <c r="F188" s="134"/>
      <c r="G188" s="135"/>
    </row>
    <row r="189" spans="1:7" x14ac:dyDescent="0.2">
      <c r="A189" s="351"/>
      <c r="B189" s="129"/>
      <c r="C189" s="133"/>
      <c r="D189" s="131"/>
      <c r="E189" s="132"/>
      <c r="F189" s="136"/>
      <c r="G189" s="135"/>
    </row>
    <row r="190" spans="1:7" x14ac:dyDescent="0.2">
      <c r="A190" s="351" t="s">
        <v>695</v>
      </c>
      <c r="B190" s="129"/>
      <c r="C190" s="133" t="s">
        <v>259</v>
      </c>
      <c r="D190" s="131" t="s">
        <v>14</v>
      </c>
      <c r="E190" s="132">
        <v>0</v>
      </c>
      <c r="F190" s="134"/>
      <c r="G190" s="135"/>
    </row>
    <row r="191" spans="1:7" x14ac:dyDescent="0.2">
      <c r="A191" s="351"/>
      <c r="B191" s="129"/>
      <c r="C191" s="133"/>
      <c r="D191" s="131"/>
      <c r="E191" s="132"/>
      <c r="F191" s="136"/>
      <c r="G191" s="135"/>
    </row>
    <row r="192" spans="1:7" x14ac:dyDescent="0.2">
      <c r="A192" s="351" t="s">
        <v>696</v>
      </c>
      <c r="B192" s="129"/>
      <c r="C192" s="133" t="s">
        <v>260</v>
      </c>
      <c r="D192" s="131" t="s">
        <v>14</v>
      </c>
      <c r="E192" s="132">
        <v>0</v>
      </c>
      <c r="F192" s="134"/>
      <c r="G192" s="135"/>
    </row>
    <row r="193" spans="1:7" x14ac:dyDescent="0.2">
      <c r="A193" s="351"/>
      <c r="B193" s="129"/>
      <c r="C193" s="133"/>
      <c r="D193" s="131"/>
      <c r="E193" s="132"/>
      <c r="F193" s="136"/>
      <c r="G193" s="135"/>
    </row>
    <row r="194" spans="1:7" x14ac:dyDescent="0.2">
      <c r="A194" s="351" t="s">
        <v>65</v>
      </c>
      <c r="B194" s="129" t="s">
        <v>244</v>
      </c>
      <c r="C194" s="137" t="s">
        <v>66</v>
      </c>
      <c r="D194" s="131"/>
      <c r="E194" s="132"/>
      <c r="F194" s="126"/>
      <c r="G194" s="127"/>
    </row>
    <row r="195" spans="1:7" x14ac:dyDescent="0.2">
      <c r="A195" s="351"/>
      <c r="B195" s="206"/>
      <c r="C195" s="133" t="s">
        <v>882</v>
      </c>
      <c r="D195" s="131"/>
      <c r="E195" s="132"/>
      <c r="F195" s="126"/>
      <c r="G195" s="127"/>
    </row>
    <row r="196" spans="1:7" x14ac:dyDescent="0.2">
      <c r="A196" s="351"/>
      <c r="B196" s="206"/>
      <c r="C196" s="133" t="s">
        <v>883</v>
      </c>
      <c r="D196" s="131"/>
      <c r="E196" s="132"/>
      <c r="F196" s="126"/>
      <c r="G196" s="127"/>
    </row>
    <row r="197" spans="1:7" x14ac:dyDescent="0.2">
      <c r="A197" s="354"/>
      <c r="B197" s="206" t="s">
        <v>244</v>
      </c>
      <c r="C197" s="137" t="s">
        <v>67</v>
      </c>
      <c r="D197" s="131"/>
      <c r="E197" s="132"/>
      <c r="F197" s="126"/>
      <c r="G197" s="127"/>
    </row>
    <row r="198" spans="1:7" x14ac:dyDescent="0.2">
      <c r="A198" s="354" t="s">
        <v>261</v>
      </c>
      <c r="B198" s="206"/>
      <c r="C198" s="133" t="s">
        <v>262</v>
      </c>
      <c r="D198" s="131"/>
      <c r="E198" s="132"/>
      <c r="F198" s="126"/>
      <c r="G198" s="127"/>
    </row>
    <row r="199" spans="1:7" x14ac:dyDescent="0.2">
      <c r="A199" s="354" t="s">
        <v>697</v>
      </c>
      <c r="B199" s="206"/>
      <c r="C199" s="133" t="s">
        <v>263</v>
      </c>
      <c r="D199" s="131" t="s">
        <v>68</v>
      </c>
      <c r="E199" s="132">
        <v>0</v>
      </c>
      <c r="F199" s="134"/>
      <c r="G199" s="135"/>
    </row>
    <row r="200" spans="1:7" x14ac:dyDescent="0.2">
      <c r="A200" s="207"/>
      <c r="B200" s="206"/>
      <c r="C200" s="133"/>
      <c r="D200" s="131"/>
      <c r="E200" s="132"/>
      <c r="F200" s="134"/>
      <c r="G200" s="135"/>
    </row>
    <row r="201" spans="1:7" x14ac:dyDescent="0.2">
      <c r="A201" s="354" t="s">
        <v>698</v>
      </c>
      <c r="B201" s="206"/>
      <c r="C201" s="133" t="s">
        <v>264</v>
      </c>
      <c r="D201" s="131" t="s">
        <v>68</v>
      </c>
      <c r="E201" s="132">
        <v>0</v>
      </c>
      <c r="F201" s="134"/>
      <c r="G201" s="135"/>
    </row>
    <row r="202" spans="1:7" x14ac:dyDescent="0.2">
      <c r="A202" s="207"/>
      <c r="B202" s="206"/>
      <c r="C202" s="133"/>
      <c r="D202" s="131"/>
      <c r="E202" s="132"/>
      <c r="F202" s="134"/>
      <c r="G202" s="135"/>
    </row>
    <row r="203" spans="1:7" x14ac:dyDescent="0.2">
      <c r="A203" s="354" t="s">
        <v>699</v>
      </c>
      <c r="B203" s="206"/>
      <c r="C203" s="133" t="s">
        <v>265</v>
      </c>
      <c r="D203" s="131" t="s">
        <v>68</v>
      </c>
      <c r="E203" s="132">
        <v>6</v>
      </c>
      <c r="F203" s="134"/>
      <c r="G203" s="135"/>
    </row>
    <row r="204" spans="1:7" x14ac:dyDescent="0.2">
      <c r="A204" s="351"/>
      <c r="B204" s="206"/>
      <c r="C204" s="133"/>
      <c r="D204" s="131"/>
      <c r="E204" s="132"/>
      <c r="F204" s="134"/>
      <c r="G204" s="135"/>
    </row>
    <row r="205" spans="1:7" x14ac:dyDescent="0.2">
      <c r="A205" s="354" t="s">
        <v>700</v>
      </c>
      <c r="B205" s="206"/>
      <c r="C205" s="133" t="s">
        <v>266</v>
      </c>
      <c r="D205" s="131" t="s">
        <v>68</v>
      </c>
      <c r="E205" s="132">
        <v>0</v>
      </c>
      <c r="F205" s="134"/>
      <c r="G205" s="135"/>
    </row>
    <row r="206" spans="1:7" x14ac:dyDescent="0.2">
      <c r="A206" s="351"/>
      <c r="B206" s="206"/>
      <c r="C206" s="133"/>
      <c r="D206" s="131"/>
      <c r="E206" s="132"/>
      <c r="F206" s="134"/>
      <c r="G206" s="135"/>
    </row>
    <row r="207" spans="1:7" x14ac:dyDescent="0.2">
      <c r="A207" s="354" t="s">
        <v>701</v>
      </c>
      <c r="B207" s="206"/>
      <c r="C207" s="133" t="s">
        <v>267</v>
      </c>
      <c r="D207" s="131" t="s">
        <v>68</v>
      </c>
      <c r="E207" s="132">
        <v>0</v>
      </c>
      <c r="F207" s="134"/>
      <c r="G207" s="135"/>
    </row>
    <row r="208" spans="1:7" x14ac:dyDescent="0.2">
      <c r="A208" s="354"/>
      <c r="B208" s="206"/>
      <c r="C208" s="133"/>
      <c r="D208" s="131"/>
      <c r="E208" s="132"/>
      <c r="F208" s="136"/>
      <c r="G208" s="135"/>
    </row>
    <row r="209" spans="1:7" x14ac:dyDescent="0.2">
      <c r="A209" s="355"/>
      <c r="B209" s="139"/>
      <c r="C209" s="140"/>
      <c r="D209" s="141"/>
      <c r="E209" s="370"/>
      <c r="F209" s="143"/>
      <c r="G209" s="144"/>
    </row>
    <row r="210" spans="1:7" x14ac:dyDescent="0.2">
      <c r="A210" s="145"/>
      <c r="B210" s="368"/>
      <c r="C210" s="369"/>
      <c r="D210" s="369"/>
      <c r="E210" s="369"/>
      <c r="F210" s="148" t="s">
        <v>113</v>
      </c>
      <c r="G210" s="149">
        <f>SUM(G142:G209)</f>
        <v>0</v>
      </c>
    </row>
    <row r="211" spans="1:7" x14ac:dyDescent="0.2">
      <c r="A211" s="110" t="s">
        <v>0</v>
      </c>
      <c r="B211" s="111"/>
      <c r="C211" s="112" t="s">
        <v>1</v>
      </c>
      <c r="D211" s="112" t="s">
        <v>2</v>
      </c>
      <c r="E211" s="112" t="s">
        <v>3</v>
      </c>
      <c r="F211" s="113" t="s">
        <v>4</v>
      </c>
      <c r="G211" s="112" t="s">
        <v>5</v>
      </c>
    </row>
    <row r="212" spans="1:7" x14ac:dyDescent="0.2">
      <c r="A212" s="152"/>
      <c r="B212" s="153"/>
      <c r="C212" s="154"/>
      <c r="D212" s="154"/>
      <c r="E212" s="154"/>
      <c r="F212" s="155" t="s">
        <v>114</v>
      </c>
      <c r="G212" s="156">
        <f>G210</f>
        <v>0</v>
      </c>
    </row>
    <row r="213" spans="1:7" x14ac:dyDescent="0.2">
      <c r="A213" s="354"/>
      <c r="B213" s="206"/>
      <c r="C213" s="133"/>
      <c r="D213" s="131"/>
      <c r="E213" s="132"/>
      <c r="F213" s="126"/>
      <c r="G213" s="127"/>
    </row>
    <row r="214" spans="1:7" x14ac:dyDescent="0.2">
      <c r="A214" s="354" t="s">
        <v>274</v>
      </c>
      <c r="B214" s="206"/>
      <c r="C214" s="133" t="s">
        <v>268</v>
      </c>
      <c r="D214" s="131"/>
      <c r="E214" s="132"/>
      <c r="F214" s="126"/>
      <c r="G214" s="127"/>
    </row>
    <row r="215" spans="1:7" x14ac:dyDescent="0.2">
      <c r="A215" s="354" t="s">
        <v>702</v>
      </c>
      <c r="B215" s="206"/>
      <c r="C215" s="133" t="s">
        <v>269</v>
      </c>
      <c r="D215" s="131" t="s">
        <v>68</v>
      </c>
      <c r="E215" s="132">
        <v>0</v>
      </c>
      <c r="F215" s="134"/>
      <c r="G215" s="135"/>
    </row>
    <row r="216" spans="1:7" x14ac:dyDescent="0.2">
      <c r="A216" s="351"/>
      <c r="B216" s="206"/>
      <c r="C216" s="208"/>
      <c r="D216" s="209"/>
      <c r="E216" s="132"/>
      <c r="F216" s="134"/>
      <c r="G216" s="135"/>
    </row>
    <row r="217" spans="1:7" x14ac:dyDescent="0.2">
      <c r="A217" s="354" t="s">
        <v>703</v>
      </c>
      <c r="B217" s="206"/>
      <c r="C217" s="208" t="s">
        <v>270</v>
      </c>
      <c r="D217" s="209" t="s">
        <v>68</v>
      </c>
      <c r="E217" s="210">
        <v>0</v>
      </c>
      <c r="F217" s="211"/>
      <c r="G217" s="135"/>
    </row>
    <row r="218" spans="1:7" x14ac:dyDescent="0.2">
      <c r="A218" s="351"/>
      <c r="B218" s="206"/>
      <c r="C218" s="208"/>
      <c r="D218" s="209"/>
      <c r="E218" s="210"/>
      <c r="F218" s="211"/>
      <c r="G218" s="135"/>
    </row>
    <row r="219" spans="1:7" x14ac:dyDescent="0.2">
      <c r="A219" s="354" t="s">
        <v>704</v>
      </c>
      <c r="B219" s="206"/>
      <c r="C219" s="208" t="s">
        <v>271</v>
      </c>
      <c r="D219" s="209" t="s">
        <v>68</v>
      </c>
      <c r="E219" s="210">
        <v>5</v>
      </c>
      <c r="F219" s="211"/>
      <c r="G219" s="135"/>
    </row>
    <row r="220" spans="1:7" x14ac:dyDescent="0.2">
      <c r="A220" s="351"/>
      <c r="B220" s="206"/>
      <c r="C220" s="208"/>
      <c r="D220" s="209"/>
      <c r="E220" s="210"/>
      <c r="F220" s="211"/>
      <c r="G220" s="135"/>
    </row>
    <row r="221" spans="1:7" x14ac:dyDescent="0.2">
      <c r="A221" s="354" t="s">
        <v>705</v>
      </c>
      <c r="B221" s="206"/>
      <c r="C221" s="208" t="s">
        <v>272</v>
      </c>
      <c r="D221" s="209" t="s">
        <v>68</v>
      </c>
      <c r="E221" s="210">
        <v>0</v>
      </c>
      <c r="F221" s="211"/>
      <c r="G221" s="135"/>
    </row>
    <row r="222" spans="1:7" x14ac:dyDescent="0.2">
      <c r="A222" s="351"/>
      <c r="B222" s="206"/>
      <c r="C222" s="208"/>
      <c r="D222" s="209"/>
      <c r="E222" s="210"/>
      <c r="F222" s="211"/>
      <c r="G222" s="135"/>
    </row>
    <row r="223" spans="1:7" x14ac:dyDescent="0.2">
      <c r="A223" s="354" t="s">
        <v>706</v>
      </c>
      <c r="B223" s="206"/>
      <c r="C223" s="208" t="s">
        <v>273</v>
      </c>
      <c r="D223" s="209" t="s">
        <v>68</v>
      </c>
      <c r="E223" s="210">
        <v>0</v>
      </c>
      <c r="F223" s="211"/>
      <c r="G223" s="135"/>
    </row>
    <row r="224" spans="1:7" x14ac:dyDescent="0.2">
      <c r="A224" s="351"/>
      <c r="B224" s="206"/>
      <c r="C224" s="208"/>
      <c r="D224" s="209"/>
      <c r="E224" s="210"/>
      <c r="F224" s="211"/>
      <c r="G224" s="135"/>
    </row>
    <row r="225" spans="1:7" x14ac:dyDescent="0.2">
      <c r="A225" s="351" t="s">
        <v>280</v>
      </c>
      <c r="B225" s="206" t="s">
        <v>244</v>
      </c>
      <c r="C225" s="137" t="s">
        <v>275</v>
      </c>
      <c r="D225" s="131"/>
      <c r="E225" s="132"/>
      <c r="F225" s="126"/>
      <c r="G225" s="127"/>
    </row>
    <row r="226" spans="1:7" x14ac:dyDescent="0.2">
      <c r="A226" s="351" t="s">
        <v>707</v>
      </c>
      <c r="B226" s="129"/>
      <c r="C226" s="133" t="s">
        <v>276</v>
      </c>
      <c r="D226" s="131" t="s">
        <v>68</v>
      </c>
      <c r="E226" s="132">
        <v>0</v>
      </c>
      <c r="F226" s="134"/>
      <c r="G226" s="135"/>
    </row>
    <row r="227" spans="1:7" x14ac:dyDescent="0.2">
      <c r="A227" s="351"/>
      <c r="B227" s="129"/>
      <c r="C227" s="133"/>
      <c r="D227" s="131"/>
      <c r="E227" s="132"/>
      <c r="F227" s="134"/>
      <c r="G227" s="135"/>
    </row>
    <row r="228" spans="1:7" x14ac:dyDescent="0.2">
      <c r="A228" s="351" t="s">
        <v>708</v>
      </c>
      <c r="B228" s="129"/>
      <c r="C228" s="133" t="s">
        <v>277</v>
      </c>
      <c r="D228" s="131" t="s">
        <v>68</v>
      </c>
      <c r="E228" s="132">
        <v>0</v>
      </c>
      <c r="F228" s="134"/>
      <c r="G228" s="135"/>
    </row>
    <row r="229" spans="1:7" x14ac:dyDescent="0.2">
      <c r="A229" s="351"/>
      <c r="B229" s="129"/>
      <c r="C229" s="133"/>
      <c r="D229" s="131"/>
      <c r="E229" s="132"/>
      <c r="F229" s="134"/>
      <c r="G229" s="135"/>
    </row>
    <row r="230" spans="1:7" x14ac:dyDescent="0.2">
      <c r="A230" s="351" t="s">
        <v>709</v>
      </c>
      <c r="B230" s="129"/>
      <c r="C230" s="133" t="s">
        <v>278</v>
      </c>
      <c r="D230" s="131" t="s">
        <v>68</v>
      </c>
      <c r="E230" s="132">
        <v>0</v>
      </c>
      <c r="F230" s="134"/>
      <c r="G230" s="135"/>
    </row>
    <row r="231" spans="1:7" x14ac:dyDescent="0.2">
      <c r="A231" s="351"/>
      <c r="B231" s="129"/>
      <c r="C231" s="133"/>
      <c r="D231" s="131"/>
      <c r="E231" s="132"/>
      <c r="F231" s="136"/>
      <c r="G231" s="135"/>
    </row>
    <row r="232" spans="1:7" x14ac:dyDescent="0.2">
      <c r="A232" s="351" t="s">
        <v>710</v>
      </c>
      <c r="B232" s="129"/>
      <c r="C232" s="133" t="s">
        <v>279</v>
      </c>
      <c r="D232" s="131" t="s">
        <v>68</v>
      </c>
      <c r="E232" s="132">
        <v>0</v>
      </c>
      <c r="F232" s="134"/>
      <c r="G232" s="135"/>
    </row>
    <row r="233" spans="1:7" x14ac:dyDescent="0.2">
      <c r="A233" s="351"/>
      <c r="B233" s="129"/>
      <c r="C233" s="133"/>
      <c r="D233" s="131"/>
      <c r="E233" s="132"/>
      <c r="F233" s="136"/>
      <c r="G233" s="135"/>
    </row>
    <row r="234" spans="1:7" x14ac:dyDescent="0.2">
      <c r="A234" s="351" t="s">
        <v>285</v>
      </c>
      <c r="B234" s="206" t="s">
        <v>244</v>
      </c>
      <c r="C234" s="137" t="s">
        <v>281</v>
      </c>
      <c r="D234" s="131"/>
      <c r="E234" s="132"/>
      <c r="F234" s="126"/>
      <c r="G234" s="127"/>
    </row>
    <row r="235" spans="1:7" x14ac:dyDescent="0.2">
      <c r="A235" s="351" t="s">
        <v>711</v>
      </c>
      <c r="B235" s="129"/>
      <c r="C235" s="133" t="s">
        <v>282</v>
      </c>
      <c r="D235" s="131" t="s">
        <v>68</v>
      </c>
      <c r="E235" s="132">
        <v>0</v>
      </c>
      <c r="F235" s="134"/>
      <c r="G235" s="135"/>
    </row>
    <row r="236" spans="1:7" x14ac:dyDescent="0.2">
      <c r="A236" s="351"/>
      <c r="B236" s="129"/>
      <c r="C236" s="133"/>
      <c r="D236" s="131"/>
      <c r="E236" s="132"/>
      <c r="F236" s="134"/>
      <c r="G236" s="135"/>
    </row>
    <row r="237" spans="1:7" x14ac:dyDescent="0.2">
      <c r="A237" s="351" t="s">
        <v>712</v>
      </c>
      <c r="B237" s="129"/>
      <c r="C237" s="133" t="s">
        <v>283</v>
      </c>
      <c r="D237" s="131" t="s">
        <v>68</v>
      </c>
      <c r="E237" s="132">
        <v>0</v>
      </c>
      <c r="F237" s="134"/>
      <c r="G237" s="135"/>
    </row>
    <row r="238" spans="1:7" x14ac:dyDescent="0.2">
      <c r="A238" s="351"/>
      <c r="B238" s="129"/>
      <c r="C238" s="133"/>
      <c r="D238" s="131"/>
      <c r="E238" s="132"/>
      <c r="F238" s="134"/>
      <c r="G238" s="135"/>
    </row>
    <row r="239" spans="1:7" x14ac:dyDescent="0.2">
      <c r="A239" s="351" t="s">
        <v>713</v>
      </c>
      <c r="B239" s="129"/>
      <c r="C239" s="133" t="s">
        <v>284</v>
      </c>
      <c r="D239" s="131" t="s">
        <v>68</v>
      </c>
      <c r="E239" s="132">
        <v>0</v>
      </c>
      <c r="F239" s="134"/>
      <c r="G239" s="135"/>
    </row>
    <row r="240" spans="1:7" x14ac:dyDescent="0.2">
      <c r="A240" s="351"/>
      <c r="B240" s="129"/>
      <c r="C240" s="133"/>
      <c r="D240" s="131"/>
      <c r="E240" s="132"/>
      <c r="F240" s="136"/>
      <c r="G240" s="135"/>
    </row>
    <row r="241" spans="1:7" x14ac:dyDescent="0.2">
      <c r="A241" s="351" t="s">
        <v>288</v>
      </c>
      <c r="B241" s="206" t="s">
        <v>244</v>
      </c>
      <c r="C241" s="137" t="s">
        <v>69</v>
      </c>
      <c r="D241" s="131"/>
      <c r="E241" s="132"/>
      <c r="F241" s="126"/>
      <c r="G241" s="127"/>
    </row>
    <row r="242" spans="1:7" x14ac:dyDescent="0.2">
      <c r="A242" s="351" t="s">
        <v>715</v>
      </c>
      <c r="B242" s="129"/>
      <c r="C242" s="133" t="s">
        <v>286</v>
      </c>
      <c r="D242" s="131" t="s">
        <v>68</v>
      </c>
      <c r="E242" s="132">
        <v>0</v>
      </c>
      <c r="F242" s="134"/>
      <c r="G242" s="135"/>
    </row>
    <row r="243" spans="1:7" x14ac:dyDescent="0.2">
      <c r="A243" s="351"/>
      <c r="B243" s="206"/>
      <c r="C243" s="208"/>
      <c r="D243" s="209"/>
      <c r="E243" s="210"/>
      <c r="F243" s="211"/>
      <c r="G243" s="135"/>
    </row>
    <row r="244" spans="1:7" x14ac:dyDescent="0.2">
      <c r="A244" s="351" t="s">
        <v>715</v>
      </c>
      <c r="B244" s="129"/>
      <c r="C244" s="133" t="s">
        <v>287</v>
      </c>
      <c r="D244" s="131" t="s">
        <v>68</v>
      </c>
      <c r="E244" s="132">
        <v>0</v>
      </c>
      <c r="F244" s="134"/>
      <c r="G244" s="135"/>
    </row>
    <row r="245" spans="1:7" x14ac:dyDescent="0.2">
      <c r="A245" s="351"/>
      <c r="B245" s="129"/>
      <c r="C245" s="133"/>
      <c r="D245" s="131"/>
      <c r="E245" s="132"/>
      <c r="F245" s="136"/>
      <c r="G245" s="135"/>
    </row>
    <row r="246" spans="1:7" x14ac:dyDescent="0.2">
      <c r="A246" s="351" t="s">
        <v>289</v>
      </c>
      <c r="B246" s="206" t="s">
        <v>244</v>
      </c>
      <c r="C246" s="137" t="s">
        <v>70</v>
      </c>
      <c r="D246" s="131"/>
      <c r="E246" s="132"/>
      <c r="F246" s="126"/>
      <c r="G246" s="127"/>
    </row>
    <row r="247" spans="1:7" x14ac:dyDescent="0.2">
      <c r="A247" s="351" t="s">
        <v>716</v>
      </c>
      <c r="B247" s="129"/>
      <c r="C247" s="133" t="s">
        <v>263</v>
      </c>
      <c r="D247" s="131" t="s">
        <v>68</v>
      </c>
      <c r="E247" s="132">
        <v>0</v>
      </c>
      <c r="F247" s="134"/>
      <c r="G247" s="135"/>
    </row>
    <row r="248" spans="1:7" x14ac:dyDescent="0.2">
      <c r="A248" s="351"/>
      <c r="B248" s="129"/>
      <c r="C248" s="208"/>
      <c r="D248" s="131"/>
      <c r="E248" s="132"/>
      <c r="F248" s="134"/>
      <c r="G248" s="135"/>
    </row>
    <row r="249" spans="1:7" x14ac:dyDescent="0.2">
      <c r="A249" s="351" t="s">
        <v>717</v>
      </c>
      <c r="B249" s="129"/>
      <c r="C249" s="208" t="s">
        <v>264</v>
      </c>
      <c r="D249" s="131" t="s">
        <v>68</v>
      </c>
      <c r="E249" s="132">
        <v>0</v>
      </c>
      <c r="F249" s="134"/>
      <c r="G249" s="135"/>
    </row>
    <row r="250" spans="1:7" x14ac:dyDescent="0.2">
      <c r="A250" s="351"/>
      <c r="B250" s="129"/>
      <c r="C250" s="208"/>
      <c r="D250" s="131"/>
      <c r="E250" s="132"/>
      <c r="F250" s="134"/>
      <c r="G250" s="135"/>
    </row>
    <row r="251" spans="1:7" x14ac:dyDescent="0.2">
      <c r="A251" s="351" t="s">
        <v>718</v>
      </c>
      <c r="B251" s="129"/>
      <c r="C251" s="208" t="s">
        <v>265</v>
      </c>
      <c r="D251" s="131" t="s">
        <v>68</v>
      </c>
      <c r="E251" s="132">
        <v>3</v>
      </c>
      <c r="F251" s="134"/>
      <c r="G251" s="135"/>
    </row>
    <row r="252" spans="1:7" x14ac:dyDescent="0.2">
      <c r="A252" s="351"/>
      <c r="B252" s="129"/>
      <c r="C252" s="208"/>
      <c r="D252" s="131"/>
      <c r="E252" s="132"/>
      <c r="F252" s="134"/>
      <c r="G252" s="135"/>
    </row>
    <row r="253" spans="1:7" x14ac:dyDescent="0.2">
      <c r="A253" s="351" t="s">
        <v>719</v>
      </c>
      <c r="B253" s="129"/>
      <c r="C253" s="208" t="s">
        <v>266</v>
      </c>
      <c r="D253" s="131" t="s">
        <v>68</v>
      </c>
      <c r="E253" s="132">
        <v>0</v>
      </c>
      <c r="F253" s="134"/>
      <c r="G253" s="135"/>
    </row>
    <row r="254" spans="1:7" x14ac:dyDescent="0.2">
      <c r="A254" s="351"/>
      <c r="B254" s="129"/>
      <c r="C254" s="133"/>
      <c r="D254" s="131"/>
      <c r="E254" s="132"/>
      <c r="F254" s="134"/>
      <c r="G254" s="135"/>
    </row>
    <row r="255" spans="1:7" x14ac:dyDescent="0.2">
      <c r="A255" s="351" t="s">
        <v>714</v>
      </c>
      <c r="B255" s="206" t="s">
        <v>244</v>
      </c>
      <c r="C255" s="137" t="s">
        <v>71</v>
      </c>
      <c r="D255" s="131"/>
      <c r="E255" s="132"/>
      <c r="F255" s="126"/>
      <c r="G255" s="127"/>
    </row>
    <row r="256" spans="1:7" x14ac:dyDescent="0.2">
      <c r="A256" s="351"/>
      <c r="B256" s="129"/>
      <c r="C256" s="133" t="s">
        <v>290</v>
      </c>
      <c r="D256" s="131" t="s">
        <v>68</v>
      </c>
      <c r="E256" s="132">
        <v>1</v>
      </c>
      <c r="F256" s="134"/>
      <c r="G256" s="135"/>
    </row>
    <row r="257" spans="1:7" x14ac:dyDescent="0.2">
      <c r="A257" s="351"/>
      <c r="B257" s="129"/>
      <c r="C257" s="133"/>
      <c r="D257" s="131"/>
      <c r="E257" s="132"/>
      <c r="F257" s="136"/>
      <c r="G257" s="135"/>
    </row>
    <row r="258" spans="1:7" x14ac:dyDescent="0.2">
      <c r="A258" s="351" t="s">
        <v>291</v>
      </c>
      <c r="B258" s="206" t="s">
        <v>244</v>
      </c>
      <c r="C258" s="137" t="s">
        <v>72</v>
      </c>
      <c r="D258" s="131"/>
      <c r="E258" s="132"/>
      <c r="F258" s="126"/>
      <c r="G258" s="127"/>
    </row>
    <row r="259" spans="1:7" x14ac:dyDescent="0.2">
      <c r="A259" s="351" t="s">
        <v>292</v>
      </c>
      <c r="B259" s="129" t="s">
        <v>244</v>
      </c>
      <c r="C259" s="133" t="s">
        <v>732</v>
      </c>
      <c r="D259" s="131"/>
      <c r="E259" s="132"/>
      <c r="F259" s="126"/>
      <c r="G259" s="127"/>
    </row>
    <row r="260" spans="1:7" x14ac:dyDescent="0.2">
      <c r="A260" s="351"/>
      <c r="B260" s="129"/>
      <c r="C260" s="133" t="s">
        <v>733</v>
      </c>
      <c r="D260" s="131"/>
      <c r="E260" s="132"/>
      <c r="F260" s="126"/>
      <c r="G260" s="127"/>
    </row>
    <row r="261" spans="1:7" x14ac:dyDescent="0.2">
      <c r="A261" s="351"/>
      <c r="B261" s="129"/>
      <c r="C261" s="133" t="s">
        <v>734</v>
      </c>
      <c r="D261" s="131"/>
      <c r="E261" s="132"/>
      <c r="F261" s="126"/>
      <c r="G261" s="127"/>
    </row>
    <row r="262" spans="1:7" x14ac:dyDescent="0.2">
      <c r="A262" s="351" t="s">
        <v>720</v>
      </c>
      <c r="B262" s="129"/>
      <c r="C262" s="133" t="s">
        <v>293</v>
      </c>
      <c r="D262" s="131" t="s">
        <v>68</v>
      </c>
      <c r="E262" s="132">
        <v>0</v>
      </c>
      <c r="F262" s="134"/>
      <c r="G262" s="135"/>
    </row>
    <row r="263" spans="1:7" x14ac:dyDescent="0.2">
      <c r="A263" s="351"/>
      <c r="B263" s="129"/>
      <c r="C263" s="133"/>
      <c r="D263" s="131"/>
      <c r="E263" s="132"/>
      <c r="F263" s="134"/>
      <c r="G263" s="135"/>
    </row>
    <row r="264" spans="1:7" x14ac:dyDescent="0.2">
      <c r="A264" s="351" t="s">
        <v>721</v>
      </c>
      <c r="B264" s="129"/>
      <c r="C264" s="133" t="s">
        <v>294</v>
      </c>
      <c r="D264" s="131" t="s">
        <v>68</v>
      </c>
      <c r="E264" s="132">
        <v>0</v>
      </c>
      <c r="F264" s="134"/>
      <c r="G264" s="135"/>
    </row>
    <row r="265" spans="1:7" x14ac:dyDescent="0.2">
      <c r="A265" s="351"/>
      <c r="B265" s="129"/>
      <c r="C265" s="133"/>
      <c r="D265" s="131"/>
      <c r="E265" s="132"/>
      <c r="F265" s="134"/>
      <c r="G265" s="135"/>
    </row>
    <row r="266" spans="1:7" x14ac:dyDescent="0.2">
      <c r="A266" s="351" t="s">
        <v>722</v>
      </c>
      <c r="B266" s="129"/>
      <c r="C266" s="133" t="s">
        <v>295</v>
      </c>
      <c r="D266" s="131" t="s">
        <v>68</v>
      </c>
      <c r="E266" s="132">
        <v>3</v>
      </c>
      <c r="F266" s="134"/>
      <c r="G266" s="135"/>
    </row>
    <row r="267" spans="1:7" x14ac:dyDescent="0.2">
      <c r="A267" s="351"/>
      <c r="B267" s="129"/>
      <c r="C267" s="133"/>
      <c r="D267" s="131"/>
      <c r="E267" s="132"/>
      <c r="F267" s="134"/>
      <c r="G267" s="135"/>
    </row>
    <row r="268" spans="1:7" x14ac:dyDescent="0.2">
      <c r="A268" s="351" t="s">
        <v>723</v>
      </c>
      <c r="B268" s="129"/>
      <c r="C268" s="133" t="s">
        <v>296</v>
      </c>
      <c r="D268" s="131" t="s">
        <v>68</v>
      </c>
      <c r="E268" s="132">
        <v>0</v>
      </c>
      <c r="F268" s="134"/>
      <c r="G268" s="135"/>
    </row>
    <row r="269" spans="1:7" x14ac:dyDescent="0.2">
      <c r="A269" s="351"/>
      <c r="B269" s="129"/>
      <c r="C269" s="133"/>
      <c r="D269" s="131"/>
      <c r="E269" s="132"/>
      <c r="F269" s="136"/>
      <c r="G269" s="135"/>
    </row>
    <row r="270" spans="1:7" x14ac:dyDescent="0.2">
      <c r="A270" s="351" t="s">
        <v>73</v>
      </c>
      <c r="B270" s="129" t="s">
        <v>244</v>
      </c>
      <c r="C270" s="133" t="s">
        <v>728</v>
      </c>
      <c r="D270" s="131"/>
      <c r="E270" s="132"/>
      <c r="F270" s="126"/>
      <c r="G270" s="127"/>
    </row>
    <row r="271" spans="1:7" x14ac:dyDescent="0.2">
      <c r="A271" s="354"/>
      <c r="B271" s="344"/>
      <c r="C271" s="182" t="s">
        <v>729</v>
      </c>
      <c r="D271" s="183"/>
      <c r="E271" s="345"/>
      <c r="F271" s="126"/>
      <c r="G271" s="127"/>
    </row>
    <row r="272" spans="1:7" x14ac:dyDescent="0.2">
      <c r="A272" s="351"/>
      <c r="B272" s="129"/>
      <c r="C272" s="133" t="s">
        <v>731</v>
      </c>
      <c r="D272" s="131"/>
      <c r="E272" s="132"/>
      <c r="F272" s="126"/>
      <c r="G272" s="127"/>
    </row>
    <row r="273" spans="1:9" x14ac:dyDescent="0.2">
      <c r="A273" s="351"/>
      <c r="B273" s="206"/>
      <c r="C273" s="208"/>
      <c r="D273" s="209"/>
      <c r="E273" s="210"/>
      <c r="F273" s="211"/>
      <c r="G273" s="135"/>
    </row>
    <row r="274" spans="1:9" x14ac:dyDescent="0.2">
      <c r="A274" s="351"/>
      <c r="B274" s="129"/>
      <c r="C274" s="133" t="s">
        <v>730</v>
      </c>
      <c r="D274" s="131"/>
      <c r="E274" s="132"/>
      <c r="F274" s="126"/>
      <c r="G274" s="127"/>
    </row>
    <row r="275" spans="1:9" x14ac:dyDescent="0.2">
      <c r="A275" s="351" t="s">
        <v>724</v>
      </c>
      <c r="B275" s="129"/>
      <c r="C275" s="128" t="s">
        <v>263</v>
      </c>
      <c r="D275" s="131" t="s">
        <v>68</v>
      </c>
      <c r="E275" s="132">
        <v>0</v>
      </c>
      <c r="F275" s="134"/>
      <c r="G275" s="135"/>
    </row>
    <row r="276" spans="1:9" x14ac:dyDescent="0.2">
      <c r="A276" s="351"/>
      <c r="B276" s="129"/>
      <c r="C276" s="128"/>
      <c r="D276" s="131"/>
      <c r="E276" s="132"/>
      <c r="F276" s="134"/>
      <c r="G276" s="135"/>
    </row>
    <row r="277" spans="1:9" x14ac:dyDescent="0.2">
      <c r="A277" s="351" t="s">
        <v>725</v>
      </c>
      <c r="B277" s="129"/>
      <c r="C277" s="128" t="s">
        <v>264</v>
      </c>
      <c r="D277" s="131" t="s">
        <v>68</v>
      </c>
      <c r="E277" s="132">
        <v>0</v>
      </c>
      <c r="F277" s="134"/>
      <c r="G277" s="135"/>
    </row>
    <row r="278" spans="1:9" x14ac:dyDescent="0.2">
      <c r="A278" s="351"/>
      <c r="B278" s="129"/>
      <c r="C278" s="128"/>
      <c r="D278" s="131"/>
      <c r="E278" s="132"/>
      <c r="F278" s="134"/>
      <c r="G278" s="135"/>
    </row>
    <row r="279" spans="1:9" x14ac:dyDescent="0.2">
      <c r="A279" s="355"/>
      <c r="B279" s="373"/>
      <c r="C279" s="374"/>
      <c r="D279" s="375"/>
      <c r="E279" s="376"/>
      <c r="F279" s="377"/>
      <c r="G279" s="144"/>
    </row>
    <row r="280" spans="1:9" s="150" customFormat="1" x14ac:dyDescent="0.2">
      <c r="A280" s="212"/>
      <c r="B280" s="213"/>
      <c r="C280" s="147"/>
      <c r="D280" s="214"/>
      <c r="E280" s="214"/>
      <c r="F280" s="148" t="s">
        <v>113</v>
      </c>
      <c r="G280" s="149">
        <f>SUM(G211:G279)</f>
        <v>0</v>
      </c>
      <c r="I280" s="151"/>
    </row>
    <row r="281" spans="1:9" s="150" customFormat="1" x14ac:dyDescent="0.2">
      <c r="A281" s="110" t="s">
        <v>0</v>
      </c>
      <c r="B281" s="111"/>
      <c r="C281" s="112" t="s">
        <v>1</v>
      </c>
      <c r="D281" s="112" t="s">
        <v>2</v>
      </c>
      <c r="E281" s="112" t="s">
        <v>3</v>
      </c>
      <c r="F281" s="113" t="s">
        <v>4</v>
      </c>
      <c r="G281" s="112" t="s">
        <v>5</v>
      </c>
      <c r="I281" s="151"/>
    </row>
    <row r="282" spans="1:9" s="150" customFormat="1" x14ac:dyDescent="0.2">
      <c r="A282" s="152"/>
      <c r="B282" s="153"/>
      <c r="C282" s="154"/>
      <c r="D282" s="154"/>
      <c r="E282" s="154"/>
      <c r="F282" s="155" t="s">
        <v>114</v>
      </c>
      <c r="G282" s="156">
        <f>G280</f>
        <v>0</v>
      </c>
      <c r="I282" s="151"/>
    </row>
    <row r="283" spans="1:9" s="150" customFormat="1" x14ac:dyDescent="0.2">
      <c r="A283" s="353"/>
      <c r="B283" s="157"/>
      <c r="C283" s="158"/>
      <c r="D283" s="159"/>
      <c r="E283" s="159"/>
      <c r="F283" s="160"/>
      <c r="G283" s="161"/>
      <c r="I283" s="151"/>
    </row>
    <row r="284" spans="1:9" x14ac:dyDescent="0.2">
      <c r="A284" s="351" t="s">
        <v>726</v>
      </c>
      <c r="B284" s="129"/>
      <c r="C284" s="128" t="s">
        <v>265</v>
      </c>
      <c r="D284" s="131" t="s">
        <v>68</v>
      </c>
      <c r="E284" s="132">
        <v>2</v>
      </c>
      <c r="F284" s="134"/>
      <c r="G284" s="135"/>
    </row>
    <row r="285" spans="1:9" x14ac:dyDescent="0.2">
      <c r="A285" s="351"/>
      <c r="B285" s="129"/>
      <c r="C285" s="128"/>
      <c r="D285" s="131"/>
      <c r="E285" s="132"/>
      <c r="F285" s="134"/>
      <c r="G285" s="135"/>
    </row>
    <row r="286" spans="1:9" x14ac:dyDescent="0.2">
      <c r="A286" s="351" t="s">
        <v>727</v>
      </c>
      <c r="B286" s="129"/>
      <c r="C286" s="128" t="s">
        <v>266</v>
      </c>
      <c r="D286" s="131" t="s">
        <v>68</v>
      </c>
      <c r="E286" s="132">
        <v>0</v>
      </c>
      <c r="F286" s="134"/>
      <c r="G286" s="135"/>
    </row>
    <row r="287" spans="1:9" x14ac:dyDescent="0.2">
      <c r="A287" s="351"/>
      <c r="B287" s="129"/>
      <c r="C287" s="133"/>
      <c r="D287" s="131"/>
      <c r="E287" s="132"/>
      <c r="F287" s="136"/>
      <c r="G287" s="135"/>
    </row>
    <row r="288" spans="1:9" x14ac:dyDescent="0.2">
      <c r="A288" s="351" t="s">
        <v>74</v>
      </c>
      <c r="B288" s="129" t="s">
        <v>244</v>
      </c>
      <c r="C288" s="133" t="s">
        <v>735</v>
      </c>
      <c r="D288" s="131"/>
      <c r="E288" s="132"/>
      <c r="F288" s="126"/>
      <c r="G288" s="127"/>
    </row>
    <row r="289" spans="1:7" x14ac:dyDescent="0.2">
      <c r="A289" s="354"/>
      <c r="B289" s="344"/>
      <c r="C289" s="182" t="s">
        <v>736</v>
      </c>
      <c r="D289" s="183"/>
      <c r="E289" s="345"/>
      <c r="F289" s="126"/>
      <c r="G289" s="127"/>
    </row>
    <row r="290" spans="1:7" x14ac:dyDescent="0.2">
      <c r="A290" s="351"/>
      <c r="B290" s="129"/>
      <c r="C290" s="133" t="s">
        <v>737</v>
      </c>
      <c r="D290" s="131"/>
      <c r="E290" s="132"/>
      <c r="F290" s="126"/>
      <c r="G290" s="127"/>
    </row>
    <row r="291" spans="1:7" x14ac:dyDescent="0.2">
      <c r="A291" s="351"/>
      <c r="B291" s="129"/>
      <c r="C291" s="133" t="s">
        <v>738</v>
      </c>
      <c r="D291" s="131"/>
      <c r="E291" s="132"/>
      <c r="F291" s="126"/>
      <c r="G291" s="127"/>
    </row>
    <row r="292" spans="1:7" x14ac:dyDescent="0.2">
      <c r="A292" s="351"/>
      <c r="B292" s="129"/>
      <c r="C292" s="133" t="s">
        <v>739</v>
      </c>
      <c r="D292" s="131"/>
      <c r="E292" s="132"/>
      <c r="F292" s="126"/>
      <c r="G292" s="127"/>
    </row>
    <row r="293" spans="1:7" x14ac:dyDescent="0.2">
      <c r="A293" s="351" t="s">
        <v>740</v>
      </c>
      <c r="B293" s="129"/>
      <c r="C293" s="133" t="s">
        <v>297</v>
      </c>
      <c r="D293" s="131" t="s">
        <v>68</v>
      </c>
      <c r="E293" s="132">
        <v>0</v>
      </c>
      <c r="F293" s="134"/>
      <c r="G293" s="135"/>
    </row>
    <row r="294" spans="1:7" x14ac:dyDescent="0.2">
      <c r="A294" s="351"/>
      <c r="B294" s="129"/>
      <c r="C294" s="133"/>
      <c r="D294" s="131"/>
      <c r="E294" s="132"/>
      <c r="F294" s="134"/>
      <c r="G294" s="135"/>
    </row>
    <row r="295" spans="1:7" x14ac:dyDescent="0.2">
      <c r="A295" s="351" t="s">
        <v>741</v>
      </c>
      <c r="B295" s="129"/>
      <c r="C295" s="133" t="s">
        <v>298</v>
      </c>
      <c r="D295" s="131" t="s">
        <v>68</v>
      </c>
      <c r="E295" s="132">
        <v>0</v>
      </c>
      <c r="F295" s="134"/>
      <c r="G295" s="135"/>
    </row>
    <row r="296" spans="1:7" x14ac:dyDescent="0.2">
      <c r="A296" s="351"/>
      <c r="B296" s="129"/>
      <c r="C296" s="133"/>
      <c r="D296" s="131"/>
      <c r="E296" s="132"/>
      <c r="F296" s="134"/>
      <c r="G296" s="135"/>
    </row>
    <row r="297" spans="1:7" x14ac:dyDescent="0.2">
      <c r="A297" s="351" t="s">
        <v>742</v>
      </c>
      <c r="B297" s="129"/>
      <c r="C297" s="133" t="s">
        <v>299</v>
      </c>
      <c r="D297" s="131" t="s">
        <v>68</v>
      </c>
      <c r="E297" s="132">
        <v>0</v>
      </c>
      <c r="F297" s="134"/>
      <c r="G297" s="135"/>
    </row>
    <row r="298" spans="1:7" x14ac:dyDescent="0.2">
      <c r="A298" s="366"/>
      <c r="B298" s="378"/>
      <c r="C298" s="128"/>
      <c r="D298" s="347"/>
      <c r="E298" s="210"/>
      <c r="F298" s="211"/>
      <c r="G298" s="367"/>
    </row>
    <row r="299" spans="1:7" x14ac:dyDescent="0.2">
      <c r="A299" s="351" t="s">
        <v>75</v>
      </c>
      <c r="B299" s="129" t="s">
        <v>244</v>
      </c>
      <c r="C299" s="346" t="s">
        <v>746</v>
      </c>
      <c r="D299" s="209"/>
      <c r="E299" s="132"/>
      <c r="F299" s="126"/>
      <c r="G299" s="127"/>
    </row>
    <row r="300" spans="1:7" x14ac:dyDescent="0.2">
      <c r="A300" s="351"/>
      <c r="B300" s="129"/>
      <c r="C300" s="346" t="s">
        <v>747</v>
      </c>
      <c r="D300" s="209"/>
      <c r="E300" s="132"/>
      <c r="F300" s="126"/>
      <c r="G300" s="127"/>
    </row>
    <row r="301" spans="1:7" x14ac:dyDescent="0.2">
      <c r="A301" s="351"/>
      <c r="B301" s="129"/>
      <c r="C301" s="346" t="s">
        <v>748</v>
      </c>
      <c r="D301" s="209"/>
      <c r="E301" s="132"/>
      <c r="F301" s="126"/>
      <c r="G301" s="127"/>
    </row>
    <row r="302" spans="1:7" x14ac:dyDescent="0.2">
      <c r="A302" s="351"/>
      <c r="B302" s="129"/>
      <c r="C302" s="346" t="s">
        <v>749</v>
      </c>
      <c r="D302" s="209"/>
      <c r="E302" s="132"/>
      <c r="F302" s="126"/>
      <c r="G302" s="127"/>
    </row>
    <row r="303" spans="1:7" x14ac:dyDescent="0.2">
      <c r="A303" s="351"/>
      <c r="B303" s="129"/>
      <c r="C303" s="346" t="s">
        <v>750</v>
      </c>
      <c r="D303" s="209"/>
      <c r="E303" s="132"/>
      <c r="F303" s="126"/>
      <c r="G303" s="127"/>
    </row>
    <row r="304" spans="1:7" x14ac:dyDescent="0.2">
      <c r="A304" s="351" t="s">
        <v>751</v>
      </c>
      <c r="B304" s="129"/>
      <c r="C304" s="208" t="s">
        <v>263</v>
      </c>
      <c r="D304" s="209" t="s">
        <v>68</v>
      </c>
      <c r="E304" s="132">
        <v>3</v>
      </c>
      <c r="F304" s="134"/>
      <c r="G304" s="135"/>
    </row>
    <row r="305" spans="1:7" x14ac:dyDescent="0.2">
      <c r="A305" s="351"/>
      <c r="B305" s="129"/>
      <c r="C305" s="208"/>
      <c r="D305" s="209"/>
      <c r="E305" s="132"/>
      <c r="F305" s="134"/>
      <c r="G305" s="135"/>
    </row>
    <row r="306" spans="1:7" x14ac:dyDescent="0.2">
      <c r="A306" s="351" t="s">
        <v>752</v>
      </c>
      <c r="B306" s="129"/>
      <c r="C306" s="208" t="s">
        <v>264</v>
      </c>
      <c r="D306" s="209" t="s">
        <v>68</v>
      </c>
      <c r="E306" s="132">
        <v>2</v>
      </c>
      <c r="F306" s="134"/>
      <c r="G306" s="135"/>
    </row>
    <row r="307" spans="1:7" x14ac:dyDescent="0.2">
      <c r="A307" s="351"/>
      <c r="B307" s="129"/>
      <c r="C307" s="208"/>
      <c r="D307" s="209"/>
      <c r="E307" s="132"/>
      <c r="F307" s="134"/>
      <c r="G307" s="135"/>
    </row>
    <row r="308" spans="1:7" x14ac:dyDescent="0.2">
      <c r="A308" s="351" t="s">
        <v>753</v>
      </c>
      <c r="B308" s="129"/>
      <c r="C308" s="208" t="s">
        <v>265</v>
      </c>
      <c r="D308" s="209" t="s">
        <v>68</v>
      </c>
      <c r="E308" s="132">
        <v>2</v>
      </c>
      <c r="F308" s="134"/>
      <c r="G308" s="135"/>
    </row>
    <row r="309" spans="1:7" x14ac:dyDescent="0.2">
      <c r="A309" s="351"/>
      <c r="B309" s="129"/>
      <c r="C309" s="208"/>
      <c r="D309" s="209"/>
      <c r="E309" s="132"/>
      <c r="F309" s="134"/>
      <c r="G309" s="135"/>
    </row>
    <row r="310" spans="1:7" x14ac:dyDescent="0.2">
      <c r="A310" s="351" t="s">
        <v>754</v>
      </c>
      <c r="B310" s="129"/>
      <c r="C310" s="208" t="s">
        <v>266</v>
      </c>
      <c r="D310" s="209" t="s">
        <v>68</v>
      </c>
      <c r="E310" s="132">
        <v>0</v>
      </c>
      <c r="F310" s="134"/>
      <c r="G310" s="135"/>
    </row>
    <row r="311" spans="1:7" x14ac:dyDescent="0.2">
      <c r="A311" s="351"/>
      <c r="B311" s="129"/>
      <c r="C311" s="208"/>
      <c r="D311" s="209"/>
      <c r="E311" s="132"/>
      <c r="F311" s="126"/>
      <c r="G311" s="127"/>
    </row>
    <row r="312" spans="1:7" x14ac:dyDescent="0.2">
      <c r="A312" s="351" t="s">
        <v>76</v>
      </c>
      <c r="B312" s="129" t="s">
        <v>300</v>
      </c>
      <c r="C312" s="301" t="s">
        <v>144</v>
      </c>
      <c r="D312" s="209"/>
      <c r="E312" s="132"/>
      <c r="F312" s="126"/>
      <c r="G312" s="127"/>
    </row>
    <row r="313" spans="1:7" x14ac:dyDescent="0.2">
      <c r="A313" s="351" t="s">
        <v>77</v>
      </c>
      <c r="B313" s="129" t="s">
        <v>301</v>
      </c>
      <c r="C313" s="133" t="s">
        <v>755</v>
      </c>
      <c r="D313" s="131" t="s">
        <v>68</v>
      </c>
      <c r="E313" s="132">
        <v>2</v>
      </c>
      <c r="F313" s="134"/>
      <c r="G313" s="135"/>
    </row>
    <row r="314" spans="1:7" x14ac:dyDescent="0.2">
      <c r="A314" s="351"/>
      <c r="B314" s="129"/>
      <c r="C314" s="133" t="s">
        <v>756</v>
      </c>
      <c r="D314" s="131"/>
      <c r="E314" s="132"/>
      <c r="F314" s="136"/>
      <c r="G314" s="135"/>
    </row>
    <row r="315" spans="1:7" x14ac:dyDescent="0.2">
      <c r="A315" s="351"/>
      <c r="B315" s="129"/>
      <c r="C315" s="133" t="s">
        <v>757</v>
      </c>
      <c r="D315" s="131"/>
      <c r="E315" s="132"/>
      <c r="F315" s="136"/>
      <c r="G315" s="135"/>
    </row>
    <row r="316" spans="1:7" x14ac:dyDescent="0.2">
      <c r="A316" s="351"/>
      <c r="B316" s="129"/>
      <c r="C316" s="133"/>
      <c r="D316" s="131"/>
      <c r="E316" s="132"/>
      <c r="F316" s="136"/>
      <c r="G316" s="135"/>
    </row>
    <row r="317" spans="1:7" x14ac:dyDescent="0.2">
      <c r="A317" s="351" t="s">
        <v>78</v>
      </c>
      <c r="B317" s="129" t="s">
        <v>302</v>
      </c>
      <c r="C317" s="133" t="s">
        <v>79</v>
      </c>
      <c r="D317" s="131"/>
      <c r="E317" s="132"/>
      <c r="F317" s="126"/>
      <c r="G317" s="127"/>
    </row>
    <row r="318" spans="1:7" x14ac:dyDescent="0.2">
      <c r="A318" s="354" t="s">
        <v>80</v>
      </c>
      <c r="B318" s="344"/>
      <c r="C318" s="182" t="s">
        <v>758</v>
      </c>
      <c r="D318" s="183" t="s">
        <v>31</v>
      </c>
      <c r="E318" s="345">
        <v>3</v>
      </c>
      <c r="F318" s="134"/>
      <c r="G318" s="135"/>
    </row>
    <row r="319" spans="1:7" x14ac:dyDescent="0.2">
      <c r="A319" s="351"/>
      <c r="B319" s="129"/>
      <c r="C319" s="133" t="s">
        <v>759</v>
      </c>
      <c r="D319" s="131"/>
      <c r="E319" s="132"/>
      <c r="F319" s="136"/>
      <c r="G319" s="135"/>
    </row>
    <row r="320" spans="1:7" x14ac:dyDescent="0.2">
      <c r="A320" s="351"/>
      <c r="B320" s="129"/>
      <c r="C320" s="133" t="s">
        <v>760</v>
      </c>
      <c r="D320" s="131"/>
      <c r="E320" s="132"/>
      <c r="F320" s="136"/>
      <c r="G320" s="135"/>
    </row>
    <row r="321" spans="1:7" x14ac:dyDescent="0.2">
      <c r="A321" s="351"/>
      <c r="B321" s="129"/>
      <c r="C321" s="133" t="s">
        <v>761</v>
      </c>
      <c r="D321" s="131"/>
      <c r="E321" s="132"/>
      <c r="F321" s="136"/>
      <c r="G321" s="135"/>
    </row>
    <row r="322" spans="1:7" x14ac:dyDescent="0.2">
      <c r="A322" s="351"/>
      <c r="B322" s="129"/>
      <c r="C322" s="133"/>
      <c r="D322" s="131"/>
      <c r="E322" s="132"/>
      <c r="F322" s="136"/>
      <c r="G322" s="135"/>
    </row>
    <row r="323" spans="1:7" x14ac:dyDescent="0.2">
      <c r="A323" s="351" t="s">
        <v>81</v>
      </c>
      <c r="B323" s="129"/>
      <c r="C323" s="133" t="s">
        <v>82</v>
      </c>
      <c r="D323" s="131"/>
      <c r="E323" s="132"/>
      <c r="F323" s="126"/>
      <c r="G323" s="127"/>
    </row>
    <row r="324" spans="1:7" x14ac:dyDescent="0.2">
      <c r="A324" s="351" t="s">
        <v>762</v>
      </c>
      <c r="B324" s="129"/>
      <c r="C324" s="133" t="s">
        <v>303</v>
      </c>
      <c r="D324" s="131" t="s">
        <v>31</v>
      </c>
      <c r="E324" s="132">
        <v>5</v>
      </c>
      <c r="F324" s="134"/>
      <c r="G324" s="135"/>
    </row>
    <row r="325" spans="1:7" x14ac:dyDescent="0.2">
      <c r="A325" s="351"/>
      <c r="B325" s="129"/>
      <c r="C325" s="133"/>
      <c r="D325" s="131"/>
      <c r="E325" s="132"/>
      <c r="F325" s="134"/>
      <c r="G325" s="135"/>
    </row>
    <row r="326" spans="1:7" x14ac:dyDescent="0.2">
      <c r="A326" s="351" t="s">
        <v>763</v>
      </c>
      <c r="B326" s="129"/>
      <c r="C326" s="133" t="s">
        <v>304</v>
      </c>
      <c r="D326" s="131" t="s">
        <v>31</v>
      </c>
      <c r="E326" s="132">
        <v>5</v>
      </c>
      <c r="F326" s="134"/>
      <c r="G326" s="135"/>
    </row>
    <row r="327" spans="1:7" x14ac:dyDescent="0.2">
      <c r="A327" s="351"/>
      <c r="B327" s="129"/>
      <c r="C327" s="133"/>
      <c r="D327" s="131"/>
      <c r="E327" s="132"/>
      <c r="F327" s="136"/>
      <c r="G327" s="135"/>
    </row>
    <row r="328" spans="1:7" x14ac:dyDescent="0.2">
      <c r="A328" s="351" t="s">
        <v>83</v>
      </c>
      <c r="B328" s="129" t="s">
        <v>302</v>
      </c>
      <c r="C328" s="133" t="s">
        <v>84</v>
      </c>
      <c r="D328" s="131"/>
      <c r="E328" s="132"/>
      <c r="F328" s="126"/>
      <c r="G328" s="127"/>
    </row>
    <row r="329" spans="1:7" x14ac:dyDescent="0.2">
      <c r="A329" s="351" t="s">
        <v>797</v>
      </c>
      <c r="B329" s="129"/>
      <c r="C329" s="133" t="s">
        <v>764</v>
      </c>
      <c r="D329" s="131" t="s">
        <v>31</v>
      </c>
      <c r="E329" s="132">
        <v>10</v>
      </c>
      <c r="F329" s="134"/>
      <c r="G329" s="135"/>
    </row>
    <row r="330" spans="1:7" x14ac:dyDescent="0.2">
      <c r="A330" s="351"/>
      <c r="B330" s="129"/>
      <c r="C330" s="133" t="s">
        <v>765</v>
      </c>
      <c r="D330" s="131"/>
      <c r="E330" s="132"/>
      <c r="F330" s="134"/>
      <c r="G330" s="135"/>
    </row>
    <row r="331" spans="1:7" x14ac:dyDescent="0.2">
      <c r="A331" s="351"/>
      <c r="B331" s="129"/>
      <c r="C331" s="133"/>
      <c r="D331" s="131"/>
      <c r="E331" s="132"/>
      <c r="F331" s="134"/>
      <c r="G331" s="135"/>
    </row>
    <row r="332" spans="1:7" x14ac:dyDescent="0.2">
      <c r="A332" s="351" t="s">
        <v>799</v>
      </c>
      <c r="B332" s="129"/>
      <c r="C332" s="133" t="s">
        <v>766</v>
      </c>
      <c r="D332" s="131" t="s">
        <v>23</v>
      </c>
      <c r="E332" s="132">
        <v>4</v>
      </c>
      <c r="F332" s="134"/>
      <c r="G332" s="135"/>
    </row>
    <row r="333" spans="1:7" x14ac:dyDescent="0.2">
      <c r="A333" s="351"/>
      <c r="B333" s="129"/>
      <c r="C333" s="133" t="s">
        <v>767</v>
      </c>
      <c r="D333" s="131"/>
      <c r="E333" s="132"/>
      <c r="F333" s="134"/>
      <c r="G333" s="135"/>
    </row>
    <row r="334" spans="1:7" x14ac:dyDescent="0.2">
      <c r="A334" s="351"/>
      <c r="B334" s="129"/>
      <c r="C334" s="133" t="s">
        <v>768</v>
      </c>
      <c r="D334" s="131"/>
      <c r="E334" s="132"/>
      <c r="F334" s="134"/>
      <c r="G334" s="135"/>
    </row>
    <row r="335" spans="1:7" x14ac:dyDescent="0.2">
      <c r="A335" s="351"/>
      <c r="B335" s="129"/>
      <c r="C335" s="133"/>
      <c r="D335" s="131"/>
      <c r="E335" s="132"/>
      <c r="F335" s="134"/>
      <c r="G335" s="135"/>
    </row>
    <row r="336" spans="1:7" x14ac:dyDescent="0.2">
      <c r="A336" s="351" t="s">
        <v>798</v>
      </c>
      <c r="B336" s="129"/>
      <c r="C336" s="133" t="s">
        <v>769</v>
      </c>
      <c r="D336" s="131" t="s">
        <v>85</v>
      </c>
      <c r="E336" s="215">
        <v>1</v>
      </c>
      <c r="F336" s="134"/>
      <c r="G336" s="135"/>
    </row>
    <row r="337" spans="1:7" x14ac:dyDescent="0.2">
      <c r="A337" s="351"/>
      <c r="B337" s="129"/>
      <c r="C337" s="133" t="s">
        <v>770</v>
      </c>
      <c r="D337" s="131"/>
      <c r="E337" s="215"/>
      <c r="F337" s="136"/>
      <c r="G337" s="135"/>
    </row>
    <row r="338" spans="1:7" x14ac:dyDescent="0.2">
      <c r="A338" s="351"/>
      <c r="B338" s="129"/>
      <c r="C338" s="133"/>
      <c r="D338" s="131"/>
      <c r="E338" s="215"/>
      <c r="F338" s="136"/>
      <c r="G338" s="135"/>
    </row>
    <row r="339" spans="1:7" x14ac:dyDescent="0.2">
      <c r="A339" s="351" t="s">
        <v>86</v>
      </c>
      <c r="B339" s="129" t="s">
        <v>305</v>
      </c>
      <c r="C339" s="133" t="s">
        <v>87</v>
      </c>
      <c r="D339" s="131"/>
      <c r="E339" s="215"/>
      <c r="F339" s="126"/>
      <c r="G339" s="127"/>
    </row>
    <row r="340" spans="1:7" x14ac:dyDescent="0.2">
      <c r="A340" s="351" t="s">
        <v>800</v>
      </c>
      <c r="B340" s="129"/>
      <c r="C340" s="133" t="s">
        <v>771</v>
      </c>
      <c r="D340" s="131" t="s">
        <v>14</v>
      </c>
      <c r="E340" s="132">
        <v>8</v>
      </c>
      <c r="F340" s="134"/>
      <c r="G340" s="205"/>
    </row>
    <row r="341" spans="1:7" x14ac:dyDescent="0.2">
      <c r="A341" s="351"/>
      <c r="B341" s="129"/>
      <c r="C341" s="133" t="s">
        <v>772</v>
      </c>
      <c r="D341" s="131"/>
      <c r="E341" s="132"/>
      <c r="F341" s="134"/>
      <c r="G341" s="205"/>
    </row>
    <row r="342" spans="1:7" x14ac:dyDescent="0.2">
      <c r="A342" s="351"/>
      <c r="B342" s="129"/>
      <c r="C342" s="133"/>
      <c r="D342" s="131"/>
      <c r="E342" s="132"/>
      <c r="F342" s="134"/>
      <c r="G342" s="205"/>
    </row>
    <row r="343" spans="1:7" x14ac:dyDescent="0.2">
      <c r="A343" s="351" t="s">
        <v>801</v>
      </c>
      <c r="B343" s="129"/>
      <c r="C343" s="133" t="s">
        <v>306</v>
      </c>
      <c r="D343" s="131" t="s">
        <v>23</v>
      </c>
      <c r="E343" s="132">
        <v>12</v>
      </c>
      <c r="F343" s="134"/>
      <c r="G343" s="135"/>
    </row>
    <row r="344" spans="1:7" x14ac:dyDescent="0.2">
      <c r="A344" s="351"/>
      <c r="B344" s="129"/>
      <c r="C344" s="133"/>
      <c r="D344" s="131"/>
      <c r="E344" s="132"/>
      <c r="F344" s="134"/>
      <c r="G344" s="135"/>
    </row>
    <row r="345" spans="1:7" x14ac:dyDescent="0.2">
      <c r="A345" s="351" t="s">
        <v>802</v>
      </c>
      <c r="B345" s="129"/>
      <c r="C345" s="133" t="s">
        <v>307</v>
      </c>
      <c r="D345" s="131" t="s">
        <v>23</v>
      </c>
      <c r="E345" s="132">
        <v>10</v>
      </c>
      <c r="F345" s="134"/>
      <c r="G345" s="135"/>
    </row>
    <row r="346" spans="1:7" x14ac:dyDescent="0.2">
      <c r="A346" s="351"/>
      <c r="B346" s="129"/>
      <c r="C346" s="133"/>
      <c r="D346" s="131"/>
      <c r="E346" s="132"/>
      <c r="F346" s="134"/>
      <c r="G346" s="135"/>
    </row>
    <row r="347" spans="1:7" x14ac:dyDescent="0.2">
      <c r="A347" s="351" t="s">
        <v>803</v>
      </c>
      <c r="B347" s="129"/>
      <c r="C347" s="133" t="s">
        <v>773</v>
      </c>
      <c r="D347" s="131" t="s">
        <v>68</v>
      </c>
      <c r="E347" s="132">
        <v>2</v>
      </c>
      <c r="F347" s="134"/>
      <c r="G347" s="135"/>
    </row>
    <row r="348" spans="1:7" x14ac:dyDescent="0.2">
      <c r="A348" s="351"/>
      <c r="B348" s="129"/>
      <c r="C348" s="133" t="s">
        <v>774</v>
      </c>
      <c r="D348" s="131"/>
      <c r="E348" s="132"/>
      <c r="F348" s="136"/>
      <c r="G348" s="135"/>
    </row>
    <row r="349" spans="1:7" x14ac:dyDescent="0.2">
      <c r="A349" s="355"/>
      <c r="B349" s="373"/>
      <c r="C349" s="374"/>
      <c r="D349" s="375"/>
      <c r="E349" s="376"/>
      <c r="F349" s="377"/>
      <c r="G349" s="144"/>
    </row>
    <row r="350" spans="1:7" x14ac:dyDescent="0.2">
      <c r="A350" s="212"/>
      <c r="B350" s="213"/>
      <c r="C350" s="147"/>
      <c r="D350" s="214"/>
      <c r="E350" s="214"/>
      <c r="F350" s="148" t="s">
        <v>113</v>
      </c>
      <c r="G350" s="149">
        <f>SUM(G282:G349)</f>
        <v>0</v>
      </c>
    </row>
    <row r="351" spans="1:7" x14ac:dyDescent="0.2">
      <c r="A351" s="110" t="s">
        <v>0</v>
      </c>
      <c r="B351" s="111"/>
      <c r="C351" s="112" t="s">
        <v>1</v>
      </c>
      <c r="D351" s="112" t="s">
        <v>2</v>
      </c>
      <c r="E351" s="112" t="s">
        <v>3</v>
      </c>
      <c r="F351" s="113" t="s">
        <v>4</v>
      </c>
      <c r="G351" s="112" t="s">
        <v>5</v>
      </c>
    </row>
    <row r="352" spans="1:7" x14ac:dyDescent="0.2">
      <c r="A352" s="152"/>
      <c r="B352" s="153"/>
      <c r="C352" s="154"/>
      <c r="D352" s="154"/>
      <c r="E352" s="154"/>
      <c r="F352" s="155" t="s">
        <v>114</v>
      </c>
      <c r="G352" s="156">
        <f>G350</f>
        <v>0</v>
      </c>
    </row>
    <row r="353" spans="1:7" x14ac:dyDescent="0.2">
      <c r="A353" s="353"/>
      <c r="B353" s="157"/>
      <c r="C353" s="158"/>
      <c r="D353" s="159"/>
      <c r="E353" s="159"/>
      <c r="F353" s="160"/>
      <c r="G353" s="161"/>
    </row>
    <row r="354" spans="1:7" x14ac:dyDescent="0.2">
      <c r="A354" s="351" t="s">
        <v>88</v>
      </c>
      <c r="B354" s="129" t="s">
        <v>305</v>
      </c>
      <c r="C354" s="133" t="s">
        <v>775</v>
      </c>
      <c r="D354" s="131"/>
      <c r="E354" s="132"/>
      <c r="F354" s="126"/>
      <c r="G354" s="127"/>
    </row>
    <row r="355" spans="1:7" x14ac:dyDescent="0.2">
      <c r="A355" s="351"/>
      <c r="B355" s="129"/>
      <c r="C355" s="133" t="s">
        <v>776</v>
      </c>
      <c r="D355" s="131"/>
      <c r="E355" s="132"/>
      <c r="F355" s="126"/>
      <c r="G355" s="127"/>
    </row>
    <row r="356" spans="1:7" x14ac:dyDescent="0.2">
      <c r="A356" s="351"/>
      <c r="B356" s="129"/>
      <c r="C356" s="133" t="s">
        <v>777</v>
      </c>
      <c r="D356" s="131"/>
      <c r="E356" s="132"/>
      <c r="F356" s="126"/>
      <c r="G356" s="127"/>
    </row>
    <row r="357" spans="1:7" x14ac:dyDescent="0.2">
      <c r="A357" s="351" t="s">
        <v>804</v>
      </c>
      <c r="B357" s="129"/>
      <c r="C357" s="133" t="s">
        <v>308</v>
      </c>
      <c r="D357" s="131" t="s">
        <v>68</v>
      </c>
      <c r="E357" s="132">
        <v>5</v>
      </c>
      <c r="F357" s="134"/>
      <c r="G357" s="135"/>
    </row>
    <row r="358" spans="1:7" x14ac:dyDescent="0.2">
      <c r="A358" s="351"/>
      <c r="B358" s="129"/>
      <c r="C358" s="133"/>
      <c r="D358" s="131"/>
      <c r="E358" s="132"/>
      <c r="F358" s="134"/>
      <c r="G358" s="135"/>
    </row>
    <row r="359" spans="1:7" x14ac:dyDescent="0.2">
      <c r="A359" s="351" t="s">
        <v>805</v>
      </c>
      <c r="B359" s="129"/>
      <c r="C359" s="133" t="s">
        <v>309</v>
      </c>
      <c r="D359" s="131" t="s">
        <v>68</v>
      </c>
      <c r="E359" s="132">
        <v>5</v>
      </c>
      <c r="F359" s="134"/>
      <c r="G359" s="135"/>
    </row>
    <row r="360" spans="1:7" x14ac:dyDescent="0.2">
      <c r="A360" s="351"/>
      <c r="B360" s="129"/>
      <c r="C360" s="133"/>
      <c r="D360" s="131"/>
      <c r="E360" s="132"/>
      <c r="F360" s="134"/>
      <c r="G360" s="135"/>
    </row>
    <row r="361" spans="1:7" x14ac:dyDescent="0.2">
      <c r="A361" s="351" t="s">
        <v>806</v>
      </c>
      <c r="B361" s="129"/>
      <c r="C361" s="133" t="s">
        <v>310</v>
      </c>
      <c r="D361" s="131" t="s">
        <v>68</v>
      </c>
      <c r="E361" s="132">
        <v>5</v>
      </c>
      <c r="F361" s="134"/>
      <c r="G361" s="135"/>
    </row>
    <row r="362" spans="1:7" x14ac:dyDescent="0.2">
      <c r="A362" s="351"/>
      <c r="B362" s="129"/>
      <c r="C362" s="133"/>
      <c r="D362" s="131"/>
      <c r="E362" s="132"/>
      <c r="F362" s="136"/>
      <c r="G362" s="135"/>
    </row>
    <row r="363" spans="1:7" x14ac:dyDescent="0.2">
      <c r="A363" s="351" t="s">
        <v>89</v>
      </c>
      <c r="B363" s="129" t="s">
        <v>302</v>
      </c>
      <c r="C363" s="133" t="s">
        <v>90</v>
      </c>
      <c r="D363" s="131"/>
      <c r="E363" s="132"/>
      <c r="F363" s="126"/>
      <c r="G363" s="127"/>
    </row>
    <row r="364" spans="1:7" x14ac:dyDescent="0.2">
      <c r="A364" s="351" t="s">
        <v>91</v>
      </c>
      <c r="B364" s="129"/>
      <c r="C364" s="133" t="s">
        <v>778</v>
      </c>
      <c r="D364" s="131" t="s">
        <v>31</v>
      </c>
      <c r="E364" s="132">
        <v>3</v>
      </c>
      <c r="F364" s="134"/>
      <c r="G364" s="135"/>
    </row>
    <row r="365" spans="1:7" x14ac:dyDescent="0.2">
      <c r="A365" s="351"/>
      <c r="B365" s="129"/>
      <c r="C365" s="133" t="s">
        <v>759</v>
      </c>
      <c r="D365" s="131"/>
      <c r="E365" s="132"/>
      <c r="F365" s="136"/>
      <c r="G365" s="135"/>
    </row>
    <row r="366" spans="1:7" x14ac:dyDescent="0.2">
      <c r="A366" s="351"/>
      <c r="B366" s="129"/>
      <c r="C366" s="133" t="s">
        <v>779</v>
      </c>
      <c r="D366" s="131"/>
      <c r="E366" s="132"/>
      <c r="F366" s="136"/>
      <c r="G366" s="135"/>
    </row>
    <row r="367" spans="1:7" x14ac:dyDescent="0.2">
      <c r="A367" s="351"/>
      <c r="B367" s="129"/>
      <c r="C367" s="133" t="s">
        <v>761</v>
      </c>
      <c r="D367" s="131"/>
      <c r="E367" s="132"/>
      <c r="F367" s="136"/>
      <c r="G367" s="135"/>
    </row>
    <row r="368" spans="1:7" x14ac:dyDescent="0.2">
      <c r="A368" s="351" t="s">
        <v>92</v>
      </c>
      <c r="B368" s="129"/>
      <c r="C368" s="133" t="s">
        <v>93</v>
      </c>
      <c r="D368" s="131"/>
      <c r="E368" s="132"/>
      <c r="F368" s="126"/>
      <c r="G368" s="127"/>
    </row>
    <row r="369" spans="1:9" x14ac:dyDescent="0.2">
      <c r="A369" s="351" t="s">
        <v>807</v>
      </c>
      <c r="B369" s="129"/>
      <c r="C369" s="133" t="s">
        <v>303</v>
      </c>
      <c r="D369" s="131" t="s">
        <v>31</v>
      </c>
      <c r="E369" s="132">
        <v>2</v>
      </c>
      <c r="F369" s="134"/>
      <c r="G369" s="135"/>
    </row>
    <row r="370" spans="1:9" x14ac:dyDescent="0.2">
      <c r="A370" s="351"/>
      <c r="B370" s="129"/>
      <c r="C370" s="133"/>
      <c r="D370" s="131"/>
      <c r="E370" s="132"/>
      <c r="F370" s="134"/>
      <c r="G370" s="135"/>
    </row>
    <row r="371" spans="1:9" x14ac:dyDescent="0.2">
      <c r="A371" s="351" t="s">
        <v>808</v>
      </c>
      <c r="B371" s="129"/>
      <c r="C371" s="133" t="s">
        <v>304</v>
      </c>
      <c r="D371" s="131" t="s">
        <v>31</v>
      </c>
      <c r="E371" s="132">
        <v>6</v>
      </c>
      <c r="F371" s="134"/>
      <c r="G371" s="135"/>
    </row>
    <row r="372" spans="1:9" x14ac:dyDescent="0.2">
      <c r="A372" s="351"/>
      <c r="B372" s="129"/>
      <c r="C372" s="133"/>
      <c r="D372" s="131"/>
      <c r="E372" s="132"/>
      <c r="F372" s="134"/>
      <c r="G372" s="135"/>
    </row>
    <row r="373" spans="1:9" x14ac:dyDescent="0.2">
      <c r="A373" s="351" t="s">
        <v>809</v>
      </c>
      <c r="B373" s="129"/>
      <c r="C373" s="133" t="s">
        <v>311</v>
      </c>
      <c r="D373" s="379"/>
      <c r="E373" s="132"/>
      <c r="F373" s="134"/>
      <c r="G373" s="135"/>
    </row>
    <row r="374" spans="1:9" x14ac:dyDescent="0.2">
      <c r="A374" s="351"/>
      <c r="B374" s="129"/>
      <c r="C374" s="133" t="s">
        <v>888</v>
      </c>
      <c r="D374" s="379" t="s">
        <v>68</v>
      </c>
      <c r="E374" s="132">
        <v>2</v>
      </c>
      <c r="F374" s="134"/>
      <c r="G374" s="135"/>
    </row>
    <row r="375" spans="1:9" s="150" customFormat="1" x14ac:dyDescent="0.2">
      <c r="A375" s="353"/>
      <c r="B375" s="157"/>
      <c r="C375" s="158"/>
      <c r="D375" s="159"/>
      <c r="E375" s="159"/>
      <c r="F375" s="160"/>
      <c r="G375" s="161"/>
      <c r="I375" s="151"/>
    </row>
    <row r="376" spans="1:9" x14ac:dyDescent="0.2">
      <c r="A376" s="351" t="s">
        <v>94</v>
      </c>
      <c r="B376" s="129"/>
      <c r="C376" s="133" t="s">
        <v>794</v>
      </c>
      <c r="D376" s="131" t="s">
        <v>68</v>
      </c>
      <c r="E376" s="132">
        <v>1</v>
      </c>
      <c r="F376" s="216"/>
      <c r="G376" s="135"/>
    </row>
    <row r="377" spans="1:9" x14ac:dyDescent="0.2">
      <c r="A377" s="351"/>
      <c r="B377" s="129"/>
      <c r="C377" s="133" t="s">
        <v>795</v>
      </c>
      <c r="D377" s="131"/>
      <c r="E377" s="132"/>
      <c r="F377" s="216"/>
      <c r="G377" s="135"/>
    </row>
    <row r="378" spans="1:9" x14ac:dyDescent="0.2">
      <c r="A378" s="351"/>
      <c r="B378" s="129"/>
      <c r="C378" s="133" t="s">
        <v>796</v>
      </c>
      <c r="D378" s="131"/>
      <c r="E378" s="132"/>
      <c r="F378" s="216"/>
      <c r="G378" s="135"/>
    </row>
    <row r="379" spans="1:9" x14ac:dyDescent="0.2">
      <c r="A379" s="351"/>
      <c r="B379" s="129"/>
      <c r="C379" s="133"/>
      <c r="D379" s="131"/>
      <c r="E379" s="132"/>
      <c r="F379" s="216"/>
      <c r="G379" s="135"/>
    </row>
    <row r="380" spans="1:9" x14ac:dyDescent="0.2">
      <c r="A380" s="351" t="s">
        <v>95</v>
      </c>
      <c r="B380" s="129"/>
      <c r="C380" s="133" t="s">
        <v>96</v>
      </c>
      <c r="D380" s="131" t="s">
        <v>68</v>
      </c>
      <c r="E380" s="132">
        <v>5</v>
      </c>
      <c r="F380" s="134"/>
      <c r="G380" s="135"/>
    </row>
    <row r="381" spans="1:9" x14ac:dyDescent="0.2">
      <c r="A381" s="351"/>
      <c r="B381" s="129"/>
      <c r="C381" s="133"/>
      <c r="D381" s="131"/>
      <c r="E381" s="132"/>
      <c r="F381" s="134"/>
      <c r="G381" s="135"/>
    </row>
    <row r="382" spans="1:9" x14ac:dyDescent="0.2">
      <c r="A382" s="351" t="s">
        <v>97</v>
      </c>
      <c r="B382" s="129"/>
      <c r="C382" s="133" t="s">
        <v>792</v>
      </c>
      <c r="D382" s="131" t="s">
        <v>31</v>
      </c>
      <c r="E382" s="132">
        <v>20</v>
      </c>
      <c r="F382" s="134"/>
      <c r="G382" s="135"/>
    </row>
    <row r="383" spans="1:9" x14ac:dyDescent="0.2">
      <c r="A383" s="351"/>
      <c r="B383" s="129"/>
      <c r="C383" s="133" t="s">
        <v>793</v>
      </c>
      <c r="D383" s="131"/>
      <c r="E383" s="132"/>
      <c r="F383" s="136"/>
      <c r="G383" s="135"/>
    </row>
    <row r="384" spans="1:9" x14ac:dyDescent="0.2">
      <c r="A384" s="351"/>
      <c r="B384" s="129"/>
      <c r="C384" s="133"/>
      <c r="D384" s="131"/>
      <c r="E384" s="132"/>
      <c r="F384" s="126"/>
      <c r="G384" s="127"/>
    </row>
    <row r="385" spans="1:7" x14ac:dyDescent="0.2">
      <c r="A385" s="351" t="s">
        <v>98</v>
      </c>
      <c r="B385" s="129"/>
      <c r="C385" s="130" t="s">
        <v>145</v>
      </c>
      <c r="D385" s="131"/>
      <c r="E385" s="132"/>
      <c r="F385" s="126"/>
      <c r="G385" s="127"/>
    </row>
    <row r="386" spans="1:7" x14ac:dyDescent="0.2">
      <c r="A386" s="351" t="s">
        <v>99</v>
      </c>
      <c r="B386" s="129"/>
      <c r="C386" s="133" t="s">
        <v>100</v>
      </c>
      <c r="D386" s="131" t="s">
        <v>23</v>
      </c>
      <c r="E386" s="132">
        <v>6</v>
      </c>
      <c r="F386" s="134"/>
      <c r="G386" s="135"/>
    </row>
    <row r="387" spans="1:7" x14ac:dyDescent="0.2">
      <c r="A387" s="351" t="s">
        <v>101</v>
      </c>
      <c r="B387" s="129"/>
      <c r="C387" s="133" t="s">
        <v>102</v>
      </c>
      <c r="D387" s="131" t="s">
        <v>23</v>
      </c>
      <c r="E387" s="132">
        <v>4</v>
      </c>
      <c r="F387" s="134"/>
      <c r="G387" s="135"/>
    </row>
    <row r="388" spans="1:7" x14ac:dyDescent="0.2">
      <c r="A388" s="351"/>
      <c r="B388" s="129"/>
      <c r="C388" s="133"/>
      <c r="D388" s="131"/>
      <c r="E388" s="132"/>
      <c r="F388" s="136"/>
      <c r="G388" s="135"/>
    </row>
    <row r="389" spans="1:7" x14ac:dyDescent="0.2">
      <c r="A389" s="351" t="s">
        <v>103</v>
      </c>
      <c r="B389" s="129" t="s">
        <v>300</v>
      </c>
      <c r="C389" s="133" t="s">
        <v>104</v>
      </c>
      <c r="D389" s="131"/>
      <c r="E389" s="132"/>
      <c r="F389" s="126"/>
      <c r="G389" s="127"/>
    </row>
    <row r="390" spans="1:7" x14ac:dyDescent="0.2">
      <c r="A390" s="351" t="s">
        <v>105</v>
      </c>
      <c r="B390" s="129" t="s">
        <v>305</v>
      </c>
      <c r="C390" s="133" t="s">
        <v>455</v>
      </c>
      <c r="D390" s="131" t="s">
        <v>31</v>
      </c>
      <c r="E390" s="132">
        <v>8</v>
      </c>
      <c r="F390" s="134"/>
      <c r="G390" s="135"/>
    </row>
    <row r="391" spans="1:7" x14ac:dyDescent="0.2">
      <c r="A391" s="351"/>
      <c r="B391" s="129"/>
      <c r="C391" s="133" t="s">
        <v>456</v>
      </c>
      <c r="D391" s="131"/>
      <c r="E391" s="132"/>
      <c r="F391" s="134"/>
      <c r="G391" s="135"/>
    </row>
    <row r="392" spans="1:7" x14ac:dyDescent="0.2">
      <c r="A392" s="351"/>
      <c r="B392" s="129"/>
      <c r="C392" s="133"/>
      <c r="D392" s="131"/>
      <c r="E392" s="132"/>
      <c r="F392" s="134"/>
      <c r="G392" s="135"/>
    </row>
    <row r="393" spans="1:7" x14ac:dyDescent="0.2">
      <c r="A393" s="351" t="s">
        <v>106</v>
      </c>
      <c r="B393" s="129" t="s">
        <v>305</v>
      </c>
      <c r="C393" s="133" t="s">
        <v>107</v>
      </c>
      <c r="D393" s="131" t="s">
        <v>68</v>
      </c>
      <c r="E393" s="132">
        <v>6</v>
      </c>
      <c r="F393" s="134"/>
      <c r="G393" s="135"/>
    </row>
    <row r="394" spans="1:7" x14ac:dyDescent="0.2">
      <c r="A394" s="351"/>
      <c r="B394" s="129"/>
      <c r="C394" s="133"/>
      <c r="D394" s="131"/>
      <c r="E394" s="132"/>
      <c r="F394" s="134"/>
      <c r="G394" s="135"/>
    </row>
    <row r="395" spans="1:7" x14ac:dyDescent="0.2">
      <c r="A395" s="351" t="s">
        <v>108</v>
      </c>
      <c r="B395" s="129" t="s">
        <v>312</v>
      </c>
      <c r="C395" s="133" t="s">
        <v>790</v>
      </c>
      <c r="D395" s="131" t="s">
        <v>31</v>
      </c>
      <c r="E395" s="132">
        <v>2</v>
      </c>
      <c r="F395" s="134"/>
      <c r="G395" s="135"/>
    </row>
    <row r="396" spans="1:7" x14ac:dyDescent="0.2">
      <c r="A396" s="351"/>
      <c r="B396" s="129"/>
      <c r="C396" s="133" t="s">
        <v>791</v>
      </c>
      <c r="D396" s="131"/>
      <c r="E396" s="132"/>
      <c r="F396" s="126"/>
      <c r="G396" s="127"/>
    </row>
    <row r="397" spans="1:7" x14ac:dyDescent="0.2">
      <c r="A397" s="351" t="s">
        <v>109</v>
      </c>
      <c r="B397" s="129"/>
      <c r="C397" s="133"/>
      <c r="D397" s="131"/>
      <c r="E397" s="132"/>
      <c r="F397" s="126"/>
      <c r="G397" s="127"/>
    </row>
    <row r="398" spans="1:7" x14ac:dyDescent="0.2">
      <c r="A398" s="351" t="s">
        <v>111</v>
      </c>
      <c r="B398" s="129" t="s">
        <v>313</v>
      </c>
      <c r="C398" s="130" t="s">
        <v>110</v>
      </c>
      <c r="D398" s="131"/>
      <c r="E398" s="132"/>
      <c r="F398" s="126"/>
      <c r="G398" s="127"/>
    </row>
    <row r="399" spans="1:7" x14ac:dyDescent="0.2">
      <c r="A399" s="351"/>
      <c r="B399" s="218"/>
      <c r="C399" s="128" t="s">
        <v>112</v>
      </c>
      <c r="D399" s="131" t="s">
        <v>8</v>
      </c>
      <c r="E399" s="132">
        <v>1</v>
      </c>
      <c r="F399" s="217"/>
      <c r="G399" s="135"/>
    </row>
    <row r="400" spans="1:7" x14ac:dyDescent="0.2">
      <c r="A400" s="225"/>
      <c r="B400" s="218"/>
      <c r="C400" s="128" t="s">
        <v>788</v>
      </c>
      <c r="D400" s="347"/>
      <c r="E400" s="210"/>
      <c r="F400" s="274"/>
      <c r="G400" s="135"/>
    </row>
    <row r="401" spans="1:7" x14ac:dyDescent="0.2">
      <c r="A401" s="225"/>
      <c r="B401" s="218"/>
      <c r="C401" s="128" t="s">
        <v>789</v>
      </c>
      <c r="D401" s="347"/>
      <c r="E401" s="210"/>
      <c r="F401" s="274"/>
      <c r="G401" s="135"/>
    </row>
    <row r="402" spans="1:7" x14ac:dyDescent="0.2">
      <c r="A402" s="225"/>
      <c r="B402" s="218"/>
      <c r="C402" s="128"/>
      <c r="D402" s="347"/>
      <c r="E402" s="210"/>
      <c r="F402" s="274"/>
      <c r="G402" s="135"/>
    </row>
    <row r="403" spans="1:7" x14ac:dyDescent="0.2">
      <c r="A403" s="225" t="s">
        <v>552</v>
      </c>
      <c r="B403" s="380" t="s">
        <v>314</v>
      </c>
      <c r="C403" s="381"/>
      <c r="D403" s="220"/>
      <c r="E403" s="221"/>
      <c r="F403" s="222"/>
      <c r="G403" s="223"/>
    </row>
    <row r="404" spans="1:7" x14ac:dyDescent="0.2">
      <c r="A404" s="225"/>
      <c r="B404" s="224"/>
      <c r="C404" s="219" t="s">
        <v>315</v>
      </c>
      <c r="D404" s="220"/>
      <c r="E404" s="221"/>
      <c r="F404" s="222"/>
      <c r="G404" s="223"/>
    </row>
    <row r="405" spans="1:7" x14ac:dyDescent="0.2">
      <c r="A405" s="225" t="s">
        <v>553</v>
      </c>
      <c r="B405" s="224" t="s">
        <v>162</v>
      </c>
      <c r="C405" s="225" t="s">
        <v>316</v>
      </c>
      <c r="D405" s="220"/>
      <c r="E405" s="221"/>
      <c r="F405" s="222"/>
      <c r="G405" s="223"/>
    </row>
    <row r="406" spans="1:7" x14ac:dyDescent="0.2">
      <c r="A406" s="225"/>
      <c r="B406" s="224"/>
      <c r="C406" s="225"/>
      <c r="D406" s="220"/>
      <c r="E406" s="221"/>
      <c r="F406" s="226"/>
      <c r="G406" s="223"/>
    </row>
    <row r="407" spans="1:7" x14ac:dyDescent="0.2">
      <c r="A407" s="225" t="s">
        <v>810</v>
      </c>
      <c r="B407" s="224"/>
      <c r="C407" s="225" t="s">
        <v>317</v>
      </c>
      <c r="D407" s="220" t="s">
        <v>18</v>
      </c>
      <c r="E407" s="221">
        <v>0</v>
      </c>
      <c r="F407" s="226"/>
      <c r="G407" s="135"/>
    </row>
    <row r="408" spans="1:7" x14ac:dyDescent="0.2">
      <c r="A408" s="225" t="s">
        <v>811</v>
      </c>
      <c r="B408" s="224"/>
      <c r="C408" s="225" t="s">
        <v>318</v>
      </c>
      <c r="D408" s="220"/>
      <c r="E408" s="221"/>
      <c r="F408" s="226"/>
      <c r="G408" s="135"/>
    </row>
    <row r="409" spans="1:7" x14ac:dyDescent="0.2">
      <c r="A409" s="225"/>
      <c r="B409" s="224"/>
      <c r="C409" s="225"/>
      <c r="D409" s="220" t="s">
        <v>18</v>
      </c>
      <c r="E409" s="227">
        <v>0</v>
      </c>
      <c r="F409" s="226"/>
      <c r="G409" s="135"/>
    </row>
    <row r="410" spans="1:7" x14ac:dyDescent="0.2">
      <c r="A410" s="225" t="s">
        <v>812</v>
      </c>
      <c r="B410" s="224"/>
      <c r="C410" s="225" t="s">
        <v>319</v>
      </c>
      <c r="D410" s="220"/>
      <c r="E410" s="221"/>
      <c r="F410" s="226"/>
      <c r="G410" s="223"/>
    </row>
    <row r="411" spans="1:7" x14ac:dyDescent="0.2">
      <c r="A411" s="225"/>
      <c r="B411" s="224"/>
      <c r="C411" s="225"/>
      <c r="D411" s="220"/>
      <c r="E411" s="221"/>
      <c r="F411" s="226"/>
      <c r="G411" s="223"/>
    </row>
    <row r="412" spans="1:7" x14ac:dyDescent="0.2">
      <c r="A412" s="225" t="s">
        <v>813</v>
      </c>
      <c r="B412" s="224"/>
      <c r="C412" s="225" t="s">
        <v>320</v>
      </c>
      <c r="D412" s="220" t="s">
        <v>18</v>
      </c>
      <c r="E412" s="221">
        <v>0</v>
      </c>
      <c r="F412" s="226"/>
      <c r="G412" s="135"/>
    </row>
    <row r="413" spans="1:7" x14ac:dyDescent="0.2">
      <c r="A413" s="225" t="s">
        <v>814</v>
      </c>
      <c r="B413" s="224"/>
      <c r="C413" s="225" t="s">
        <v>318</v>
      </c>
      <c r="D413" s="220"/>
      <c r="E413" s="221"/>
      <c r="F413" s="226"/>
      <c r="G413" s="135"/>
    </row>
    <row r="414" spans="1:7" x14ac:dyDescent="0.2">
      <c r="A414" s="225"/>
      <c r="B414" s="224"/>
      <c r="C414" s="225"/>
      <c r="D414" s="220" t="s">
        <v>18</v>
      </c>
      <c r="E414" s="227">
        <v>0</v>
      </c>
      <c r="F414" s="226"/>
      <c r="G414" s="135"/>
    </row>
    <row r="415" spans="1:7" x14ac:dyDescent="0.2">
      <c r="A415" s="225" t="s">
        <v>815</v>
      </c>
      <c r="B415" s="224"/>
      <c r="C415" s="225" t="s">
        <v>319</v>
      </c>
      <c r="D415" s="220"/>
      <c r="E415" s="221"/>
      <c r="F415" s="226"/>
      <c r="G415" s="223"/>
    </row>
    <row r="416" spans="1:7" x14ac:dyDescent="0.2">
      <c r="A416" s="225"/>
      <c r="B416" s="224"/>
      <c r="C416" s="225"/>
      <c r="D416" s="220"/>
      <c r="E416" s="221"/>
      <c r="F416" s="226"/>
      <c r="G416" s="223"/>
    </row>
    <row r="417" spans="1:7" x14ac:dyDescent="0.2">
      <c r="A417" s="225" t="s">
        <v>554</v>
      </c>
      <c r="B417" s="224" t="s">
        <v>163</v>
      </c>
      <c r="C417" s="225" t="s">
        <v>321</v>
      </c>
      <c r="D417" s="220" t="s">
        <v>14</v>
      </c>
      <c r="E417" s="221">
        <v>0</v>
      </c>
      <c r="F417" s="226"/>
      <c r="G417" s="135"/>
    </row>
    <row r="418" spans="1:7" x14ac:dyDescent="0.2">
      <c r="A418" s="225"/>
      <c r="B418" s="224"/>
      <c r="C418" s="382"/>
      <c r="D418" s="383"/>
      <c r="E418" s="221"/>
      <c r="F418" s="226"/>
      <c r="G418" s="223"/>
    </row>
    <row r="419" spans="1:7" x14ac:dyDescent="0.2">
      <c r="A419" s="355"/>
      <c r="B419" s="373"/>
      <c r="C419" s="374"/>
      <c r="D419" s="375"/>
      <c r="E419" s="376"/>
      <c r="F419" s="377"/>
      <c r="G419" s="144"/>
    </row>
    <row r="420" spans="1:7" x14ac:dyDescent="0.2">
      <c r="A420" s="212"/>
      <c r="B420" s="213"/>
      <c r="C420" s="147"/>
      <c r="D420" s="214"/>
      <c r="E420" s="214"/>
      <c r="F420" s="148" t="s">
        <v>113</v>
      </c>
      <c r="G420" s="149">
        <f>SUM(G352:G419)</f>
        <v>0</v>
      </c>
    </row>
    <row r="421" spans="1:7" x14ac:dyDescent="0.2">
      <c r="A421" s="110" t="s">
        <v>0</v>
      </c>
      <c r="B421" s="111"/>
      <c r="C421" s="112" t="s">
        <v>1</v>
      </c>
      <c r="D421" s="112" t="s">
        <v>2</v>
      </c>
      <c r="E421" s="112" t="s">
        <v>3</v>
      </c>
      <c r="F421" s="113" t="s">
        <v>4</v>
      </c>
      <c r="G421" s="112" t="s">
        <v>5</v>
      </c>
    </row>
    <row r="422" spans="1:7" x14ac:dyDescent="0.2">
      <c r="A422" s="152"/>
      <c r="B422" s="153"/>
      <c r="C422" s="154"/>
      <c r="D422" s="154"/>
      <c r="E422" s="154"/>
      <c r="F422" s="155" t="s">
        <v>114</v>
      </c>
      <c r="G422" s="156">
        <f>G420</f>
        <v>0</v>
      </c>
    </row>
    <row r="423" spans="1:7" x14ac:dyDescent="0.2">
      <c r="A423" s="353"/>
      <c r="B423" s="157"/>
      <c r="C423" s="158"/>
      <c r="D423" s="159"/>
      <c r="E423" s="159"/>
      <c r="F423" s="160"/>
      <c r="G423" s="161"/>
    </row>
    <row r="424" spans="1:7" x14ac:dyDescent="0.2">
      <c r="A424" s="225" t="s">
        <v>554</v>
      </c>
      <c r="B424" s="224" t="s">
        <v>163</v>
      </c>
      <c r="C424" s="225" t="s">
        <v>321</v>
      </c>
      <c r="D424" s="220" t="s">
        <v>14</v>
      </c>
      <c r="E424" s="221">
        <v>0</v>
      </c>
      <c r="F424" s="226"/>
      <c r="G424" s="135"/>
    </row>
    <row r="425" spans="1:7" x14ac:dyDescent="0.2">
      <c r="A425" s="225"/>
      <c r="B425" s="224"/>
      <c r="C425" s="225"/>
      <c r="D425" s="220"/>
      <c r="E425" s="221"/>
      <c r="F425" s="226"/>
      <c r="G425" s="223"/>
    </row>
    <row r="426" spans="1:7" x14ac:dyDescent="0.2">
      <c r="A426" s="225" t="s">
        <v>816</v>
      </c>
      <c r="B426" s="224" t="s">
        <v>179</v>
      </c>
      <c r="C426" s="225" t="s">
        <v>322</v>
      </c>
      <c r="D426" s="220" t="s">
        <v>18</v>
      </c>
      <c r="E426" s="221">
        <v>0</v>
      </c>
      <c r="F426" s="226"/>
      <c r="G426" s="135"/>
    </row>
    <row r="427" spans="1:7" x14ac:dyDescent="0.2">
      <c r="A427" s="225"/>
      <c r="B427" s="224"/>
      <c r="C427" s="225"/>
      <c r="D427" s="220"/>
      <c r="E427" s="221"/>
      <c r="F427" s="226"/>
      <c r="G427" s="223"/>
    </row>
    <row r="428" spans="1:7" x14ac:dyDescent="0.2">
      <c r="A428" s="225" t="s">
        <v>817</v>
      </c>
      <c r="B428" s="224" t="s">
        <v>242</v>
      </c>
      <c r="C428" s="228" t="s">
        <v>785</v>
      </c>
      <c r="D428" s="220" t="s">
        <v>18</v>
      </c>
      <c r="E428" s="227">
        <v>0</v>
      </c>
      <c r="F428" s="226"/>
      <c r="G428" s="135"/>
    </row>
    <row r="429" spans="1:7" x14ac:dyDescent="0.2">
      <c r="A429" s="353"/>
      <c r="B429" s="157"/>
      <c r="C429" s="228" t="s">
        <v>786</v>
      </c>
      <c r="D429" s="159"/>
      <c r="E429" s="159"/>
      <c r="F429" s="160"/>
      <c r="G429" s="161"/>
    </row>
    <row r="430" spans="1:7" x14ac:dyDescent="0.2">
      <c r="A430" s="353"/>
      <c r="B430" s="271"/>
      <c r="C430" s="228" t="s">
        <v>787</v>
      </c>
      <c r="D430" s="273"/>
      <c r="E430" s="159"/>
      <c r="F430" s="348"/>
      <c r="G430" s="161"/>
    </row>
    <row r="431" spans="1:7" x14ac:dyDescent="0.2">
      <c r="A431" s="353"/>
      <c r="B431" s="271"/>
      <c r="C431" s="228"/>
      <c r="D431" s="273"/>
      <c r="E431" s="159"/>
      <c r="F431" s="348"/>
      <c r="G431" s="161"/>
    </row>
    <row r="432" spans="1:7" x14ac:dyDescent="0.2">
      <c r="A432" s="225" t="s">
        <v>818</v>
      </c>
      <c r="B432" s="230" t="s">
        <v>244</v>
      </c>
      <c r="C432" s="231" t="s">
        <v>782</v>
      </c>
      <c r="D432" s="232" t="s">
        <v>18</v>
      </c>
      <c r="E432" s="233">
        <v>0</v>
      </c>
      <c r="F432" s="226"/>
      <c r="G432" s="135"/>
    </row>
    <row r="433" spans="1:9" x14ac:dyDescent="0.2">
      <c r="A433" s="234"/>
      <c r="B433" s="230"/>
      <c r="C433" s="231" t="s">
        <v>783</v>
      </c>
      <c r="D433" s="232"/>
      <c r="E433" s="233"/>
      <c r="F433" s="226"/>
      <c r="G433" s="235"/>
    </row>
    <row r="434" spans="1:9" x14ac:dyDescent="0.2">
      <c r="A434" s="234"/>
      <c r="B434" s="230"/>
      <c r="C434" s="231" t="s">
        <v>784</v>
      </c>
      <c r="D434" s="232"/>
      <c r="E434" s="233"/>
      <c r="F434" s="226"/>
      <c r="G434" s="235"/>
    </row>
    <row r="435" spans="1:9" x14ac:dyDescent="0.2">
      <c r="A435" s="234"/>
      <c r="B435" s="230"/>
      <c r="C435" s="231"/>
      <c r="D435" s="232"/>
      <c r="E435" s="233"/>
      <c r="F435" s="226"/>
      <c r="G435" s="235"/>
    </row>
    <row r="436" spans="1:9" x14ac:dyDescent="0.2">
      <c r="A436" s="225" t="s">
        <v>819</v>
      </c>
      <c r="B436" s="230" t="s">
        <v>324</v>
      </c>
      <c r="C436" s="234" t="s">
        <v>323</v>
      </c>
      <c r="D436" s="232" t="s">
        <v>18</v>
      </c>
      <c r="E436" s="233">
        <v>0</v>
      </c>
      <c r="F436" s="226"/>
      <c r="G436" s="135"/>
    </row>
    <row r="437" spans="1:9" x14ac:dyDescent="0.2">
      <c r="A437" s="234"/>
      <c r="B437" s="230"/>
      <c r="C437" s="234"/>
      <c r="D437" s="232"/>
      <c r="E437" s="233"/>
      <c r="F437" s="226"/>
      <c r="G437" s="235"/>
    </row>
    <row r="438" spans="1:9" x14ac:dyDescent="0.2">
      <c r="A438" s="225" t="s">
        <v>820</v>
      </c>
      <c r="B438" s="230" t="s">
        <v>326</v>
      </c>
      <c r="C438" s="234" t="s">
        <v>325</v>
      </c>
      <c r="D438" s="232" t="s">
        <v>18</v>
      </c>
      <c r="E438" s="233">
        <v>0</v>
      </c>
      <c r="F438" s="226"/>
      <c r="G438" s="135"/>
    </row>
    <row r="439" spans="1:9" x14ac:dyDescent="0.2">
      <c r="A439" s="234"/>
      <c r="B439" s="230"/>
      <c r="C439" s="234"/>
      <c r="D439" s="232"/>
      <c r="E439" s="233"/>
      <c r="F439" s="226"/>
      <c r="G439" s="235"/>
    </row>
    <row r="440" spans="1:9" s="242" customFormat="1" x14ac:dyDescent="0.2">
      <c r="A440" s="225" t="s">
        <v>821</v>
      </c>
      <c r="B440" s="236" t="s">
        <v>329</v>
      </c>
      <c r="C440" s="237" t="s">
        <v>327</v>
      </c>
      <c r="D440" s="238" t="s">
        <v>18</v>
      </c>
      <c r="E440" s="239">
        <v>0</v>
      </c>
      <c r="F440" s="240"/>
      <c r="G440" s="241"/>
      <c r="I440" s="243"/>
    </row>
    <row r="441" spans="1:9" s="242" customFormat="1" x14ac:dyDescent="0.2">
      <c r="A441" s="237"/>
      <c r="B441" s="236"/>
      <c r="C441" s="237" t="s">
        <v>328</v>
      </c>
      <c r="D441" s="238"/>
      <c r="E441" s="239"/>
      <c r="F441" s="240"/>
      <c r="G441" s="241"/>
      <c r="I441" s="243"/>
    </row>
    <row r="442" spans="1:9" x14ac:dyDescent="0.2">
      <c r="A442" s="353"/>
      <c r="B442" s="271"/>
      <c r="C442" s="228"/>
      <c r="D442" s="273"/>
      <c r="E442" s="159"/>
      <c r="F442" s="348"/>
      <c r="G442" s="161"/>
    </row>
    <row r="443" spans="1:9" x14ac:dyDescent="0.2">
      <c r="A443" s="225" t="s">
        <v>822</v>
      </c>
      <c r="B443" s="230" t="s">
        <v>171</v>
      </c>
      <c r="C443" s="234" t="s">
        <v>330</v>
      </c>
      <c r="D443" s="232" t="s">
        <v>18</v>
      </c>
      <c r="E443" s="233">
        <v>12</v>
      </c>
      <c r="F443" s="226"/>
      <c r="G443" s="135"/>
    </row>
    <row r="444" spans="1:9" x14ac:dyDescent="0.2">
      <c r="A444" s="234"/>
      <c r="B444" s="230"/>
      <c r="C444" s="234"/>
      <c r="D444" s="232"/>
      <c r="E444" s="233"/>
      <c r="F444" s="226"/>
      <c r="G444" s="235"/>
    </row>
    <row r="445" spans="1:9" x14ac:dyDescent="0.2">
      <c r="A445" s="225" t="s">
        <v>823</v>
      </c>
      <c r="B445" s="230" t="s">
        <v>176</v>
      </c>
      <c r="C445" s="234"/>
      <c r="D445" s="232" t="s">
        <v>18</v>
      </c>
      <c r="E445" s="233">
        <v>0</v>
      </c>
      <c r="F445" s="226"/>
      <c r="G445" s="135"/>
    </row>
    <row r="446" spans="1:9" x14ac:dyDescent="0.2">
      <c r="A446" s="234"/>
      <c r="B446" s="230"/>
      <c r="C446" s="231" t="s">
        <v>780</v>
      </c>
      <c r="D446" s="232"/>
      <c r="E446" s="233"/>
      <c r="F446" s="226"/>
      <c r="G446" s="235"/>
    </row>
    <row r="447" spans="1:9" x14ac:dyDescent="0.2">
      <c r="A447" s="234"/>
      <c r="B447" s="230"/>
      <c r="C447" s="231" t="s">
        <v>781</v>
      </c>
      <c r="D447" s="232"/>
      <c r="E447" s="233"/>
      <c r="F447" s="226"/>
      <c r="G447" s="235"/>
    </row>
    <row r="448" spans="1:9" x14ac:dyDescent="0.2">
      <c r="A448" s="234"/>
      <c r="B448" s="230"/>
      <c r="C448" s="231"/>
      <c r="D448" s="232"/>
      <c r="E448" s="233"/>
      <c r="F448" s="226"/>
      <c r="G448" s="235"/>
    </row>
    <row r="449" spans="1:7" x14ac:dyDescent="0.2">
      <c r="A449" s="225" t="s">
        <v>823</v>
      </c>
      <c r="B449" s="230" t="s">
        <v>300</v>
      </c>
      <c r="C449" s="234" t="s">
        <v>743</v>
      </c>
      <c r="D449" s="232"/>
      <c r="E449" s="233"/>
      <c r="F449" s="226"/>
      <c r="G449" s="235"/>
    </row>
    <row r="450" spans="1:7" x14ac:dyDescent="0.2">
      <c r="A450" s="234"/>
      <c r="B450" s="230" t="s">
        <v>171</v>
      </c>
      <c r="C450" s="231" t="s">
        <v>744</v>
      </c>
      <c r="D450" s="232"/>
      <c r="E450" s="233"/>
      <c r="F450" s="226"/>
      <c r="G450" s="235"/>
    </row>
    <row r="451" spans="1:7" x14ac:dyDescent="0.2">
      <c r="A451" s="234"/>
      <c r="B451" s="230"/>
      <c r="C451" s="231" t="s">
        <v>745</v>
      </c>
      <c r="D451" s="232"/>
      <c r="E451" s="233"/>
      <c r="F451" s="226"/>
      <c r="G451" s="235"/>
    </row>
    <row r="452" spans="1:7" x14ac:dyDescent="0.2">
      <c r="A452" s="234"/>
      <c r="B452" s="230"/>
      <c r="C452" s="234" t="s">
        <v>331</v>
      </c>
      <c r="D452" s="232"/>
      <c r="E452" s="233"/>
      <c r="F452" s="226"/>
      <c r="G452" s="235"/>
    </row>
    <row r="453" spans="1:7" x14ac:dyDescent="0.2">
      <c r="A453" s="234"/>
      <c r="B453" s="230"/>
      <c r="C453" s="234"/>
      <c r="D453" s="232" t="s">
        <v>18</v>
      </c>
      <c r="E453" s="233">
        <v>0</v>
      </c>
      <c r="F453" s="226"/>
      <c r="G453" s="235"/>
    </row>
    <row r="454" spans="1:7" x14ac:dyDescent="0.2">
      <c r="A454" s="225" t="s">
        <v>824</v>
      </c>
      <c r="B454" s="230"/>
      <c r="C454" s="234" t="s">
        <v>332</v>
      </c>
      <c r="D454" s="232"/>
      <c r="E454" s="233"/>
      <c r="F454" s="226"/>
      <c r="G454" s="235"/>
    </row>
    <row r="455" spans="1:7" x14ac:dyDescent="0.2">
      <c r="A455" s="234"/>
      <c r="B455" s="230"/>
      <c r="C455" s="234"/>
      <c r="D455" s="232" t="s">
        <v>18</v>
      </c>
      <c r="E455" s="233">
        <v>0</v>
      </c>
      <c r="F455" s="226"/>
      <c r="G455" s="235"/>
    </row>
    <row r="456" spans="1:7" x14ac:dyDescent="0.2">
      <c r="A456" s="225" t="s">
        <v>825</v>
      </c>
      <c r="B456" s="230"/>
      <c r="C456" s="234" t="s">
        <v>333</v>
      </c>
      <c r="D456" s="232"/>
      <c r="E456" s="233"/>
      <c r="F456" s="226"/>
      <c r="G456" s="235"/>
    </row>
    <row r="457" spans="1:7" x14ac:dyDescent="0.2">
      <c r="A457" s="234"/>
      <c r="B457" s="230"/>
      <c r="C457" s="234"/>
      <c r="D457" s="232" t="s">
        <v>18</v>
      </c>
      <c r="E457" s="233">
        <v>0</v>
      </c>
      <c r="F457" s="226"/>
      <c r="G457" s="235"/>
    </row>
    <row r="458" spans="1:7" x14ac:dyDescent="0.2">
      <c r="A458" s="225" t="s">
        <v>826</v>
      </c>
      <c r="B458" s="230"/>
      <c r="C458" s="234" t="s">
        <v>334</v>
      </c>
      <c r="D458" s="232"/>
      <c r="E458" s="233"/>
      <c r="F458" s="226"/>
      <c r="G458" s="235"/>
    </row>
    <row r="459" spans="1:7" x14ac:dyDescent="0.2">
      <c r="A459" s="234"/>
      <c r="B459" s="230"/>
      <c r="C459" s="234"/>
      <c r="D459" s="232" t="s">
        <v>18</v>
      </c>
      <c r="E459" s="233">
        <v>0</v>
      </c>
      <c r="F459" s="226"/>
      <c r="G459" s="235"/>
    </row>
    <row r="460" spans="1:7" x14ac:dyDescent="0.2">
      <c r="A460" s="225" t="s">
        <v>827</v>
      </c>
      <c r="B460" s="230"/>
      <c r="C460" s="234" t="s">
        <v>335</v>
      </c>
      <c r="D460" s="232"/>
      <c r="E460" s="233"/>
      <c r="F460" s="226"/>
      <c r="G460" s="235"/>
    </row>
    <row r="461" spans="1:7" x14ac:dyDescent="0.2">
      <c r="A461" s="234"/>
      <c r="B461" s="230"/>
      <c r="C461" s="234"/>
      <c r="D461" s="232" t="s">
        <v>18</v>
      </c>
      <c r="E461" s="233">
        <v>0</v>
      </c>
      <c r="F461" s="226"/>
      <c r="G461" s="235"/>
    </row>
    <row r="462" spans="1:7" x14ac:dyDescent="0.2">
      <c r="A462" s="225" t="s">
        <v>828</v>
      </c>
      <c r="B462" s="230"/>
      <c r="C462" s="234" t="s">
        <v>336</v>
      </c>
      <c r="D462" s="232"/>
      <c r="E462" s="233"/>
      <c r="F462" s="226"/>
      <c r="G462" s="235"/>
    </row>
    <row r="463" spans="1:7" x14ac:dyDescent="0.2">
      <c r="A463" s="234"/>
      <c r="B463" s="230"/>
      <c r="C463" s="234"/>
      <c r="D463" s="232" t="s">
        <v>18</v>
      </c>
      <c r="E463" s="233">
        <v>0</v>
      </c>
      <c r="F463" s="226"/>
      <c r="G463" s="235"/>
    </row>
    <row r="464" spans="1:7" x14ac:dyDescent="0.2">
      <c r="A464" s="225" t="s">
        <v>829</v>
      </c>
      <c r="B464" s="244"/>
      <c r="C464" s="234" t="s">
        <v>337</v>
      </c>
      <c r="D464" s="245"/>
      <c r="E464" s="273"/>
      <c r="F464" s="160"/>
      <c r="G464" s="397"/>
    </row>
    <row r="465" spans="1:9" x14ac:dyDescent="0.2">
      <c r="A465" s="382"/>
      <c r="B465" s="157"/>
      <c r="C465" s="396"/>
      <c r="D465" s="159"/>
      <c r="E465" s="273"/>
      <c r="F465" s="160"/>
      <c r="G465" s="397"/>
    </row>
    <row r="466" spans="1:9" ht="15" x14ac:dyDescent="0.25">
      <c r="A466" s="464"/>
      <c r="B466" s="465"/>
      <c r="C466" s="466"/>
      <c r="D466" s="467"/>
      <c r="E466" s="468"/>
      <c r="F466" s="469"/>
      <c r="G466" s="470"/>
      <c r="H466" s="392"/>
      <c r="I466" s="386"/>
    </row>
    <row r="467" spans="1:9" x14ac:dyDescent="0.2">
      <c r="A467" s="471"/>
      <c r="B467" s="472"/>
      <c r="C467" s="473"/>
      <c r="D467" s="474"/>
      <c r="E467" s="475"/>
      <c r="F467" s="476"/>
      <c r="G467" s="477"/>
      <c r="H467" s="384"/>
      <c r="I467" s="387"/>
    </row>
    <row r="468" spans="1:9" ht="15" x14ac:dyDescent="0.25">
      <c r="A468" s="464"/>
      <c r="B468" s="478"/>
      <c r="C468" s="466"/>
      <c r="D468" s="467"/>
      <c r="E468" s="468"/>
      <c r="F468" s="469"/>
      <c r="G468" s="470"/>
      <c r="H468" s="393"/>
      <c r="I468" s="388"/>
    </row>
    <row r="469" spans="1:9" ht="15" x14ac:dyDescent="0.25">
      <c r="A469" s="464"/>
      <c r="B469" s="479"/>
      <c r="C469" s="466"/>
      <c r="D469" s="480"/>
      <c r="E469" s="481"/>
      <c r="F469" s="482"/>
      <c r="G469" s="483"/>
      <c r="H469" s="394"/>
      <c r="I469" s="389"/>
    </row>
    <row r="470" spans="1:9" ht="15" x14ac:dyDescent="0.25">
      <c r="A470" s="484"/>
      <c r="B470" s="478"/>
      <c r="C470" s="466"/>
      <c r="D470" s="467"/>
      <c r="E470" s="468"/>
      <c r="F470" s="469"/>
      <c r="G470" s="470"/>
      <c r="H470" s="393"/>
      <c r="I470" s="386"/>
    </row>
    <row r="471" spans="1:9" ht="15" x14ac:dyDescent="0.25">
      <c r="A471" s="484"/>
      <c r="B471" s="478"/>
      <c r="C471" s="485"/>
      <c r="D471" s="467"/>
      <c r="E471" s="468"/>
      <c r="F471" s="469"/>
      <c r="G471" s="477"/>
      <c r="H471" s="384"/>
      <c r="I471" s="387"/>
    </row>
    <row r="472" spans="1:9" ht="15" x14ac:dyDescent="0.25">
      <c r="A472" s="484"/>
      <c r="B472" s="478"/>
      <c r="C472" s="485"/>
      <c r="D472" s="484"/>
      <c r="E472" s="477"/>
      <c r="F472" s="486"/>
      <c r="G472" s="487"/>
      <c r="H472" s="395"/>
      <c r="I472" s="390"/>
    </row>
    <row r="473" spans="1:9" ht="15" x14ac:dyDescent="0.25">
      <c r="A473" s="484"/>
      <c r="B473" s="478"/>
      <c r="C473" s="485"/>
      <c r="D473" s="484"/>
      <c r="E473" s="477"/>
      <c r="F473" s="476"/>
      <c r="G473" s="475"/>
      <c r="H473" s="384"/>
      <c r="I473" s="387"/>
    </row>
    <row r="474" spans="1:9" ht="15" x14ac:dyDescent="0.25">
      <c r="A474" s="464"/>
      <c r="B474" s="479"/>
      <c r="C474" s="466"/>
      <c r="D474" s="464"/>
      <c r="E474" s="488"/>
      <c r="F474" s="489"/>
      <c r="G474" s="490"/>
      <c r="H474" s="385"/>
      <c r="I474" s="391"/>
    </row>
    <row r="475" spans="1:9" x14ac:dyDescent="0.2">
      <c r="A475" s="471"/>
      <c r="B475" s="491"/>
      <c r="C475" s="473"/>
      <c r="D475" s="474"/>
      <c r="E475" s="477"/>
      <c r="F475" s="476"/>
      <c r="G475" s="475"/>
      <c r="H475" s="384"/>
      <c r="I475" s="387"/>
    </row>
    <row r="476" spans="1:9" ht="15" x14ac:dyDescent="0.25">
      <c r="A476" s="471"/>
      <c r="B476" s="491"/>
      <c r="C476" s="485"/>
      <c r="D476" s="474"/>
      <c r="E476" s="477"/>
      <c r="F476" s="476"/>
      <c r="G476" s="475"/>
      <c r="H476" s="384"/>
      <c r="I476" s="387"/>
    </row>
    <row r="477" spans="1:9" ht="15" x14ac:dyDescent="0.2">
      <c r="A477" s="492"/>
      <c r="B477" s="491"/>
      <c r="C477" s="493"/>
      <c r="D477" s="492"/>
      <c r="E477" s="477"/>
      <c r="F477" s="486"/>
      <c r="G477" s="487"/>
      <c r="H477" s="395"/>
      <c r="I477" s="390"/>
    </row>
    <row r="478" spans="1:9" x14ac:dyDescent="0.2">
      <c r="A478" s="471"/>
      <c r="B478" s="491"/>
      <c r="C478" s="473"/>
      <c r="D478" s="474"/>
      <c r="E478" s="475"/>
      <c r="F478" s="476"/>
      <c r="G478" s="477"/>
      <c r="H478" s="384"/>
      <c r="I478" s="387"/>
    </row>
    <row r="479" spans="1:9" x14ac:dyDescent="0.2">
      <c r="A479" s="471"/>
      <c r="B479" s="491"/>
      <c r="C479" s="473"/>
      <c r="D479" s="474"/>
      <c r="E479" s="475"/>
      <c r="F479" s="476"/>
      <c r="G479" s="477"/>
      <c r="H479" s="384"/>
      <c r="I479" s="387"/>
    </row>
    <row r="480" spans="1:9" ht="15" x14ac:dyDescent="0.25">
      <c r="A480" s="471"/>
      <c r="B480" s="491"/>
      <c r="C480" s="485"/>
      <c r="D480" s="474"/>
      <c r="E480" s="475"/>
      <c r="F480" s="476"/>
      <c r="G480" s="477"/>
      <c r="H480" s="384"/>
      <c r="I480" s="387"/>
    </row>
    <row r="481" spans="1:9" ht="15" x14ac:dyDescent="0.2">
      <c r="A481" s="471"/>
      <c r="B481" s="491"/>
      <c r="C481" s="473"/>
      <c r="D481" s="471"/>
      <c r="E481" s="477"/>
      <c r="F481" s="486"/>
      <c r="G481" s="487"/>
      <c r="H481" s="395"/>
      <c r="I481" s="390"/>
    </row>
    <row r="482" spans="1:9" ht="15" x14ac:dyDescent="0.2">
      <c r="A482" s="471"/>
      <c r="B482" s="491"/>
      <c r="C482" s="473"/>
      <c r="D482" s="471"/>
      <c r="E482" s="477"/>
      <c r="F482" s="486"/>
      <c r="G482" s="494"/>
      <c r="H482" s="395"/>
      <c r="I482" s="390"/>
    </row>
    <row r="483" spans="1:9" ht="15" x14ac:dyDescent="0.2">
      <c r="A483" s="471"/>
      <c r="B483" s="491"/>
      <c r="C483" s="473"/>
      <c r="D483" s="471"/>
      <c r="E483" s="477"/>
      <c r="F483" s="486"/>
      <c r="G483" s="487"/>
      <c r="H483" s="395"/>
      <c r="I483" s="390"/>
    </row>
    <row r="484" spans="1:9" ht="15" x14ac:dyDescent="0.2">
      <c r="A484" s="471"/>
      <c r="B484" s="491"/>
      <c r="C484" s="473"/>
      <c r="D484" s="471"/>
      <c r="E484" s="477"/>
      <c r="F484" s="486"/>
      <c r="G484" s="494"/>
      <c r="H484" s="395"/>
      <c r="I484" s="390"/>
    </row>
    <row r="485" spans="1:9" ht="15" x14ac:dyDescent="0.2">
      <c r="A485" s="471"/>
      <c r="B485" s="491"/>
      <c r="C485" s="473"/>
      <c r="D485" s="471"/>
      <c r="E485" s="477"/>
      <c r="F485" s="486"/>
      <c r="G485" s="487"/>
      <c r="H485" s="395"/>
      <c r="I485" s="387"/>
    </row>
    <row r="486" spans="1:9" ht="15" x14ac:dyDescent="0.2">
      <c r="A486" s="471"/>
      <c r="B486" s="491"/>
      <c r="C486" s="473"/>
      <c r="D486" s="471"/>
      <c r="E486" s="477"/>
      <c r="F486" s="486"/>
      <c r="G486" s="475"/>
      <c r="H486" s="395"/>
      <c r="I486" s="387"/>
    </row>
    <row r="487" spans="1:9" ht="15" x14ac:dyDescent="0.2">
      <c r="A487" s="471"/>
      <c r="B487" s="491"/>
      <c r="C487" s="473"/>
      <c r="D487" s="471"/>
      <c r="E487" s="477"/>
      <c r="F487" s="486"/>
      <c r="G487" s="487"/>
      <c r="H487" s="395"/>
      <c r="I487" s="390"/>
    </row>
    <row r="488" spans="1:9" ht="15" x14ac:dyDescent="0.2">
      <c r="A488" s="471"/>
      <c r="B488" s="491"/>
      <c r="C488" s="473"/>
      <c r="D488" s="471"/>
      <c r="E488" s="477"/>
      <c r="F488" s="486"/>
      <c r="G488" s="494"/>
      <c r="H488" s="395"/>
      <c r="I488" s="390"/>
    </row>
    <row r="489" spans="1:9" ht="15" x14ac:dyDescent="0.2">
      <c r="A489" s="495"/>
      <c r="B489" s="496"/>
      <c r="C489" s="497"/>
      <c r="D489" s="495"/>
      <c r="E489" s="496"/>
      <c r="F489" s="498"/>
      <c r="G489" s="499"/>
      <c r="H489" s="395"/>
      <c r="I489" s="390"/>
    </row>
    <row r="490" spans="1:9" s="507" customFormat="1" ht="15" x14ac:dyDescent="0.2">
      <c r="A490" s="500"/>
      <c r="B490" s="501"/>
      <c r="C490" s="502"/>
      <c r="D490" s="503"/>
      <c r="E490" s="503"/>
      <c r="F490" s="504" t="s">
        <v>113</v>
      </c>
      <c r="G490" s="505">
        <f>SUM(G422:G489)</f>
        <v>0</v>
      </c>
      <c r="H490" s="506"/>
      <c r="I490" s="494"/>
    </row>
    <row r="491" spans="1:9" x14ac:dyDescent="0.2">
      <c r="A491" s="110" t="s">
        <v>0</v>
      </c>
      <c r="B491" s="111"/>
      <c r="C491" s="147"/>
      <c r="D491" s="112" t="s">
        <v>2</v>
      </c>
      <c r="E491" s="112" t="s">
        <v>3</v>
      </c>
      <c r="F491" s="113" t="s">
        <v>4</v>
      </c>
      <c r="G491" s="112" t="s">
        <v>5</v>
      </c>
    </row>
    <row r="492" spans="1:9" x14ac:dyDescent="0.2">
      <c r="A492" s="152"/>
      <c r="B492" s="153"/>
      <c r="C492" s="112" t="s">
        <v>1</v>
      </c>
      <c r="D492" s="154"/>
      <c r="E492" s="154"/>
      <c r="F492" s="155" t="s">
        <v>114</v>
      </c>
      <c r="G492" s="156">
        <f>G490</f>
        <v>0</v>
      </c>
    </row>
    <row r="493" spans="1:9" x14ac:dyDescent="0.2">
      <c r="A493" s="353"/>
      <c r="B493" s="157"/>
      <c r="C493" s="363"/>
      <c r="D493" s="159"/>
      <c r="E493" s="159"/>
      <c r="F493" s="160"/>
      <c r="G493" s="161"/>
    </row>
    <row r="494" spans="1:9" x14ac:dyDescent="0.2">
      <c r="A494" s="364" t="s">
        <v>889</v>
      </c>
      <c r="B494" s="271"/>
      <c r="C494" s="158"/>
      <c r="D494" s="245"/>
      <c r="E494" s="159"/>
      <c r="F494" s="246"/>
      <c r="G494" s="161"/>
    </row>
    <row r="495" spans="1:9" x14ac:dyDescent="0.2">
      <c r="A495" s="356"/>
      <c r="B495" s="157"/>
      <c r="C495" s="247" t="s">
        <v>156</v>
      </c>
      <c r="D495" s="159"/>
      <c r="E495" s="159"/>
      <c r="F495" s="246"/>
      <c r="G495" s="161"/>
    </row>
    <row r="496" spans="1:9" x14ac:dyDescent="0.2">
      <c r="A496" s="357" t="s">
        <v>890</v>
      </c>
      <c r="B496" s="157"/>
      <c r="C496" s="158"/>
      <c r="D496" s="159"/>
      <c r="E496" s="159"/>
      <c r="F496" s="246"/>
      <c r="G496" s="161"/>
    </row>
    <row r="497" spans="1:10" x14ac:dyDescent="0.2">
      <c r="A497" s="358" t="s">
        <v>891</v>
      </c>
      <c r="B497" s="157"/>
      <c r="C497" s="247" t="s">
        <v>338</v>
      </c>
      <c r="D497" s="249" t="s">
        <v>340</v>
      </c>
      <c r="E497" s="250">
        <v>6</v>
      </c>
      <c r="F497" s="222"/>
      <c r="G497" s="135"/>
    </row>
    <row r="498" spans="1:10" x14ac:dyDescent="0.2">
      <c r="A498" s="358"/>
      <c r="B498" s="157"/>
      <c r="C498" s="248" t="s">
        <v>339</v>
      </c>
      <c r="D498" s="248"/>
      <c r="E498" s="250"/>
      <c r="F498" s="251"/>
      <c r="G498" s="252"/>
    </row>
    <row r="499" spans="1:10" x14ac:dyDescent="0.2">
      <c r="A499" s="358" t="s">
        <v>892</v>
      </c>
      <c r="B499" s="157"/>
      <c r="C499" s="248"/>
      <c r="D499" s="249" t="s">
        <v>340</v>
      </c>
      <c r="E499" s="250">
        <v>4</v>
      </c>
      <c r="F499" s="251"/>
      <c r="G499" s="135"/>
    </row>
    <row r="500" spans="1:10" x14ac:dyDescent="0.2">
      <c r="A500" s="358"/>
      <c r="B500" s="157"/>
      <c r="C500" s="248" t="s">
        <v>341</v>
      </c>
      <c r="D500" s="248"/>
      <c r="E500" s="250"/>
      <c r="F500" s="251"/>
      <c r="G500" s="252"/>
    </row>
    <row r="501" spans="1:10" x14ac:dyDescent="0.2">
      <c r="A501" s="358" t="s">
        <v>894</v>
      </c>
      <c r="B501" s="157"/>
      <c r="C501" s="248"/>
      <c r="D501" s="249" t="s">
        <v>340</v>
      </c>
      <c r="E501" s="250">
        <v>12</v>
      </c>
      <c r="F501" s="251"/>
      <c r="G501" s="135"/>
    </row>
    <row r="502" spans="1:10" x14ac:dyDescent="0.2">
      <c r="A502" s="358"/>
      <c r="B502" s="157"/>
      <c r="C502" s="248" t="s">
        <v>342</v>
      </c>
      <c r="D502" s="248"/>
      <c r="E502" s="250"/>
      <c r="F502" s="251"/>
      <c r="G502" s="252"/>
    </row>
    <row r="503" spans="1:10" x14ac:dyDescent="0.2">
      <c r="A503" s="358" t="s">
        <v>895</v>
      </c>
      <c r="B503" s="157"/>
      <c r="C503" s="248"/>
      <c r="D503" s="248"/>
      <c r="E503" s="250"/>
      <c r="F503" s="251"/>
      <c r="G503" s="252"/>
    </row>
    <row r="504" spans="1:10" x14ac:dyDescent="0.2">
      <c r="A504" s="358"/>
      <c r="B504" s="157"/>
      <c r="C504" s="248" t="s">
        <v>343</v>
      </c>
      <c r="D504" s="249" t="s">
        <v>345</v>
      </c>
      <c r="E504" s="250">
        <v>3</v>
      </c>
      <c r="F504" s="251"/>
      <c r="G504" s="135"/>
      <c r="J504" s="138"/>
    </row>
    <row r="505" spans="1:10" x14ac:dyDescent="0.2">
      <c r="A505" s="358"/>
      <c r="B505" s="157"/>
      <c r="C505" s="248" t="s">
        <v>344</v>
      </c>
      <c r="D505" s="248"/>
      <c r="E505" s="250"/>
      <c r="F505" s="251"/>
      <c r="G505" s="252"/>
    </row>
    <row r="506" spans="1:10" x14ac:dyDescent="0.2">
      <c r="A506" s="358" t="s">
        <v>893</v>
      </c>
      <c r="B506" s="157"/>
      <c r="C506" s="248"/>
      <c r="D506" s="248"/>
      <c r="E506" s="250"/>
      <c r="F506" s="251"/>
      <c r="G506" s="252"/>
    </row>
    <row r="507" spans="1:10" x14ac:dyDescent="0.2">
      <c r="A507" s="358"/>
      <c r="B507" s="157"/>
      <c r="C507" s="248" t="s">
        <v>346</v>
      </c>
      <c r="D507" s="249" t="s">
        <v>345</v>
      </c>
      <c r="E507" s="250">
        <v>10</v>
      </c>
      <c r="F507" s="251"/>
      <c r="G507" s="135"/>
    </row>
    <row r="508" spans="1:10" x14ac:dyDescent="0.2">
      <c r="A508" s="358"/>
      <c r="B508" s="157"/>
      <c r="C508" s="248" t="s">
        <v>344</v>
      </c>
      <c r="D508" s="248"/>
      <c r="E508" s="250"/>
      <c r="F508" s="251"/>
      <c r="G508" s="252"/>
    </row>
    <row r="509" spans="1:10" x14ac:dyDescent="0.2">
      <c r="A509" s="358" t="s">
        <v>896</v>
      </c>
      <c r="B509" s="157"/>
      <c r="C509" s="248"/>
      <c r="D509" s="249" t="s">
        <v>345</v>
      </c>
      <c r="E509" s="250">
        <v>10</v>
      </c>
      <c r="F509" s="251"/>
      <c r="G509" s="135"/>
    </row>
    <row r="510" spans="1:10" x14ac:dyDescent="0.2">
      <c r="A510" s="358"/>
      <c r="B510" s="157"/>
      <c r="C510" s="248" t="s">
        <v>347</v>
      </c>
      <c r="D510" s="159"/>
      <c r="E510" s="159"/>
      <c r="F510" s="246"/>
      <c r="G510" s="161"/>
    </row>
    <row r="511" spans="1:10" x14ac:dyDescent="0.2">
      <c r="A511" s="357" t="s">
        <v>907</v>
      </c>
      <c r="B511" s="157"/>
      <c r="C511" s="158"/>
      <c r="D511" s="159"/>
      <c r="E511" s="159"/>
      <c r="F511" s="246"/>
      <c r="G511" s="161"/>
    </row>
    <row r="512" spans="1:10" x14ac:dyDescent="0.2">
      <c r="A512" s="358" t="s">
        <v>908</v>
      </c>
      <c r="B512" s="157"/>
      <c r="C512" s="253" t="s">
        <v>348</v>
      </c>
      <c r="D512" s="159"/>
      <c r="E512" s="159"/>
      <c r="F512" s="246"/>
      <c r="G512" s="161"/>
    </row>
    <row r="513" spans="1:7" x14ac:dyDescent="0.2">
      <c r="A513" s="358"/>
      <c r="B513" s="157"/>
      <c r="C513" s="254" t="s">
        <v>349</v>
      </c>
      <c r="D513" s="249" t="s">
        <v>340</v>
      </c>
      <c r="E513" s="250">
        <v>6</v>
      </c>
      <c r="F513" s="251"/>
      <c r="G513" s="135"/>
    </row>
    <row r="514" spans="1:7" x14ac:dyDescent="0.2">
      <c r="A514" s="357"/>
      <c r="B514" s="157"/>
      <c r="C514" s="248" t="s">
        <v>350</v>
      </c>
      <c r="D514" s="248"/>
      <c r="E514" s="250"/>
      <c r="F514" s="251"/>
      <c r="G514" s="252"/>
    </row>
    <row r="515" spans="1:7" x14ac:dyDescent="0.2">
      <c r="A515" s="358" t="s">
        <v>905</v>
      </c>
      <c r="B515" s="157"/>
      <c r="C515" s="248"/>
      <c r="D515" s="249" t="s">
        <v>340</v>
      </c>
      <c r="E515" s="250">
        <v>6</v>
      </c>
      <c r="F515" s="251"/>
      <c r="G515" s="135"/>
    </row>
    <row r="516" spans="1:7" x14ac:dyDescent="0.2">
      <c r="A516" s="358"/>
      <c r="B516" s="157"/>
      <c r="C516" s="248" t="s">
        <v>351</v>
      </c>
      <c r="D516" s="256"/>
      <c r="E516" s="250"/>
      <c r="F516" s="251"/>
      <c r="G516" s="252"/>
    </row>
    <row r="517" spans="1:7" x14ac:dyDescent="0.2">
      <c r="A517" s="357"/>
      <c r="B517" s="157"/>
      <c r="C517" s="255"/>
      <c r="D517" s="256"/>
      <c r="E517" s="250"/>
      <c r="F517" s="251"/>
      <c r="G517" s="252"/>
    </row>
    <row r="518" spans="1:7" x14ac:dyDescent="0.2">
      <c r="A518" s="358" t="s">
        <v>906</v>
      </c>
      <c r="B518" s="157"/>
      <c r="C518" s="254" t="s">
        <v>352</v>
      </c>
      <c r="D518" s="258" t="s">
        <v>354</v>
      </c>
      <c r="E518" s="250">
        <v>160</v>
      </c>
      <c r="F518" s="251"/>
      <c r="G518" s="135"/>
    </row>
    <row r="519" spans="1:7" x14ac:dyDescent="0.2">
      <c r="A519" s="358"/>
      <c r="B519" s="157"/>
      <c r="C519" s="257" t="s">
        <v>353</v>
      </c>
      <c r="D519" s="256"/>
      <c r="E519" s="250"/>
      <c r="F519" s="251"/>
      <c r="G519" s="252"/>
    </row>
    <row r="520" spans="1:7" x14ac:dyDescent="0.2">
      <c r="A520" s="358" t="s">
        <v>904</v>
      </c>
      <c r="B520" s="157"/>
      <c r="C520" s="253"/>
      <c r="D520" s="258" t="s">
        <v>354</v>
      </c>
      <c r="E520" s="250">
        <v>200</v>
      </c>
      <c r="F520" s="251"/>
      <c r="G520" s="135"/>
    </row>
    <row r="521" spans="1:7" x14ac:dyDescent="0.2">
      <c r="A521" s="358"/>
      <c r="B521" s="157"/>
      <c r="C521" s="257" t="s">
        <v>355</v>
      </c>
      <c r="D521" s="256"/>
      <c r="E521" s="250"/>
      <c r="F521" s="251"/>
      <c r="G521" s="252"/>
    </row>
    <row r="522" spans="1:7" x14ac:dyDescent="0.2">
      <c r="A522" s="358" t="s">
        <v>903</v>
      </c>
      <c r="B522" s="157"/>
      <c r="C522" s="257"/>
      <c r="D522" s="258" t="s">
        <v>340</v>
      </c>
      <c r="E522" s="250">
        <v>6</v>
      </c>
      <c r="F522" s="251"/>
      <c r="G522" s="135"/>
    </row>
    <row r="523" spans="1:7" x14ac:dyDescent="0.2">
      <c r="A523" s="358"/>
      <c r="B523" s="157"/>
      <c r="C523" s="257" t="s">
        <v>356</v>
      </c>
      <c r="D523" s="256"/>
      <c r="E523" s="250"/>
      <c r="F523" s="251"/>
      <c r="G523" s="252"/>
    </row>
    <row r="524" spans="1:7" x14ac:dyDescent="0.2">
      <c r="A524" s="358" t="s">
        <v>901</v>
      </c>
      <c r="B524" s="157"/>
      <c r="C524" s="257"/>
      <c r="D524" s="258" t="s">
        <v>340</v>
      </c>
      <c r="E524" s="250">
        <v>8</v>
      </c>
      <c r="F524" s="251"/>
      <c r="G524" s="135"/>
    </row>
    <row r="525" spans="1:7" x14ac:dyDescent="0.2">
      <c r="A525" s="358"/>
      <c r="B525" s="157"/>
      <c r="C525" s="259" t="s">
        <v>357</v>
      </c>
      <c r="D525" s="256"/>
      <c r="E525" s="250"/>
      <c r="F525" s="251"/>
      <c r="G525" s="252"/>
    </row>
    <row r="526" spans="1:7" x14ac:dyDescent="0.2">
      <c r="A526" s="358" t="s">
        <v>902</v>
      </c>
      <c r="B526" s="157"/>
      <c r="C526" s="257"/>
      <c r="D526" s="256"/>
      <c r="E526" s="250"/>
      <c r="F526" s="251"/>
      <c r="G526" s="252"/>
    </row>
    <row r="527" spans="1:7" x14ac:dyDescent="0.2">
      <c r="A527" s="358"/>
      <c r="B527" s="157"/>
      <c r="C527" s="254" t="s">
        <v>358</v>
      </c>
      <c r="D527" s="258" t="s">
        <v>340</v>
      </c>
      <c r="E527" s="250">
        <v>4</v>
      </c>
      <c r="F527" s="251"/>
      <c r="G527" s="135"/>
    </row>
    <row r="528" spans="1:7" x14ac:dyDescent="0.2">
      <c r="A528" s="358"/>
      <c r="B528" s="157"/>
      <c r="C528" s="257" t="s">
        <v>359</v>
      </c>
      <c r="D528" s="256"/>
      <c r="E528" s="250"/>
      <c r="F528" s="251"/>
      <c r="G528" s="252"/>
    </row>
    <row r="529" spans="1:8" x14ac:dyDescent="0.2">
      <c r="A529" s="358" t="s">
        <v>900</v>
      </c>
      <c r="B529" s="157"/>
      <c r="C529" s="257"/>
      <c r="D529" s="256"/>
      <c r="E529" s="250"/>
      <c r="F529" s="251"/>
      <c r="G529" s="252"/>
    </row>
    <row r="530" spans="1:8" x14ac:dyDescent="0.2">
      <c r="A530" s="358"/>
      <c r="B530" s="157"/>
      <c r="C530" s="254" t="s">
        <v>360</v>
      </c>
      <c r="D530" s="258" t="s">
        <v>340</v>
      </c>
      <c r="E530" s="250">
        <v>4</v>
      </c>
      <c r="F530" s="251"/>
      <c r="G530" s="135"/>
    </row>
    <row r="531" spans="1:8" x14ac:dyDescent="0.2">
      <c r="A531" s="358"/>
      <c r="B531" s="157"/>
      <c r="C531" s="257" t="s">
        <v>361</v>
      </c>
      <c r="D531" s="256"/>
      <c r="E531" s="250"/>
      <c r="F531" s="251"/>
      <c r="G531" s="252"/>
    </row>
    <row r="532" spans="1:8" x14ac:dyDescent="0.2">
      <c r="A532" s="358" t="s">
        <v>899</v>
      </c>
      <c r="B532" s="157"/>
      <c r="C532" s="257"/>
      <c r="D532" s="256"/>
      <c r="E532" s="250"/>
      <c r="F532" s="251"/>
      <c r="G532" s="252"/>
    </row>
    <row r="533" spans="1:8" x14ac:dyDescent="0.2">
      <c r="A533" s="358"/>
      <c r="B533" s="157"/>
      <c r="C533" s="254" t="s">
        <v>362</v>
      </c>
      <c r="D533" s="258" t="s">
        <v>340</v>
      </c>
      <c r="E533" s="250">
        <v>4</v>
      </c>
      <c r="F533" s="251"/>
      <c r="G533" s="135"/>
    </row>
    <row r="534" spans="1:8" x14ac:dyDescent="0.2">
      <c r="A534" s="358"/>
      <c r="B534" s="157"/>
      <c r="C534" s="257" t="s">
        <v>363</v>
      </c>
      <c r="D534" s="256"/>
      <c r="E534" s="250"/>
      <c r="F534" s="251"/>
      <c r="G534" s="252"/>
    </row>
    <row r="535" spans="1:8" x14ac:dyDescent="0.2">
      <c r="A535" s="358" t="s">
        <v>898</v>
      </c>
      <c r="B535" s="157"/>
      <c r="C535" s="257"/>
      <c r="D535" s="256"/>
      <c r="E535" s="250"/>
      <c r="F535" s="251"/>
      <c r="G535" s="252"/>
    </row>
    <row r="536" spans="1:8" x14ac:dyDescent="0.2">
      <c r="A536" s="358"/>
      <c r="B536" s="157"/>
      <c r="C536" s="254" t="s">
        <v>364</v>
      </c>
      <c r="D536" s="258" t="s">
        <v>340</v>
      </c>
      <c r="E536" s="250">
        <v>4</v>
      </c>
      <c r="F536" s="251"/>
      <c r="G536" s="135"/>
    </row>
    <row r="537" spans="1:8" x14ac:dyDescent="0.2">
      <c r="A537" s="358"/>
      <c r="B537" s="157"/>
      <c r="C537" s="257" t="s">
        <v>365</v>
      </c>
      <c r="D537" s="256"/>
      <c r="E537" s="250"/>
      <c r="F537" s="251"/>
      <c r="G537" s="252"/>
    </row>
    <row r="538" spans="1:8" x14ac:dyDescent="0.2">
      <c r="A538" s="358" t="s">
        <v>897</v>
      </c>
      <c r="B538" s="157"/>
      <c r="C538" s="257"/>
      <c r="D538" s="258" t="s">
        <v>340</v>
      </c>
      <c r="E538" s="250">
        <v>12</v>
      </c>
      <c r="F538" s="251"/>
      <c r="G538" s="135"/>
    </row>
    <row r="539" spans="1:8" x14ac:dyDescent="0.2">
      <c r="A539" s="359"/>
      <c r="B539" s="260"/>
      <c r="C539" s="257" t="s">
        <v>366</v>
      </c>
      <c r="D539" s="262"/>
      <c r="E539" s="262"/>
      <c r="F539" s="229"/>
      <c r="G539" s="263"/>
    </row>
    <row r="540" spans="1:8" x14ac:dyDescent="0.2">
      <c r="A540" s="360"/>
      <c r="B540" s="296"/>
      <c r="C540" s="261" t="s">
        <v>367</v>
      </c>
      <c r="D540" s="297"/>
      <c r="E540" s="112" t="s">
        <v>9</v>
      </c>
      <c r="F540" s="298"/>
      <c r="G540" s="300">
        <f>SUM(G492:G539)</f>
        <v>0</v>
      </c>
    </row>
    <row r="541" spans="1:8" x14ac:dyDescent="0.2">
      <c r="A541" s="361"/>
      <c r="B541" s="266"/>
      <c r="C541" s="299"/>
      <c r="D541" s="268"/>
      <c r="E541" s="268"/>
      <c r="F541" s="269"/>
      <c r="G541" s="270"/>
    </row>
    <row r="542" spans="1:8" x14ac:dyDescent="0.2">
      <c r="A542" s="361"/>
      <c r="B542" s="266"/>
      <c r="C542" s="267"/>
      <c r="D542" s="268"/>
      <c r="E542" s="268"/>
      <c r="F542" s="269"/>
      <c r="G542" s="270"/>
    </row>
    <row r="543" spans="1:8" x14ac:dyDescent="0.2">
      <c r="A543" s="361"/>
      <c r="B543" s="266"/>
      <c r="C543" s="267"/>
      <c r="D543" s="268"/>
      <c r="E543" s="268"/>
      <c r="F543" s="269"/>
      <c r="G543" s="270"/>
      <c r="H543" s="115"/>
    </row>
    <row r="544" spans="1:8" x14ac:dyDescent="0.2">
      <c r="A544" s="361"/>
      <c r="B544" s="266"/>
      <c r="C544" s="267"/>
      <c r="D544" s="268"/>
      <c r="E544" s="268"/>
      <c r="F544" s="269"/>
      <c r="G544" s="270"/>
      <c r="H544" s="509"/>
    </row>
    <row r="545" spans="1:7" x14ac:dyDescent="0.2">
      <c r="A545" s="361"/>
      <c r="B545" s="266"/>
      <c r="C545" s="267"/>
      <c r="D545" s="268"/>
      <c r="E545" s="268"/>
      <c r="F545" s="269"/>
      <c r="G545" s="270"/>
    </row>
    <row r="546" spans="1:7" x14ac:dyDescent="0.2">
      <c r="A546" s="361"/>
      <c r="B546" s="266"/>
      <c r="C546" s="267"/>
      <c r="D546" s="268"/>
      <c r="E546" s="268"/>
      <c r="F546" s="269"/>
      <c r="G546" s="270"/>
    </row>
    <row r="547" spans="1:7" x14ac:dyDescent="0.2">
      <c r="A547" s="361"/>
      <c r="B547" s="266"/>
      <c r="C547" s="267"/>
      <c r="D547" s="268"/>
      <c r="E547" s="268"/>
      <c r="F547" s="269"/>
      <c r="G547" s="270"/>
    </row>
    <row r="548" spans="1:7" x14ac:dyDescent="0.2">
      <c r="A548" s="361"/>
      <c r="B548" s="266"/>
      <c r="C548" s="267"/>
      <c r="D548" s="268"/>
      <c r="E548" s="268"/>
      <c r="F548" s="269"/>
      <c r="G548" s="270"/>
    </row>
    <row r="549" spans="1:7" x14ac:dyDescent="0.2">
      <c r="A549" s="361"/>
      <c r="B549" s="266"/>
      <c r="C549" s="267"/>
      <c r="D549" s="268"/>
      <c r="E549" s="268"/>
      <c r="F549" s="269"/>
      <c r="G549" s="270"/>
    </row>
    <row r="550" spans="1:7" x14ac:dyDescent="0.2">
      <c r="A550" s="361"/>
      <c r="B550" s="266"/>
      <c r="C550" s="267"/>
      <c r="D550" s="268"/>
      <c r="E550" s="268"/>
      <c r="F550" s="269"/>
      <c r="G550" s="270"/>
    </row>
    <row r="551" spans="1:7" x14ac:dyDescent="0.2">
      <c r="A551" s="361"/>
      <c r="B551" s="266"/>
      <c r="C551" s="267"/>
      <c r="D551" s="268"/>
      <c r="E551" s="268"/>
      <c r="F551" s="269"/>
      <c r="G551" s="270"/>
    </row>
    <row r="552" spans="1:7" x14ac:dyDescent="0.2">
      <c r="A552" s="361"/>
      <c r="B552" s="266"/>
      <c r="C552" s="267"/>
      <c r="D552" s="268"/>
      <c r="E552" s="268"/>
      <c r="F552" s="269"/>
      <c r="G552" s="270"/>
    </row>
    <row r="553" spans="1:7" x14ac:dyDescent="0.2">
      <c r="A553" s="361"/>
      <c r="B553" s="266"/>
      <c r="C553" s="267"/>
      <c r="D553" s="268"/>
      <c r="E553" s="268"/>
      <c r="F553" s="269"/>
      <c r="G553" s="270"/>
    </row>
    <row r="554" spans="1:7" x14ac:dyDescent="0.2">
      <c r="A554" s="361"/>
      <c r="B554" s="266"/>
      <c r="C554" s="267"/>
      <c r="D554" s="268"/>
      <c r="E554" s="268"/>
      <c r="F554" s="269"/>
      <c r="G554" s="270"/>
    </row>
    <row r="555" spans="1:7" x14ac:dyDescent="0.2">
      <c r="A555" s="361"/>
      <c r="B555" s="266"/>
      <c r="C555" s="267"/>
      <c r="D555" s="268"/>
      <c r="E555" s="268"/>
      <c r="F555" s="269"/>
      <c r="G555" s="270"/>
    </row>
    <row r="556" spans="1:7" x14ac:dyDescent="0.2">
      <c r="A556" s="361"/>
      <c r="B556" s="266"/>
      <c r="C556" s="267"/>
      <c r="D556" s="268"/>
      <c r="E556" s="268"/>
      <c r="F556" s="269"/>
      <c r="G556" s="270"/>
    </row>
    <row r="557" spans="1:7" x14ac:dyDescent="0.2">
      <c r="A557" s="361"/>
      <c r="B557" s="266"/>
      <c r="C557" s="267"/>
      <c r="D557" s="268"/>
      <c r="E557" s="268"/>
      <c r="F557" s="269"/>
      <c r="G557" s="270"/>
    </row>
    <row r="558" spans="1:7" x14ac:dyDescent="0.2">
      <c r="A558" s="361"/>
      <c r="B558" s="266"/>
      <c r="C558" s="267"/>
      <c r="D558" s="268"/>
      <c r="E558" s="268"/>
      <c r="F558" s="269"/>
      <c r="G558" s="270"/>
    </row>
    <row r="559" spans="1:7" x14ac:dyDescent="0.2">
      <c r="A559" s="361"/>
      <c r="B559" s="266"/>
      <c r="C559" s="267"/>
      <c r="D559" s="268"/>
      <c r="E559" s="268"/>
      <c r="F559" s="269"/>
      <c r="G559" s="270"/>
    </row>
    <row r="560" spans="1:7" x14ac:dyDescent="0.2">
      <c r="A560" s="361"/>
      <c r="B560" s="266"/>
      <c r="C560" s="267"/>
      <c r="D560" s="268"/>
      <c r="E560" s="268"/>
      <c r="F560" s="269"/>
      <c r="G560" s="270"/>
    </row>
    <row r="561" spans="1:7" x14ac:dyDescent="0.2">
      <c r="A561" s="361"/>
      <c r="B561" s="266"/>
      <c r="C561" s="267"/>
      <c r="D561" s="268"/>
      <c r="E561" s="268"/>
      <c r="F561" s="269"/>
      <c r="G561" s="270"/>
    </row>
    <row r="562" spans="1:7" x14ac:dyDescent="0.2">
      <c r="A562" s="361"/>
      <c r="B562" s="266"/>
      <c r="C562" s="267"/>
      <c r="D562" s="268"/>
      <c r="E562" s="268"/>
      <c r="F562" s="269"/>
      <c r="G562" s="270"/>
    </row>
    <row r="563" spans="1:7" x14ac:dyDescent="0.2">
      <c r="A563" s="361"/>
      <c r="B563" s="266"/>
      <c r="C563" s="267"/>
      <c r="D563" s="268"/>
      <c r="E563" s="268"/>
      <c r="F563" s="269"/>
      <c r="G563" s="270"/>
    </row>
    <row r="564" spans="1:7" x14ac:dyDescent="0.2">
      <c r="A564" s="361"/>
      <c r="B564" s="266"/>
      <c r="C564" s="267"/>
      <c r="D564" s="268"/>
      <c r="E564" s="268"/>
      <c r="F564" s="269"/>
      <c r="G564" s="270"/>
    </row>
    <row r="565" spans="1:7" x14ac:dyDescent="0.2">
      <c r="A565" s="361"/>
      <c r="B565" s="266"/>
      <c r="C565" s="267"/>
      <c r="D565" s="268"/>
      <c r="E565" s="268"/>
      <c r="F565" s="269"/>
      <c r="G565" s="270"/>
    </row>
    <row r="566" spans="1:7" x14ac:dyDescent="0.2">
      <c r="A566" s="361"/>
      <c r="B566" s="266"/>
      <c r="C566" s="267"/>
      <c r="D566" s="268"/>
      <c r="E566" s="268"/>
      <c r="F566" s="269"/>
      <c r="G566" s="270"/>
    </row>
    <row r="567" spans="1:7" x14ac:dyDescent="0.2">
      <c r="A567" s="361"/>
      <c r="B567" s="266"/>
      <c r="C567" s="267"/>
      <c r="D567" s="268"/>
      <c r="E567" s="268"/>
      <c r="F567" s="269"/>
      <c r="G567" s="270"/>
    </row>
    <row r="568" spans="1:7" x14ac:dyDescent="0.2">
      <c r="A568" s="361"/>
      <c r="B568" s="266"/>
      <c r="C568" s="267"/>
      <c r="D568" s="268"/>
      <c r="E568" s="268"/>
      <c r="F568" s="269"/>
      <c r="G568" s="270"/>
    </row>
    <row r="569" spans="1:7" x14ac:dyDescent="0.2">
      <c r="A569" s="361"/>
      <c r="B569" s="266"/>
      <c r="C569" s="267"/>
      <c r="D569" s="268"/>
      <c r="E569" s="268"/>
      <c r="F569" s="269"/>
      <c r="G569" s="270"/>
    </row>
    <row r="570" spans="1:7" x14ac:dyDescent="0.2">
      <c r="A570" s="361"/>
      <c r="B570" s="266"/>
      <c r="C570" s="267"/>
      <c r="D570" s="268"/>
      <c r="E570" s="268"/>
      <c r="F570" s="269"/>
      <c r="G570" s="270"/>
    </row>
    <row r="571" spans="1:7" x14ac:dyDescent="0.2">
      <c r="A571" s="361"/>
      <c r="B571" s="266"/>
      <c r="C571" s="267"/>
      <c r="D571" s="268"/>
      <c r="E571" s="268"/>
      <c r="F571" s="269"/>
      <c r="G571" s="270"/>
    </row>
    <row r="572" spans="1:7" x14ac:dyDescent="0.2">
      <c r="A572" s="361"/>
      <c r="B572" s="266"/>
      <c r="C572" s="267"/>
      <c r="D572" s="268"/>
      <c r="E572" s="268"/>
      <c r="F572" s="269"/>
      <c r="G572" s="270"/>
    </row>
    <row r="573" spans="1:7" x14ac:dyDescent="0.2">
      <c r="A573" s="361"/>
      <c r="B573" s="266"/>
      <c r="C573" s="267"/>
      <c r="D573" s="268"/>
      <c r="E573" s="268"/>
      <c r="F573" s="269"/>
      <c r="G573" s="270"/>
    </row>
    <row r="574" spans="1:7" x14ac:dyDescent="0.2">
      <c r="A574" s="361"/>
      <c r="B574" s="266"/>
      <c r="C574" s="267"/>
      <c r="D574" s="268"/>
      <c r="E574" s="268"/>
      <c r="F574" s="269"/>
      <c r="G574" s="270"/>
    </row>
    <row r="575" spans="1:7" x14ac:dyDescent="0.2">
      <c r="A575" s="361"/>
      <c r="B575" s="266"/>
      <c r="C575" s="267"/>
      <c r="D575" s="268"/>
      <c r="E575" s="268"/>
      <c r="F575" s="269"/>
      <c r="G575" s="270"/>
    </row>
    <row r="576" spans="1:7" x14ac:dyDescent="0.2">
      <c r="A576" s="361"/>
      <c r="B576" s="266"/>
      <c r="C576" s="267"/>
      <c r="D576" s="268"/>
      <c r="E576" s="268"/>
      <c r="F576" s="269"/>
      <c r="G576" s="270"/>
    </row>
    <row r="577" spans="1:7" x14ac:dyDescent="0.2">
      <c r="A577" s="361"/>
      <c r="B577" s="266"/>
      <c r="C577" s="267"/>
      <c r="D577" s="268"/>
      <c r="E577" s="268"/>
      <c r="F577" s="269"/>
      <c r="G577" s="270"/>
    </row>
    <row r="578" spans="1:7" x14ac:dyDescent="0.2">
      <c r="A578" s="361"/>
      <c r="B578" s="266"/>
      <c r="C578" s="267"/>
      <c r="D578" s="268"/>
      <c r="E578" s="268"/>
      <c r="F578" s="269"/>
      <c r="G578" s="270"/>
    </row>
    <row r="579" spans="1:7" x14ac:dyDescent="0.2">
      <c r="A579" s="361"/>
      <c r="B579" s="266"/>
      <c r="C579" s="267"/>
      <c r="D579" s="268"/>
      <c r="E579" s="268"/>
      <c r="F579" s="269"/>
      <c r="G579" s="270"/>
    </row>
    <row r="580" spans="1:7" x14ac:dyDescent="0.2">
      <c r="A580" s="361"/>
      <c r="B580" s="266"/>
      <c r="C580" s="267"/>
      <c r="D580" s="268"/>
      <c r="E580" s="268"/>
      <c r="F580" s="269"/>
      <c r="G580" s="270"/>
    </row>
    <row r="581" spans="1:7" x14ac:dyDescent="0.2">
      <c r="A581" s="361"/>
      <c r="B581" s="266"/>
      <c r="C581" s="267"/>
      <c r="D581" s="268"/>
      <c r="E581" s="268"/>
      <c r="F581" s="269"/>
      <c r="G581" s="270"/>
    </row>
    <row r="582" spans="1:7" x14ac:dyDescent="0.2">
      <c r="A582" s="361"/>
      <c r="B582" s="266"/>
      <c r="C582" s="267"/>
      <c r="D582" s="268"/>
      <c r="E582" s="268"/>
      <c r="F582" s="269"/>
      <c r="G582" s="270"/>
    </row>
    <row r="583" spans="1:7" x14ac:dyDescent="0.2">
      <c r="A583" s="361"/>
      <c r="B583" s="266"/>
      <c r="C583" s="267"/>
      <c r="D583" s="268"/>
      <c r="E583" s="268"/>
      <c r="F583" s="269"/>
      <c r="G583" s="270"/>
    </row>
    <row r="584" spans="1:7" x14ac:dyDescent="0.2">
      <c r="A584" s="361"/>
      <c r="B584" s="266"/>
      <c r="C584" s="267"/>
      <c r="D584" s="268"/>
      <c r="E584" s="268"/>
      <c r="F584" s="269"/>
      <c r="G584" s="270"/>
    </row>
    <row r="585" spans="1:7" x14ac:dyDescent="0.2">
      <c r="A585" s="361"/>
      <c r="B585" s="266"/>
      <c r="C585" s="267"/>
      <c r="D585" s="268"/>
      <c r="E585" s="268"/>
      <c r="F585" s="269"/>
      <c r="G585" s="270"/>
    </row>
    <row r="586" spans="1:7" x14ac:dyDescent="0.2">
      <c r="A586" s="362"/>
      <c r="B586" s="271"/>
      <c r="C586" s="267"/>
      <c r="D586" s="273"/>
      <c r="E586" s="273"/>
      <c r="F586" s="274"/>
      <c r="G586" s="275"/>
    </row>
    <row r="587" spans="1:7" x14ac:dyDescent="0.2">
      <c r="A587" s="362"/>
      <c r="B587" s="271"/>
      <c r="C587" s="272"/>
      <c r="D587" s="273"/>
      <c r="E587" s="273"/>
      <c r="F587" s="274"/>
      <c r="G587" s="275"/>
    </row>
    <row r="588" spans="1:7" x14ac:dyDescent="0.2">
      <c r="A588" s="362"/>
      <c r="B588" s="271"/>
      <c r="C588" s="272"/>
      <c r="D588" s="273"/>
      <c r="E588" s="273"/>
      <c r="F588" s="274"/>
      <c r="G588" s="275"/>
    </row>
    <row r="589" spans="1:7" x14ac:dyDescent="0.2">
      <c r="A589" s="362"/>
      <c r="B589" s="271"/>
      <c r="C589" s="272"/>
      <c r="D589" s="273"/>
      <c r="E589" s="273"/>
      <c r="F589" s="274"/>
      <c r="G589" s="275"/>
    </row>
    <row r="590" spans="1:7" x14ac:dyDescent="0.2">
      <c r="A590" s="362"/>
      <c r="B590" s="271"/>
      <c r="C590" s="272"/>
      <c r="D590" s="273"/>
      <c r="E590" s="273"/>
      <c r="F590" s="274"/>
      <c r="G590" s="275"/>
    </row>
    <row r="591" spans="1:7" x14ac:dyDescent="0.2">
      <c r="A591" s="362"/>
      <c r="B591" s="271"/>
      <c r="C591" s="272"/>
      <c r="D591" s="273"/>
      <c r="E591" s="273"/>
      <c r="F591" s="274"/>
      <c r="G591" s="275"/>
    </row>
    <row r="592" spans="1:7" x14ac:dyDescent="0.2">
      <c r="A592" s="362"/>
      <c r="B592" s="271"/>
      <c r="C592" s="272"/>
      <c r="D592" s="273"/>
      <c r="E592" s="273"/>
      <c r="F592" s="274"/>
      <c r="G592" s="275"/>
    </row>
    <row r="593" spans="1:7" x14ac:dyDescent="0.2">
      <c r="A593" s="362"/>
      <c r="B593" s="271"/>
      <c r="C593" s="272"/>
      <c r="D593" s="273"/>
      <c r="E593" s="273"/>
      <c r="F593" s="274"/>
      <c r="G593" s="275"/>
    </row>
    <row r="594" spans="1:7" x14ac:dyDescent="0.2">
      <c r="A594" s="362"/>
      <c r="B594" s="271"/>
      <c r="C594" s="272"/>
      <c r="D594" s="273"/>
      <c r="E594" s="273"/>
      <c r="F594" s="274"/>
      <c r="G594" s="275"/>
    </row>
    <row r="595" spans="1:7" x14ac:dyDescent="0.2">
      <c r="A595" s="362"/>
      <c r="B595" s="271"/>
      <c r="C595" s="272"/>
      <c r="D595" s="273"/>
      <c r="E595" s="273"/>
      <c r="F595" s="274"/>
      <c r="G595" s="275"/>
    </row>
    <row r="596" spans="1:7" x14ac:dyDescent="0.2">
      <c r="A596" s="362"/>
      <c r="B596" s="271"/>
      <c r="C596" s="272"/>
      <c r="D596" s="273"/>
      <c r="E596" s="273"/>
      <c r="F596" s="274"/>
      <c r="G596" s="275"/>
    </row>
    <row r="597" spans="1:7" x14ac:dyDescent="0.2">
      <c r="A597" s="362"/>
      <c r="B597" s="271"/>
      <c r="C597" s="272"/>
      <c r="D597" s="273"/>
      <c r="E597" s="273"/>
      <c r="F597" s="274"/>
      <c r="G597" s="275"/>
    </row>
    <row r="598" spans="1:7" x14ac:dyDescent="0.2">
      <c r="A598" s="362"/>
      <c r="B598" s="271"/>
      <c r="C598" s="272"/>
      <c r="D598" s="273"/>
      <c r="E598" s="273"/>
      <c r="F598" s="274"/>
      <c r="G598" s="275"/>
    </row>
    <row r="599" spans="1:7" x14ac:dyDescent="0.2">
      <c r="A599" s="362"/>
      <c r="B599" s="271"/>
      <c r="C599" s="272"/>
      <c r="D599" s="273"/>
      <c r="E599" s="273"/>
      <c r="F599" s="274"/>
      <c r="G599" s="275"/>
    </row>
    <row r="600" spans="1:7" x14ac:dyDescent="0.2">
      <c r="A600" s="362"/>
      <c r="B600" s="271"/>
      <c r="C600" s="272"/>
      <c r="D600" s="273"/>
      <c r="E600" s="273"/>
      <c r="F600" s="274"/>
      <c r="G600" s="275"/>
    </row>
    <row r="601" spans="1:7" x14ac:dyDescent="0.2">
      <c r="A601" s="362"/>
      <c r="B601" s="271"/>
      <c r="C601" s="272"/>
      <c r="D601" s="273"/>
      <c r="E601" s="273"/>
      <c r="F601" s="274"/>
      <c r="G601" s="275"/>
    </row>
    <row r="602" spans="1:7" x14ac:dyDescent="0.2">
      <c r="A602" s="362"/>
      <c r="B602" s="271"/>
      <c r="C602" s="272"/>
      <c r="D602" s="273"/>
      <c r="E602" s="273"/>
      <c r="F602" s="274"/>
      <c r="G602" s="275"/>
    </row>
    <row r="603" spans="1:7" x14ac:dyDescent="0.2">
      <c r="A603" s="362"/>
      <c r="B603" s="271"/>
      <c r="C603" s="272"/>
      <c r="D603" s="273"/>
      <c r="E603" s="273"/>
      <c r="F603" s="274"/>
      <c r="G603" s="275"/>
    </row>
    <row r="604" spans="1:7" x14ac:dyDescent="0.2">
      <c r="A604" s="362"/>
      <c r="B604" s="271"/>
      <c r="C604" s="272"/>
      <c r="D604" s="273"/>
      <c r="E604" s="273"/>
      <c r="F604" s="274"/>
      <c r="G604" s="275"/>
    </row>
    <row r="605" spans="1:7" x14ac:dyDescent="0.2">
      <c r="A605" s="362"/>
      <c r="B605" s="271"/>
      <c r="C605" s="272"/>
      <c r="D605" s="273"/>
      <c r="E605" s="273"/>
      <c r="F605" s="274"/>
      <c r="G605" s="275"/>
    </row>
    <row r="606" spans="1:7" x14ac:dyDescent="0.2">
      <c r="A606" s="362"/>
      <c r="B606" s="271"/>
      <c r="C606" s="272"/>
      <c r="D606" s="273"/>
      <c r="E606" s="273"/>
      <c r="F606" s="274"/>
      <c r="G606" s="275"/>
    </row>
    <row r="607" spans="1:7" x14ac:dyDescent="0.2">
      <c r="A607" s="362"/>
      <c r="B607" s="271"/>
      <c r="C607" s="272"/>
      <c r="D607" s="273"/>
      <c r="E607" s="273"/>
      <c r="F607" s="274"/>
      <c r="G607" s="275"/>
    </row>
    <row r="608" spans="1:7" x14ac:dyDescent="0.2">
      <c r="A608" s="362"/>
      <c r="B608" s="271"/>
      <c r="C608" s="272"/>
      <c r="D608" s="273"/>
      <c r="E608" s="273"/>
      <c r="F608" s="274"/>
      <c r="G608" s="275"/>
    </row>
    <row r="609" spans="1:7" x14ac:dyDescent="0.2">
      <c r="A609" s="362"/>
      <c r="B609" s="271"/>
      <c r="C609" s="272"/>
      <c r="D609" s="273"/>
      <c r="E609" s="273"/>
      <c r="F609" s="274"/>
      <c r="G609" s="275"/>
    </row>
    <row r="610" spans="1:7" x14ac:dyDescent="0.2">
      <c r="A610" s="362"/>
      <c r="B610" s="271"/>
      <c r="C610" s="272"/>
      <c r="D610" s="273"/>
      <c r="E610" s="273"/>
      <c r="F610" s="274"/>
      <c r="G610" s="275"/>
    </row>
    <row r="611" spans="1:7" x14ac:dyDescent="0.2">
      <c r="A611" s="362"/>
      <c r="B611" s="271"/>
      <c r="C611" s="272"/>
      <c r="D611" s="273"/>
      <c r="E611" s="273"/>
      <c r="F611" s="274"/>
      <c r="G611" s="275"/>
    </row>
    <row r="612" spans="1:7" x14ac:dyDescent="0.2">
      <c r="A612" s="362"/>
      <c r="B612" s="271"/>
      <c r="C612" s="272"/>
      <c r="D612" s="273"/>
      <c r="E612" s="273"/>
      <c r="F612" s="274"/>
      <c r="G612" s="275"/>
    </row>
    <row r="613" spans="1:7" x14ac:dyDescent="0.2">
      <c r="A613" s="362"/>
      <c r="B613" s="271"/>
      <c r="C613" s="272"/>
      <c r="D613" s="273"/>
      <c r="E613" s="273"/>
      <c r="F613" s="274"/>
      <c r="G613" s="275"/>
    </row>
    <row r="614" spans="1:7" x14ac:dyDescent="0.2">
      <c r="A614" s="362"/>
      <c r="B614" s="271"/>
      <c r="C614" s="272"/>
      <c r="D614" s="273"/>
      <c r="E614" s="273"/>
      <c r="F614" s="274"/>
      <c r="G614" s="275"/>
    </row>
    <row r="615" spans="1:7" x14ac:dyDescent="0.2">
      <c r="A615" s="362"/>
      <c r="B615" s="271"/>
      <c r="C615" s="272"/>
      <c r="D615" s="273"/>
      <c r="E615" s="273"/>
      <c r="F615" s="274"/>
      <c r="G615" s="275"/>
    </row>
    <row r="616" spans="1:7" x14ac:dyDescent="0.2">
      <c r="A616" s="362"/>
      <c r="B616" s="271"/>
      <c r="C616" s="272"/>
      <c r="D616" s="273"/>
      <c r="E616" s="273"/>
      <c r="F616" s="274"/>
      <c r="G616" s="275"/>
    </row>
    <row r="617" spans="1:7" x14ac:dyDescent="0.2">
      <c r="A617" s="362"/>
      <c r="B617" s="271"/>
      <c r="C617" s="272"/>
      <c r="D617" s="273"/>
      <c r="E617" s="273"/>
      <c r="F617" s="274"/>
      <c r="G617" s="275"/>
    </row>
    <row r="618" spans="1:7" x14ac:dyDescent="0.2">
      <c r="A618" s="362"/>
      <c r="B618" s="271"/>
      <c r="C618" s="272"/>
      <c r="D618" s="273"/>
      <c r="E618" s="273"/>
      <c r="F618" s="274"/>
      <c r="G618" s="275"/>
    </row>
    <row r="619" spans="1:7" x14ac:dyDescent="0.2">
      <c r="A619" s="362"/>
      <c r="B619" s="271"/>
      <c r="C619" s="272"/>
      <c r="D619" s="273"/>
      <c r="E619" s="273"/>
      <c r="F619" s="274"/>
      <c r="G619" s="275"/>
    </row>
    <row r="620" spans="1:7" x14ac:dyDescent="0.2">
      <c r="A620" s="362"/>
      <c r="B620" s="271"/>
      <c r="C620" s="272"/>
      <c r="D620" s="273"/>
      <c r="E620" s="273"/>
      <c r="F620" s="274"/>
      <c r="G620" s="275"/>
    </row>
    <row r="621" spans="1:7" x14ac:dyDescent="0.2">
      <c r="A621" s="362"/>
      <c r="B621" s="271"/>
      <c r="C621" s="272"/>
      <c r="D621" s="273"/>
      <c r="E621" s="273"/>
      <c r="F621" s="274"/>
      <c r="G621" s="275"/>
    </row>
    <row r="622" spans="1:7" x14ac:dyDescent="0.2">
      <c r="A622" s="362"/>
      <c r="B622" s="271"/>
      <c r="C622" s="272"/>
      <c r="D622" s="273"/>
      <c r="E622" s="273"/>
      <c r="F622" s="274"/>
      <c r="G622" s="275"/>
    </row>
    <row r="623" spans="1:7" x14ac:dyDescent="0.2">
      <c r="A623" s="362"/>
      <c r="B623" s="271"/>
      <c r="C623" s="272"/>
      <c r="D623" s="273"/>
      <c r="E623" s="273"/>
      <c r="F623" s="274"/>
      <c r="G623" s="275"/>
    </row>
    <row r="624" spans="1:7" x14ac:dyDescent="0.2">
      <c r="A624" s="362"/>
      <c r="B624" s="271"/>
      <c r="C624" s="272"/>
      <c r="D624" s="273"/>
      <c r="E624" s="273"/>
      <c r="F624" s="274"/>
      <c r="G624" s="275"/>
    </row>
    <row r="625" spans="1:7" x14ac:dyDescent="0.2">
      <c r="A625" s="362"/>
      <c r="B625" s="271"/>
      <c r="C625" s="272"/>
      <c r="D625" s="273"/>
      <c r="E625" s="273"/>
      <c r="F625" s="274"/>
      <c r="G625" s="275"/>
    </row>
    <row r="626" spans="1:7" x14ac:dyDescent="0.2">
      <c r="A626" s="362"/>
      <c r="B626" s="271"/>
      <c r="C626" s="272"/>
      <c r="D626" s="273"/>
      <c r="E626" s="273"/>
      <c r="F626" s="274"/>
      <c r="G626" s="275"/>
    </row>
    <row r="627" spans="1:7" x14ac:dyDescent="0.2">
      <c r="A627" s="362"/>
      <c r="B627" s="271"/>
      <c r="C627" s="272"/>
      <c r="D627" s="273"/>
      <c r="E627" s="273"/>
      <c r="F627" s="274"/>
      <c r="G627" s="275"/>
    </row>
    <row r="628" spans="1:7" x14ac:dyDescent="0.2">
      <c r="A628" s="362"/>
      <c r="B628" s="271"/>
      <c r="C628" s="272"/>
      <c r="D628" s="273"/>
      <c r="E628" s="273"/>
      <c r="F628" s="274"/>
      <c r="G628" s="275"/>
    </row>
    <row r="629" spans="1:7" x14ac:dyDescent="0.2">
      <c r="A629" s="362"/>
      <c r="B629" s="271"/>
      <c r="C629" s="272"/>
      <c r="D629" s="273"/>
      <c r="E629" s="273"/>
      <c r="F629" s="274"/>
      <c r="G629" s="275"/>
    </row>
    <row r="630" spans="1:7" x14ac:dyDescent="0.2">
      <c r="A630" s="362"/>
      <c r="B630" s="271"/>
      <c r="C630" s="272"/>
      <c r="D630" s="273"/>
      <c r="E630" s="273"/>
      <c r="F630" s="274"/>
      <c r="G630" s="275"/>
    </row>
    <row r="631" spans="1:7" x14ac:dyDescent="0.2">
      <c r="A631" s="362"/>
      <c r="B631" s="271"/>
      <c r="C631" s="272"/>
      <c r="D631" s="273"/>
      <c r="E631" s="273"/>
      <c r="F631" s="274"/>
      <c r="G631" s="275"/>
    </row>
    <row r="632" spans="1:7" x14ac:dyDescent="0.2">
      <c r="A632" s="362"/>
      <c r="B632" s="271"/>
      <c r="C632" s="272"/>
      <c r="D632" s="273"/>
      <c r="E632" s="273"/>
      <c r="F632" s="274"/>
      <c r="G632" s="275"/>
    </row>
    <row r="633" spans="1:7" x14ac:dyDescent="0.2">
      <c r="A633" s="362"/>
      <c r="B633" s="271"/>
      <c r="C633" s="272"/>
      <c r="D633" s="273"/>
      <c r="E633" s="273"/>
      <c r="F633" s="274"/>
      <c r="G633" s="275"/>
    </row>
    <row r="634" spans="1:7" x14ac:dyDescent="0.2">
      <c r="A634" s="362"/>
      <c r="B634" s="271"/>
      <c r="C634" s="272"/>
      <c r="D634" s="273"/>
      <c r="E634" s="273"/>
      <c r="F634" s="274"/>
      <c r="G634" s="275"/>
    </row>
    <row r="635" spans="1:7" x14ac:dyDescent="0.2">
      <c r="A635" s="362"/>
      <c r="B635" s="271"/>
      <c r="C635" s="272"/>
      <c r="D635" s="273"/>
      <c r="E635" s="273"/>
      <c r="F635" s="274"/>
      <c r="G635" s="275"/>
    </row>
    <row r="636" spans="1:7" x14ac:dyDescent="0.2">
      <c r="A636" s="362"/>
      <c r="B636" s="271"/>
      <c r="C636" s="272"/>
      <c r="D636" s="273"/>
      <c r="E636" s="273"/>
      <c r="F636" s="274"/>
      <c r="G636" s="275"/>
    </row>
    <row r="637" spans="1:7" x14ac:dyDescent="0.2">
      <c r="A637" s="362"/>
      <c r="B637" s="271"/>
      <c r="C637" s="272"/>
      <c r="D637" s="273"/>
      <c r="E637" s="273"/>
      <c r="F637" s="274"/>
      <c r="G637" s="275"/>
    </row>
    <row r="638" spans="1:7" x14ac:dyDescent="0.2">
      <c r="A638" s="362"/>
      <c r="B638" s="271"/>
      <c r="C638" s="272"/>
      <c r="D638" s="273"/>
      <c r="E638" s="273"/>
      <c r="F638" s="274"/>
      <c r="G638" s="275"/>
    </row>
    <row r="639" spans="1:7" x14ac:dyDescent="0.2">
      <c r="A639" s="362"/>
      <c r="B639" s="271"/>
      <c r="C639" s="272"/>
      <c r="D639" s="273"/>
      <c r="E639" s="273"/>
      <c r="F639" s="274"/>
      <c r="G639" s="275"/>
    </row>
    <row r="640" spans="1:7" x14ac:dyDescent="0.2">
      <c r="A640" s="362"/>
      <c r="B640" s="271"/>
      <c r="C640" s="272"/>
      <c r="D640" s="273"/>
      <c r="E640" s="273"/>
      <c r="F640" s="274"/>
      <c r="G640" s="275"/>
    </row>
    <row r="641" spans="1:7" x14ac:dyDescent="0.2">
      <c r="A641" s="362"/>
      <c r="B641" s="271"/>
      <c r="C641" s="272"/>
      <c r="D641" s="273"/>
      <c r="E641" s="273"/>
      <c r="F641" s="274"/>
      <c r="G641" s="275"/>
    </row>
    <row r="642" spans="1:7" x14ac:dyDescent="0.2">
      <c r="A642" s="362"/>
      <c r="B642" s="271"/>
      <c r="C642" s="272"/>
      <c r="D642" s="273"/>
      <c r="E642" s="273"/>
      <c r="F642" s="274"/>
      <c r="G642" s="275"/>
    </row>
    <row r="643" spans="1:7" x14ac:dyDescent="0.2">
      <c r="A643" s="362"/>
      <c r="B643" s="271"/>
      <c r="C643" s="272"/>
      <c r="D643" s="273"/>
      <c r="E643" s="273"/>
      <c r="F643" s="274"/>
      <c r="G643" s="275"/>
    </row>
    <row r="644" spans="1:7" x14ac:dyDescent="0.2">
      <c r="A644" s="362"/>
      <c r="B644" s="271"/>
      <c r="C644" s="272"/>
      <c r="D644" s="273"/>
      <c r="E644" s="273"/>
      <c r="F644" s="274"/>
      <c r="G644" s="275"/>
    </row>
    <row r="645" spans="1:7" x14ac:dyDescent="0.2">
      <c r="A645" s="362"/>
      <c r="B645" s="271"/>
      <c r="C645" s="272"/>
      <c r="D645" s="273"/>
      <c r="E645" s="273"/>
      <c r="F645" s="274"/>
      <c r="G645" s="275"/>
    </row>
    <row r="646" spans="1:7" x14ac:dyDescent="0.2">
      <c r="A646" s="362"/>
      <c r="B646" s="271"/>
      <c r="C646" s="272"/>
      <c r="D646" s="273"/>
      <c r="E646" s="273"/>
      <c r="F646" s="274"/>
      <c r="G646" s="275"/>
    </row>
    <row r="647" spans="1:7" x14ac:dyDescent="0.2">
      <c r="A647" s="362"/>
      <c r="B647" s="271"/>
      <c r="C647" s="272"/>
      <c r="D647" s="273"/>
      <c r="E647" s="273"/>
      <c r="F647" s="274"/>
      <c r="G647" s="275"/>
    </row>
    <row r="648" spans="1:7" x14ac:dyDescent="0.2">
      <c r="A648" s="362"/>
      <c r="B648" s="271"/>
      <c r="C648" s="272"/>
      <c r="D648" s="273"/>
      <c r="E648" s="273"/>
      <c r="F648" s="274"/>
      <c r="G648" s="275"/>
    </row>
    <row r="649" spans="1:7" x14ac:dyDescent="0.2">
      <c r="A649" s="362"/>
      <c r="B649" s="271"/>
      <c r="C649" s="272"/>
      <c r="D649" s="273"/>
      <c r="E649" s="273"/>
      <c r="F649" s="274"/>
      <c r="G649" s="275"/>
    </row>
    <row r="650" spans="1:7" x14ac:dyDescent="0.2">
      <c r="A650" s="362"/>
      <c r="B650" s="271"/>
      <c r="C650" s="272"/>
      <c r="D650" s="273"/>
      <c r="E650" s="273"/>
      <c r="F650" s="274"/>
      <c r="G650" s="275"/>
    </row>
    <row r="651" spans="1:7" x14ac:dyDescent="0.2">
      <c r="A651" s="362"/>
      <c r="B651" s="271"/>
      <c r="C651" s="272"/>
      <c r="D651" s="273"/>
      <c r="E651" s="273"/>
      <c r="F651" s="274"/>
      <c r="G651" s="275"/>
    </row>
    <row r="652" spans="1:7" x14ac:dyDescent="0.2">
      <c r="A652" s="362"/>
      <c r="B652" s="271"/>
      <c r="C652" s="272"/>
      <c r="D652" s="273"/>
      <c r="E652" s="273"/>
      <c r="F652" s="274"/>
      <c r="G652" s="275"/>
    </row>
    <row r="653" spans="1:7" x14ac:dyDescent="0.2">
      <c r="A653" s="362"/>
      <c r="B653" s="271"/>
      <c r="C653" s="272"/>
      <c r="D653" s="273"/>
      <c r="E653" s="273"/>
      <c r="F653" s="274"/>
      <c r="G653" s="275"/>
    </row>
    <row r="654" spans="1:7" x14ac:dyDescent="0.2">
      <c r="A654" s="362"/>
      <c r="B654" s="271"/>
      <c r="C654" s="272"/>
      <c r="D654" s="273"/>
      <c r="E654" s="273"/>
      <c r="F654" s="274"/>
      <c r="G654" s="275"/>
    </row>
    <row r="655" spans="1:7" x14ac:dyDescent="0.2">
      <c r="A655" s="362"/>
      <c r="B655" s="271"/>
      <c r="C655" s="272"/>
      <c r="D655" s="273"/>
      <c r="E655" s="273"/>
      <c r="F655" s="274"/>
      <c r="G655" s="275"/>
    </row>
    <row r="656" spans="1:7" x14ac:dyDescent="0.2">
      <c r="A656" s="362"/>
      <c r="B656" s="271"/>
      <c r="C656" s="272"/>
      <c r="D656" s="273"/>
      <c r="E656" s="273"/>
      <c r="F656" s="274"/>
      <c r="G656" s="275"/>
    </row>
    <row r="657" spans="1:7" x14ac:dyDescent="0.2">
      <c r="A657" s="362"/>
      <c r="B657" s="271"/>
      <c r="C657" s="272"/>
      <c r="D657" s="273"/>
      <c r="E657" s="273"/>
      <c r="F657" s="274"/>
      <c r="G657" s="275"/>
    </row>
    <row r="658" spans="1:7" x14ac:dyDescent="0.2">
      <c r="A658" s="362"/>
      <c r="B658" s="271"/>
      <c r="C658" s="272"/>
      <c r="D658" s="273"/>
      <c r="E658" s="273"/>
      <c r="F658" s="274"/>
      <c r="G658" s="275"/>
    </row>
    <row r="659" spans="1:7" x14ac:dyDescent="0.2">
      <c r="A659" s="362"/>
      <c r="B659" s="271"/>
      <c r="C659" s="272"/>
      <c r="D659" s="273"/>
      <c r="E659" s="273"/>
      <c r="F659" s="274"/>
      <c r="G659" s="275"/>
    </row>
    <row r="660" spans="1:7" x14ac:dyDescent="0.2">
      <c r="A660" s="362"/>
      <c r="B660" s="271"/>
      <c r="C660" s="272"/>
      <c r="D660" s="273"/>
      <c r="E660" s="273"/>
      <c r="F660" s="274"/>
      <c r="G660" s="275"/>
    </row>
    <row r="661" spans="1:7" x14ac:dyDescent="0.2">
      <c r="A661" s="362"/>
      <c r="B661" s="271"/>
      <c r="C661" s="272"/>
      <c r="D661" s="273"/>
      <c r="E661" s="273"/>
      <c r="F661" s="274"/>
      <c r="G661" s="275"/>
    </row>
    <row r="662" spans="1:7" x14ac:dyDescent="0.2">
      <c r="A662" s="362"/>
      <c r="B662" s="271"/>
      <c r="C662" s="272"/>
      <c r="D662" s="273"/>
      <c r="E662" s="273"/>
      <c r="F662" s="274"/>
      <c r="G662" s="275"/>
    </row>
    <row r="663" spans="1:7" x14ac:dyDescent="0.2">
      <c r="A663" s="362"/>
      <c r="B663" s="271"/>
      <c r="C663" s="272"/>
      <c r="D663" s="273"/>
      <c r="E663" s="273"/>
      <c r="F663" s="274"/>
      <c r="G663" s="275"/>
    </row>
    <row r="664" spans="1:7" x14ac:dyDescent="0.2">
      <c r="A664" s="362"/>
      <c r="B664" s="271"/>
      <c r="C664" s="272"/>
      <c r="D664" s="273"/>
      <c r="E664" s="273"/>
      <c r="F664" s="274"/>
      <c r="G664" s="275"/>
    </row>
    <row r="665" spans="1:7" x14ac:dyDescent="0.2">
      <c r="A665" s="362"/>
      <c r="B665" s="271"/>
      <c r="C665" s="272"/>
      <c r="D665" s="273"/>
      <c r="E665" s="273"/>
      <c r="F665" s="274"/>
      <c r="G665" s="275"/>
    </row>
    <row r="666" spans="1:7" x14ac:dyDescent="0.2">
      <c r="A666" s="362"/>
      <c r="B666" s="271"/>
      <c r="C666" s="272"/>
      <c r="D666" s="273"/>
      <c r="E666" s="273"/>
      <c r="F666" s="274"/>
      <c r="G666" s="275"/>
    </row>
    <row r="667" spans="1:7" x14ac:dyDescent="0.2">
      <c r="A667" s="362"/>
      <c r="B667" s="271"/>
      <c r="C667" s="272"/>
      <c r="D667" s="273"/>
      <c r="E667" s="273"/>
      <c r="F667" s="274"/>
      <c r="G667" s="275"/>
    </row>
    <row r="668" spans="1:7" x14ac:dyDescent="0.2">
      <c r="A668" s="362"/>
      <c r="B668" s="271"/>
      <c r="C668" s="272"/>
      <c r="D668" s="273"/>
      <c r="E668" s="273"/>
      <c r="F668" s="274"/>
      <c r="G668" s="275"/>
    </row>
    <row r="669" spans="1:7" x14ac:dyDescent="0.2">
      <c r="A669" s="362"/>
      <c r="B669" s="271"/>
      <c r="C669" s="272"/>
      <c r="D669" s="273"/>
      <c r="E669" s="273"/>
      <c r="F669" s="274"/>
      <c r="G669" s="275"/>
    </row>
    <row r="670" spans="1:7" x14ac:dyDescent="0.2">
      <c r="A670" s="362"/>
      <c r="B670" s="271"/>
      <c r="C670" s="272"/>
      <c r="D670" s="273"/>
      <c r="E670" s="273"/>
      <c r="F670" s="274"/>
      <c r="G670" s="275"/>
    </row>
    <row r="671" spans="1:7" x14ac:dyDescent="0.2">
      <c r="A671" s="362"/>
      <c r="B671" s="271"/>
      <c r="C671" s="272"/>
      <c r="D671" s="273"/>
      <c r="E671" s="273"/>
      <c r="F671" s="274"/>
      <c r="G671" s="275"/>
    </row>
    <row r="672" spans="1:7" x14ac:dyDescent="0.2">
      <c r="A672" s="362"/>
      <c r="B672" s="271"/>
      <c r="C672" s="272"/>
      <c r="D672" s="273"/>
      <c r="E672" s="273"/>
      <c r="F672" s="274"/>
      <c r="G672" s="275"/>
    </row>
    <row r="673" spans="1:7" x14ac:dyDescent="0.2">
      <c r="A673" s="362"/>
      <c r="B673" s="271"/>
      <c r="C673" s="272"/>
      <c r="D673" s="273"/>
      <c r="E673" s="273"/>
      <c r="F673" s="274"/>
      <c r="G673" s="275"/>
    </row>
    <row r="674" spans="1:7" x14ac:dyDescent="0.2">
      <c r="A674" s="362"/>
      <c r="B674" s="271"/>
      <c r="C674" s="272"/>
      <c r="D674" s="273"/>
      <c r="E674" s="273"/>
      <c r="F674" s="274"/>
      <c r="G674" s="275"/>
    </row>
    <row r="675" spans="1:7" x14ac:dyDescent="0.2">
      <c r="A675" s="362"/>
      <c r="B675" s="271"/>
      <c r="C675" s="272"/>
      <c r="D675" s="273"/>
      <c r="E675" s="273"/>
      <c r="F675" s="274"/>
      <c r="G675" s="275"/>
    </row>
    <row r="676" spans="1:7" x14ac:dyDescent="0.2">
      <c r="A676" s="362"/>
      <c r="B676" s="271"/>
      <c r="C676" s="272"/>
      <c r="D676" s="273"/>
      <c r="E676" s="273"/>
      <c r="F676" s="274"/>
      <c r="G676" s="275"/>
    </row>
    <row r="677" spans="1:7" x14ac:dyDescent="0.2">
      <c r="A677" s="362"/>
      <c r="B677" s="271"/>
      <c r="C677" s="272"/>
      <c r="D677" s="273"/>
      <c r="E677" s="273"/>
      <c r="F677" s="274"/>
      <c r="G677" s="275"/>
    </row>
    <row r="678" spans="1:7" x14ac:dyDescent="0.2">
      <c r="A678" s="362"/>
      <c r="B678" s="271"/>
      <c r="C678" s="272"/>
      <c r="D678" s="273"/>
      <c r="E678" s="273"/>
      <c r="F678" s="274"/>
      <c r="G678" s="275"/>
    </row>
    <row r="679" spans="1:7" x14ac:dyDescent="0.2">
      <c r="A679" s="362"/>
      <c r="B679" s="271"/>
      <c r="C679" s="272"/>
      <c r="D679" s="273"/>
      <c r="E679" s="273"/>
      <c r="F679" s="274"/>
      <c r="G679" s="275"/>
    </row>
    <row r="680" spans="1:7" x14ac:dyDescent="0.2">
      <c r="A680" s="362"/>
      <c r="B680" s="271"/>
      <c r="C680" s="272"/>
      <c r="D680" s="273"/>
      <c r="E680" s="273"/>
      <c r="F680" s="274"/>
      <c r="G680" s="275"/>
    </row>
    <row r="681" spans="1:7" x14ac:dyDescent="0.2">
      <c r="A681" s="362"/>
      <c r="B681" s="271"/>
      <c r="C681" s="272"/>
      <c r="D681" s="273"/>
      <c r="E681" s="273"/>
      <c r="F681" s="274"/>
      <c r="G681" s="275"/>
    </row>
    <row r="682" spans="1:7" x14ac:dyDescent="0.2">
      <c r="A682" s="362"/>
      <c r="B682" s="271"/>
      <c r="C682" s="272"/>
      <c r="D682" s="273"/>
      <c r="E682" s="273"/>
      <c r="F682" s="274"/>
      <c r="G682" s="275"/>
    </row>
    <row r="683" spans="1:7" x14ac:dyDescent="0.2">
      <c r="A683" s="362"/>
      <c r="B683" s="271"/>
      <c r="C683" s="272"/>
      <c r="D683" s="273"/>
      <c r="E683" s="273"/>
      <c r="F683" s="274"/>
      <c r="G683" s="275"/>
    </row>
    <row r="684" spans="1:7" x14ac:dyDescent="0.2">
      <c r="A684" s="362"/>
      <c r="B684" s="271"/>
      <c r="C684" s="272"/>
      <c r="D684" s="273"/>
      <c r="E684" s="273"/>
      <c r="F684" s="274"/>
      <c r="G684" s="275"/>
    </row>
    <row r="685" spans="1:7" x14ac:dyDescent="0.2">
      <c r="A685" s="362"/>
      <c r="B685" s="271"/>
      <c r="C685" s="272"/>
      <c r="D685" s="273"/>
      <c r="E685" s="273"/>
      <c r="F685" s="274"/>
      <c r="G685" s="275"/>
    </row>
    <row r="686" spans="1:7" x14ac:dyDescent="0.2">
      <c r="A686" s="362"/>
      <c r="B686" s="271"/>
      <c r="C686" s="272"/>
      <c r="D686" s="273"/>
      <c r="E686" s="273"/>
      <c r="F686" s="274"/>
      <c r="G686" s="275"/>
    </row>
    <row r="687" spans="1:7" x14ac:dyDescent="0.2">
      <c r="A687" s="362"/>
      <c r="B687" s="271"/>
      <c r="C687" s="272"/>
      <c r="D687" s="273"/>
      <c r="E687" s="273"/>
      <c r="F687" s="274"/>
      <c r="G687" s="275"/>
    </row>
    <row r="688" spans="1:7" x14ac:dyDescent="0.2">
      <c r="A688" s="362"/>
      <c r="B688" s="271"/>
      <c r="C688" s="272"/>
      <c r="D688" s="273"/>
      <c r="E688" s="273"/>
      <c r="F688" s="274"/>
      <c r="G688" s="275"/>
    </row>
    <row r="689" spans="1:7" x14ac:dyDescent="0.2">
      <c r="A689" s="362"/>
      <c r="B689" s="271"/>
      <c r="C689" s="272"/>
      <c r="D689" s="273"/>
      <c r="E689" s="273"/>
      <c r="F689" s="274"/>
      <c r="G689" s="275"/>
    </row>
    <row r="690" spans="1:7" x14ac:dyDescent="0.2">
      <c r="A690" s="362"/>
      <c r="B690" s="271"/>
      <c r="C690" s="272"/>
      <c r="D690" s="273"/>
      <c r="E690" s="273"/>
      <c r="F690" s="274"/>
      <c r="G690" s="275"/>
    </row>
    <row r="691" spans="1:7" x14ac:dyDescent="0.2">
      <c r="A691" s="362"/>
      <c r="B691" s="271"/>
      <c r="C691" s="272"/>
      <c r="D691" s="273"/>
      <c r="E691" s="273"/>
      <c r="F691" s="274"/>
      <c r="G691" s="275"/>
    </row>
    <row r="692" spans="1:7" x14ac:dyDescent="0.2">
      <c r="A692" s="362"/>
      <c r="B692" s="271"/>
      <c r="C692" s="272"/>
      <c r="D692" s="273"/>
      <c r="E692" s="273"/>
      <c r="F692" s="274"/>
      <c r="G692" s="275"/>
    </row>
    <row r="693" spans="1:7" x14ac:dyDescent="0.2">
      <c r="A693" s="362"/>
      <c r="B693" s="271"/>
      <c r="C693" s="272"/>
      <c r="D693" s="273"/>
      <c r="E693" s="273"/>
      <c r="F693" s="274"/>
      <c r="G693" s="275"/>
    </row>
    <row r="694" spans="1:7" x14ac:dyDescent="0.2">
      <c r="A694" s="362"/>
      <c r="B694" s="271"/>
      <c r="C694" s="272"/>
      <c r="D694" s="273"/>
      <c r="E694" s="273"/>
      <c r="F694" s="274"/>
      <c r="G694" s="275"/>
    </row>
    <row r="695" spans="1:7" x14ac:dyDescent="0.2">
      <c r="A695" s="362"/>
      <c r="B695" s="271"/>
      <c r="C695" s="272"/>
      <c r="D695" s="273"/>
      <c r="E695" s="273"/>
      <c r="F695" s="274"/>
      <c r="G695" s="275"/>
    </row>
    <row r="696" spans="1:7" x14ac:dyDescent="0.2">
      <c r="A696" s="362"/>
      <c r="B696" s="271"/>
      <c r="C696" s="272"/>
      <c r="D696" s="273"/>
      <c r="E696" s="273"/>
      <c r="F696" s="274"/>
      <c r="G696" s="275"/>
    </row>
    <row r="697" spans="1:7" x14ac:dyDescent="0.2">
      <c r="A697" s="362"/>
      <c r="B697" s="271"/>
      <c r="C697" s="272"/>
      <c r="D697" s="273"/>
      <c r="E697" s="273"/>
      <c r="F697" s="274"/>
      <c r="G697" s="275"/>
    </row>
    <row r="698" spans="1:7" x14ac:dyDescent="0.2">
      <c r="A698" s="362"/>
      <c r="B698" s="271"/>
      <c r="C698" s="272"/>
      <c r="D698" s="273"/>
      <c r="E698" s="273"/>
      <c r="F698" s="274"/>
      <c r="G698" s="275"/>
    </row>
    <row r="699" spans="1:7" x14ac:dyDescent="0.2">
      <c r="A699" s="362"/>
      <c r="B699" s="271"/>
      <c r="C699" s="272"/>
      <c r="D699" s="273"/>
      <c r="E699" s="273"/>
      <c r="F699" s="274"/>
      <c r="G699" s="275"/>
    </row>
    <row r="700" spans="1:7" x14ac:dyDescent="0.2">
      <c r="A700" s="362"/>
      <c r="B700" s="271"/>
      <c r="C700" s="272"/>
      <c r="D700" s="273"/>
      <c r="E700" s="273"/>
      <c r="F700" s="274"/>
      <c r="G700" s="275"/>
    </row>
    <row r="701" spans="1:7" x14ac:dyDescent="0.2">
      <c r="A701" s="362"/>
      <c r="B701" s="271"/>
      <c r="C701" s="272"/>
      <c r="D701" s="273"/>
      <c r="E701" s="273"/>
      <c r="F701" s="274"/>
      <c r="G701" s="275"/>
    </row>
    <row r="702" spans="1:7" x14ac:dyDescent="0.2">
      <c r="A702" s="362"/>
      <c r="B702" s="271"/>
      <c r="C702" s="272"/>
      <c r="D702" s="273"/>
      <c r="E702" s="273"/>
      <c r="F702" s="274"/>
      <c r="G702" s="275"/>
    </row>
    <row r="703" spans="1:7" x14ac:dyDescent="0.2">
      <c r="A703" s="362"/>
      <c r="B703" s="271"/>
      <c r="C703" s="272"/>
      <c r="D703" s="273"/>
      <c r="E703" s="273"/>
      <c r="F703" s="274"/>
      <c r="G703" s="275"/>
    </row>
    <row r="704" spans="1:7" x14ac:dyDescent="0.2">
      <c r="A704" s="362"/>
      <c r="B704" s="271"/>
      <c r="C704" s="272"/>
      <c r="D704" s="273"/>
      <c r="E704" s="273"/>
      <c r="F704" s="274"/>
      <c r="G704" s="275"/>
    </row>
    <row r="705" spans="1:7" x14ac:dyDescent="0.2">
      <c r="A705" s="362"/>
      <c r="B705" s="271"/>
      <c r="C705" s="272"/>
      <c r="D705" s="273"/>
      <c r="E705" s="273"/>
      <c r="F705" s="274"/>
      <c r="G705" s="275"/>
    </row>
    <row r="706" spans="1:7" x14ac:dyDescent="0.2">
      <c r="A706" s="362"/>
      <c r="B706" s="271"/>
      <c r="C706" s="272"/>
      <c r="D706" s="273"/>
      <c r="E706" s="273"/>
      <c r="F706" s="274"/>
      <c r="G706" s="275"/>
    </row>
    <row r="707" spans="1:7" x14ac:dyDescent="0.2">
      <c r="A707" s="362"/>
      <c r="B707" s="271"/>
      <c r="C707" s="272"/>
      <c r="D707" s="273"/>
      <c r="E707" s="273"/>
      <c r="F707" s="274"/>
      <c r="G707" s="275"/>
    </row>
    <row r="708" spans="1:7" x14ac:dyDescent="0.2">
      <c r="A708" s="362"/>
      <c r="B708" s="271"/>
      <c r="C708" s="272"/>
      <c r="D708" s="273"/>
      <c r="E708" s="273"/>
      <c r="F708" s="274"/>
      <c r="G708" s="275"/>
    </row>
    <row r="709" spans="1:7" x14ac:dyDescent="0.2">
      <c r="A709" s="362"/>
      <c r="B709" s="271"/>
      <c r="C709" s="272"/>
      <c r="D709" s="273"/>
      <c r="E709" s="273"/>
      <c r="F709" s="274"/>
      <c r="G709" s="275"/>
    </row>
    <row r="710" spans="1:7" x14ac:dyDescent="0.2">
      <c r="A710" s="362"/>
      <c r="B710" s="271"/>
      <c r="C710" s="272"/>
      <c r="D710" s="273"/>
      <c r="E710" s="273"/>
      <c r="F710" s="274"/>
      <c r="G710" s="275"/>
    </row>
    <row r="711" spans="1:7" x14ac:dyDescent="0.2">
      <c r="A711" s="362"/>
      <c r="B711" s="271"/>
      <c r="C711" s="272"/>
      <c r="D711" s="273"/>
      <c r="E711" s="273"/>
      <c r="F711" s="274"/>
      <c r="G711" s="275"/>
    </row>
    <row r="712" spans="1:7" x14ac:dyDescent="0.2">
      <c r="A712" s="362"/>
      <c r="B712" s="271"/>
      <c r="C712" s="272"/>
      <c r="D712" s="273"/>
      <c r="E712" s="273"/>
      <c r="F712" s="274"/>
      <c r="G712" s="275"/>
    </row>
    <row r="713" spans="1:7" x14ac:dyDescent="0.2">
      <c r="A713" s="362"/>
      <c r="B713" s="271"/>
      <c r="C713" s="272"/>
      <c r="D713" s="273"/>
      <c r="E713" s="273"/>
      <c r="F713" s="274"/>
      <c r="G713" s="275"/>
    </row>
    <row r="714" spans="1:7" x14ac:dyDescent="0.2">
      <c r="A714" s="362"/>
      <c r="B714" s="271"/>
      <c r="C714" s="272"/>
      <c r="D714" s="273"/>
      <c r="E714" s="273"/>
      <c r="F714" s="274"/>
      <c r="G714" s="275"/>
    </row>
    <row r="715" spans="1:7" x14ac:dyDescent="0.2">
      <c r="A715" s="362"/>
      <c r="B715" s="271"/>
      <c r="C715" s="272"/>
      <c r="D715" s="273"/>
      <c r="E715" s="273"/>
      <c r="F715" s="274"/>
      <c r="G715" s="275"/>
    </row>
    <row r="716" spans="1:7" x14ac:dyDescent="0.2">
      <c r="A716" s="362"/>
      <c r="B716" s="271"/>
      <c r="C716" s="272"/>
      <c r="D716" s="273"/>
      <c r="E716" s="273"/>
      <c r="F716" s="274"/>
      <c r="G716" s="275"/>
    </row>
    <row r="717" spans="1:7" x14ac:dyDescent="0.2">
      <c r="A717" s="362"/>
      <c r="B717" s="271"/>
      <c r="C717" s="272"/>
      <c r="D717" s="273"/>
      <c r="E717" s="273"/>
      <c r="F717" s="274"/>
      <c r="G717" s="275"/>
    </row>
    <row r="718" spans="1:7" x14ac:dyDescent="0.2">
      <c r="A718" s="362"/>
      <c r="B718" s="271"/>
      <c r="C718" s="272"/>
      <c r="D718" s="273"/>
      <c r="E718" s="273"/>
      <c r="F718" s="274"/>
      <c r="G718" s="275"/>
    </row>
    <row r="719" spans="1:7" x14ac:dyDescent="0.2">
      <c r="A719" s="362"/>
      <c r="B719" s="271"/>
      <c r="C719" s="272"/>
      <c r="D719" s="273"/>
      <c r="E719" s="273"/>
      <c r="F719" s="274"/>
      <c r="G719" s="275"/>
    </row>
    <row r="720" spans="1:7" x14ac:dyDescent="0.2">
      <c r="A720" s="362"/>
      <c r="B720" s="271"/>
      <c r="C720" s="272"/>
      <c r="D720" s="273"/>
      <c r="E720" s="273"/>
      <c r="F720" s="274"/>
      <c r="G720" s="275"/>
    </row>
    <row r="721" spans="1:7" x14ac:dyDescent="0.2">
      <c r="A721" s="362"/>
      <c r="B721" s="271"/>
      <c r="C721" s="272"/>
      <c r="D721" s="273"/>
      <c r="E721" s="273"/>
      <c r="F721" s="274"/>
      <c r="G721" s="275"/>
    </row>
    <row r="722" spans="1:7" x14ac:dyDescent="0.2">
      <c r="A722" s="362"/>
      <c r="B722" s="271"/>
      <c r="C722" s="272"/>
      <c r="D722" s="273"/>
      <c r="E722" s="273"/>
      <c r="F722" s="274"/>
      <c r="G722" s="275"/>
    </row>
    <row r="723" spans="1:7" x14ac:dyDescent="0.2">
      <c r="A723" s="362"/>
      <c r="B723" s="271"/>
      <c r="C723" s="272"/>
      <c r="D723" s="273"/>
      <c r="E723" s="273"/>
      <c r="F723" s="274"/>
      <c r="G723" s="275"/>
    </row>
    <row r="724" spans="1:7" x14ac:dyDescent="0.2">
      <c r="A724" s="362"/>
      <c r="B724" s="271"/>
      <c r="C724" s="272"/>
      <c r="D724" s="273"/>
      <c r="E724" s="273"/>
      <c r="F724" s="274"/>
      <c r="G724" s="275"/>
    </row>
    <row r="725" spans="1:7" x14ac:dyDescent="0.2">
      <c r="A725" s="362"/>
      <c r="B725" s="271"/>
      <c r="C725" s="272"/>
      <c r="D725" s="273"/>
      <c r="E725" s="273"/>
      <c r="F725" s="274"/>
      <c r="G725" s="275"/>
    </row>
    <row r="726" spans="1:7" x14ac:dyDescent="0.2">
      <c r="A726" s="362"/>
      <c r="B726" s="271"/>
      <c r="C726" s="272"/>
      <c r="D726" s="273"/>
      <c r="E726" s="273"/>
      <c r="F726" s="274"/>
      <c r="G726" s="275"/>
    </row>
    <row r="727" spans="1:7" x14ac:dyDescent="0.2">
      <c r="A727" s="362"/>
      <c r="B727" s="271"/>
      <c r="C727" s="272"/>
      <c r="D727" s="273"/>
      <c r="E727" s="273"/>
      <c r="F727" s="274"/>
      <c r="G727" s="275"/>
    </row>
    <row r="728" spans="1:7" x14ac:dyDescent="0.2">
      <c r="A728" s="362"/>
      <c r="B728" s="271"/>
      <c r="C728" s="272"/>
      <c r="D728" s="273"/>
      <c r="E728" s="273"/>
      <c r="F728" s="274"/>
      <c r="G728" s="275"/>
    </row>
    <row r="729" spans="1:7" x14ac:dyDescent="0.2">
      <c r="A729" s="362"/>
      <c r="B729" s="271"/>
      <c r="C729" s="272"/>
      <c r="D729" s="273"/>
      <c r="E729" s="273"/>
      <c r="F729" s="274"/>
      <c r="G729" s="275"/>
    </row>
    <row r="730" spans="1:7" x14ac:dyDescent="0.2">
      <c r="A730" s="362"/>
      <c r="B730" s="271"/>
      <c r="C730" s="272"/>
      <c r="D730" s="273"/>
      <c r="E730" s="273"/>
      <c r="F730" s="274"/>
      <c r="G730" s="275"/>
    </row>
    <row r="731" spans="1:7" x14ac:dyDescent="0.2">
      <c r="A731" s="362"/>
      <c r="B731" s="271"/>
      <c r="C731" s="272"/>
      <c r="D731" s="273"/>
      <c r="E731" s="273"/>
      <c r="F731" s="274"/>
      <c r="G731" s="275"/>
    </row>
    <row r="732" spans="1:7" x14ac:dyDescent="0.2">
      <c r="A732" s="362"/>
      <c r="B732" s="271"/>
      <c r="C732" s="272"/>
      <c r="D732" s="273"/>
      <c r="E732" s="273"/>
      <c r="F732" s="274"/>
      <c r="G732" s="275"/>
    </row>
    <row r="733" spans="1:7" x14ac:dyDescent="0.2">
      <c r="A733" s="362"/>
      <c r="B733" s="271"/>
      <c r="C733" s="272"/>
      <c r="D733" s="273"/>
      <c r="E733" s="273"/>
      <c r="F733" s="274"/>
      <c r="G733" s="275"/>
    </row>
    <row r="734" spans="1:7" x14ac:dyDescent="0.2">
      <c r="A734" s="362"/>
      <c r="B734" s="271"/>
      <c r="C734" s="272"/>
      <c r="D734" s="273"/>
      <c r="E734" s="273"/>
      <c r="F734" s="274"/>
      <c r="G734" s="275"/>
    </row>
    <row r="735" spans="1:7" x14ac:dyDescent="0.2">
      <c r="A735" s="362"/>
      <c r="B735" s="271"/>
      <c r="C735" s="272"/>
      <c r="D735" s="273"/>
      <c r="E735" s="273"/>
      <c r="F735" s="274"/>
      <c r="G735" s="275"/>
    </row>
    <row r="736" spans="1:7" x14ac:dyDescent="0.2">
      <c r="A736" s="362"/>
      <c r="B736" s="271"/>
      <c r="C736" s="272"/>
      <c r="D736" s="273"/>
      <c r="E736" s="273"/>
      <c r="F736" s="274"/>
      <c r="G736" s="275"/>
    </row>
    <row r="737" spans="1:7" x14ac:dyDescent="0.2">
      <c r="A737" s="362"/>
      <c r="B737" s="271"/>
      <c r="C737" s="272"/>
      <c r="D737" s="273"/>
      <c r="E737" s="273"/>
      <c r="F737" s="274"/>
      <c r="G737" s="275"/>
    </row>
    <row r="738" spans="1:7" x14ac:dyDescent="0.2">
      <c r="A738" s="362"/>
      <c r="B738" s="271"/>
      <c r="C738" s="272"/>
      <c r="D738" s="273"/>
      <c r="E738" s="273"/>
      <c r="F738" s="274"/>
      <c r="G738" s="275"/>
    </row>
    <row r="739" spans="1:7" x14ac:dyDescent="0.2">
      <c r="A739" s="362"/>
      <c r="B739" s="271"/>
      <c r="C739" s="272"/>
      <c r="D739" s="273"/>
      <c r="E739" s="273"/>
      <c r="F739" s="274"/>
      <c r="G739" s="275"/>
    </row>
    <row r="740" spans="1:7" x14ac:dyDescent="0.2">
      <c r="A740" s="362"/>
      <c r="B740" s="271"/>
      <c r="C740" s="272"/>
      <c r="D740" s="273"/>
      <c r="E740" s="273"/>
      <c r="F740" s="274"/>
      <c r="G740" s="275"/>
    </row>
    <row r="741" spans="1:7" x14ac:dyDescent="0.2">
      <c r="A741" s="362"/>
      <c r="B741" s="271"/>
      <c r="C741" s="272"/>
      <c r="D741" s="273"/>
      <c r="E741" s="273"/>
      <c r="F741" s="274"/>
      <c r="G741" s="275"/>
    </row>
    <row r="742" spans="1:7" x14ac:dyDescent="0.2">
      <c r="A742" s="362"/>
      <c r="B742" s="271"/>
      <c r="C742" s="272"/>
      <c r="D742" s="273"/>
      <c r="E742" s="273"/>
      <c r="F742" s="274"/>
      <c r="G742" s="275"/>
    </row>
    <row r="743" spans="1:7" x14ac:dyDescent="0.2">
      <c r="A743" s="362"/>
      <c r="B743" s="271"/>
      <c r="C743" s="272"/>
      <c r="D743" s="273"/>
      <c r="E743" s="273"/>
      <c r="F743" s="274"/>
      <c r="G743" s="275"/>
    </row>
    <row r="744" spans="1:7" x14ac:dyDescent="0.2">
      <c r="C744" s="272"/>
    </row>
  </sheetData>
  <pageMargins left="0.70866141732283472" right="0.70866141732283472" top="0.74803149606299213" bottom="0.74803149606299213" header="0.31496062992125984" footer="0.31496062992125984"/>
  <pageSetup paperSize="9" scale="75" orientation="portrait" r:id="rId1"/>
  <rowBreaks count="7" manualBreakCount="7">
    <brk id="70" max="6" man="1"/>
    <brk id="140" max="6" man="1"/>
    <brk id="210" max="6" man="1"/>
    <brk id="280" max="6" man="1"/>
    <brk id="350" max="6" man="1"/>
    <brk id="420" max="6" man="1"/>
    <brk id="490"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U95"/>
  <sheetViews>
    <sheetView view="pageBreakPreview" topLeftCell="A81" zoomScale="98" zoomScaleNormal="60" zoomScaleSheetLayoutView="98" zoomScalePageLayoutView="55" workbookViewId="0">
      <selection activeCell="O98" sqref="O98"/>
    </sheetView>
  </sheetViews>
  <sheetFormatPr defaultColWidth="9.140625" defaultRowHeight="15" x14ac:dyDescent="0.25"/>
  <cols>
    <col min="1" max="1" width="6.28515625" style="547" customWidth="1"/>
    <col min="2" max="2" width="12.28515625" style="547" customWidth="1"/>
    <col min="3" max="3" width="3.7109375" style="547" customWidth="1"/>
    <col min="4" max="4" width="51.7109375" style="547" customWidth="1"/>
    <col min="5" max="5" width="9.28515625" style="547" customWidth="1"/>
    <col min="6" max="6" width="7.140625" style="547" customWidth="1"/>
    <col min="7" max="7" width="11.5703125" style="547" customWidth="1"/>
    <col min="8" max="8" width="15.28515625" style="547" customWidth="1"/>
    <col min="9" max="9" width="10.7109375" style="547" hidden="1" customWidth="1"/>
    <col min="10" max="10" width="9" style="547" hidden="1" customWidth="1"/>
    <col min="11" max="11" width="7.140625" style="547" hidden="1" customWidth="1"/>
    <col min="12" max="12" width="15.140625" style="547" hidden="1" customWidth="1"/>
    <col min="13" max="13" width="13" style="547" customWidth="1"/>
    <col min="14" max="14" width="14.5703125" style="547" customWidth="1"/>
    <col min="15" max="15" width="13" style="667" customWidth="1"/>
    <col min="16" max="16" width="12.5703125" style="667" customWidth="1"/>
    <col min="17" max="17" width="14.140625" style="547" customWidth="1"/>
    <col min="18" max="18" width="13.85546875" style="547" customWidth="1"/>
    <col min="19" max="19" width="14.28515625" style="547" customWidth="1"/>
    <col min="20" max="20" width="16.42578125" style="547" customWidth="1"/>
    <col min="21" max="16384" width="9.140625" style="547"/>
  </cols>
  <sheetData>
    <row r="1" spans="1:21" s="511" customFormat="1" ht="12" customHeight="1" x14ac:dyDescent="0.25">
      <c r="A1" s="510"/>
      <c r="B1" s="510"/>
      <c r="O1" s="512"/>
      <c r="P1" s="512"/>
    </row>
    <row r="2" spans="1:21" s="516" customFormat="1" ht="18.75" customHeight="1" x14ac:dyDescent="0.2">
      <c r="A2" s="513" t="s">
        <v>1004</v>
      </c>
      <c r="B2" s="514"/>
      <c r="C2" s="515"/>
      <c r="D2" s="515"/>
      <c r="E2" s="515"/>
      <c r="F2" s="515"/>
      <c r="O2" s="517"/>
      <c r="P2" s="517"/>
    </row>
    <row r="3" spans="1:21" s="516" customFormat="1" ht="19.5" customHeight="1" x14ac:dyDescent="0.2">
      <c r="A3" s="786" t="s">
        <v>1005</v>
      </c>
      <c r="B3" s="787"/>
      <c r="C3" s="787"/>
      <c r="D3" s="787"/>
      <c r="E3" s="787"/>
      <c r="F3" s="787"/>
      <c r="G3" s="787"/>
      <c r="O3" s="517"/>
      <c r="P3" s="517"/>
    </row>
    <row r="4" spans="1:21" s="516" customFormat="1" ht="20.25" customHeight="1" x14ac:dyDescent="0.2">
      <c r="A4" s="518"/>
      <c r="B4" s="519"/>
      <c r="O4" s="517"/>
      <c r="P4" s="517"/>
    </row>
    <row r="5" spans="1:21" s="516" customFormat="1" ht="15" hidden="1" customHeight="1" x14ac:dyDescent="0.2">
      <c r="A5" s="788"/>
      <c r="B5" s="788"/>
      <c r="C5" s="788"/>
      <c r="D5" s="788"/>
      <c r="E5" s="788"/>
      <c r="F5" s="788"/>
      <c r="O5" s="517"/>
      <c r="P5" s="517"/>
    </row>
    <row r="6" spans="1:21" s="521" customFormat="1" ht="8.25" customHeight="1" thickBot="1" x14ac:dyDescent="0.25">
      <c r="A6" s="520"/>
      <c r="B6" s="520"/>
      <c r="C6" s="520"/>
      <c r="D6" s="520"/>
      <c r="E6" s="520"/>
      <c r="F6" s="520"/>
      <c r="G6" s="789"/>
      <c r="H6" s="790"/>
      <c r="I6" s="772"/>
      <c r="J6" s="773"/>
      <c r="K6" s="772"/>
      <c r="L6" s="773"/>
      <c r="M6" s="772"/>
      <c r="N6" s="773"/>
      <c r="O6" s="771"/>
      <c r="P6" s="771"/>
      <c r="Q6" s="772"/>
      <c r="R6" s="773"/>
      <c r="S6" s="772"/>
      <c r="T6" s="773"/>
    </row>
    <row r="7" spans="1:21" s="527" customFormat="1" ht="15" customHeight="1" thickBot="1" x14ac:dyDescent="0.25">
      <c r="A7" s="522" t="s">
        <v>152</v>
      </c>
      <c r="B7" s="523" t="s">
        <v>1006</v>
      </c>
      <c r="C7" s="524" t="s">
        <v>127</v>
      </c>
      <c r="D7" s="525"/>
      <c r="E7" s="774" t="s">
        <v>155</v>
      </c>
      <c r="F7" s="759" t="s">
        <v>1007</v>
      </c>
      <c r="G7" s="776" t="s">
        <v>153</v>
      </c>
      <c r="H7" s="778" t="s">
        <v>154</v>
      </c>
      <c r="I7" s="780" t="s">
        <v>1008</v>
      </c>
      <c r="J7" s="781"/>
      <c r="K7" s="782"/>
      <c r="L7" s="783" t="s">
        <v>1009</v>
      </c>
      <c r="M7" s="785"/>
      <c r="N7" s="753"/>
      <c r="O7" s="770"/>
      <c r="P7" s="770"/>
      <c r="Q7" s="753"/>
      <c r="R7" s="753"/>
      <c r="S7" s="753"/>
      <c r="T7" s="753"/>
      <c r="U7" s="526"/>
    </row>
    <row r="8" spans="1:21" s="527" customFormat="1" ht="33.75" customHeight="1" thickBot="1" x14ac:dyDescent="0.25">
      <c r="A8" s="528" t="s">
        <v>1010</v>
      </c>
      <c r="B8" s="529" t="s">
        <v>1011</v>
      </c>
      <c r="C8" s="530"/>
      <c r="D8" s="531"/>
      <c r="E8" s="775"/>
      <c r="F8" s="760"/>
      <c r="G8" s="777"/>
      <c r="H8" s="779"/>
      <c r="I8" s="532" t="s">
        <v>1012</v>
      </c>
      <c r="J8" s="533" t="s">
        <v>1013</v>
      </c>
      <c r="K8" s="534" t="s">
        <v>1014</v>
      </c>
      <c r="L8" s="784"/>
      <c r="M8" s="785"/>
      <c r="N8" s="753"/>
      <c r="O8" s="770"/>
      <c r="P8" s="770"/>
      <c r="Q8" s="753"/>
      <c r="R8" s="753"/>
      <c r="S8" s="753"/>
      <c r="T8" s="753"/>
      <c r="U8" s="526"/>
    </row>
    <row r="9" spans="1:21" x14ac:dyDescent="0.25">
      <c r="A9" s="535"/>
      <c r="B9" s="536" t="s">
        <v>1015</v>
      </c>
      <c r="C9" s="537"/>
      <c r="D9" s="538"/>
      <c r="E9" s="539"/>
      <c r="F9" s="540"/>
      <c r="G9" s="541"/>
      <c r="H9" s="542"/>
      <c r="I9" s="541"/>
      <c r="J9" s="543"/>
      <c r="K9" s="544"/>
      <c r="L9" s="543"/>
      <c r="M9" s="544"/>
      <c r="N9" s="542"/>
      <c r="O9" s="545"/>
      <c r="P9" s="546"/>
      <c r="Q9" s="544"/>
      <c r="R9" s="542"/>
      <c r="S9" s="544"/>
      <c r="T9" s="542"/>
    </row>
    <row r="10" spans="1:21" x14ac:dyDescent="0.25">
      <c r="A10" s="548" t="s">
        <v>1016</v>
      </c>
      <c r="B10" s="536" t="s">
        <v>1017</v>
      </c>
      <c r="C10" s="537" t="s">
        <v>115</v>
      </c>
      <c r="D10" s="538"/>
      <c r="E10" s="549"/>
      <c r="F10" s="550"/>
      <c r="G10" s="551"/>
      <c r="H10" s="542"/>
      <c r="I10" s="551"/>
      <c r="J10" s="543"/>
      <c r="K10" s="552"/>
      <c r="L10" s="543"/>
      <c r="M10" s="552"/>
      <c r="N10" s="542"/>
      <c r="O10" s="553"/>
      <c r="P10" s="546"/>
      <c r="Q10" s="552"/>
      <c r="R10" s="542"/>
      <c r="S10" s="552"/>
      <c r="T10" s="542"/>
    </row>
    <row r="11" spans="1:21" x14ac:dyDescent="0.25">
      <c r="A11" s="548"/>
      <c r="B11" s="536"/>
      <c r="C11" s="537"/>
      <c r="D11" s="538"/>
      <c r="E11" s="549"/>
      <c r="F11" s="550"/>
      <c r="G11" s="551"/>
      <c r="H11" s="542"/>
      <c r="I11" s="551"/>
      <c r="J11" s="543"/>
      <c r="K11" s="552"/>
      <c r="L11" s="543"/>
      <c r="M11" s="552"/>
      <c r="N11" s="542"/>
      <c r="O11" s="553"/>
      <c r="P11" s="546"/>
      <c r="Q11" s="552"/>
      <c r="R11" s="542"/>
      <c r="S11" s="552"/>
      <c r="T11" s="542"/>
    </row>
    <row r="12" spans="1:21" ht="33" customHeight="1" x14ac:dyDescent="0.25">
      <c r="A12" s="554" t="s">
        <v>1018</v>
      </c>
      <c r="B12" s="555" t="s">
        <v>179</v>
      </c>
      <c r="C12" s="754" t="s">
        <v>1019</v>
      </c>
      <c r="D12" s="755"/>
      <c r="E12" s="556" t="s">
        <v>116</v>
      </c>
      <c r="F12" s="557">
        <v>0.25</v>
      </c>
      <c r="G12" s="558"/>
      <c r="H12" s="559"/>
      <c r="I12" s="558"/>
      <c r="J12" s="558"/>
      <c r="K12" s="559"/>
      <c r="L12" s="558"/>
      <c r="M12" s="559"/>
      <c r="N12" s="559"/>
      <c r="O12" s="560"/>
      <c r="P12" s="560"/>
      <c r="Q12" s="559"/>
      <c r="R12" s="559"/>
      <c r="S12" s="559"/>
      <c r="T12" s="559"/>
    </row>
    <row r="13" spans="1:21" x14ac:dyDescent="0.25">
      <c r="A13" s="535"/>
      <c r="B13" s="555"/>
      <c r="C13" s="561"/>
      <c r="D13" s="538"/>
      <c r="E13" s="539"/>
      <c r="F13" s="540"/>
      <c r="G13" s="562"/>
      <c r="H13" s="563"/>
      <c r="I13" s="562"/>
      <c r="J13" s="564"/>
      <c r="K13" s="565"/>
      <c r="L13" s="564"/>
      <c r="M13" s="565"/>
      <c r="N13" s="563"/>
      <c r="O13" s="545"/>
      <c r="P13" s="553"/>
      <c r="Q13" s="565"/>
      <c r="R13" s="563"/>
      <c r="S13" s="565"/>
      <c r="T13" s="563"/>
    </row>
    <row r="14" spans="1:21" x14ac:dyDescent="0.25">
      <c r="A14" s="566"/>
      <c r="B14" s="567" t="s">
        <v>1015</v>
      </c>
      <c r="C14" s="568" t="s">
        <v>1020</v>
      </c>
      <c r="D14" s="569"/>
      <c r="E14" s="569"/>
      <c r="F14" s="570"/>
      <c r="G14" s="571"/>
      <c r="H14" s="563"/>
      <c r="I14" s="571"/>
      <c r="J14" s="564"/>
      <c r="K14" s="572"/>
      <c r="L14" s="564"/>
      <c r="M14" s="572"/>
      <c r="N14" s="563"/>
      <c r="O14" s="573"/>
      <c r="P14" s="553"/>
      <c r="Q14" s="572"/>
      <c r="R14" s="563"/>
      <c r="S14" s="572"/>
      <c r="T14" s="563"/>
    </row>
    <row r="15" spans="1:21" x14ac:dyDescent="0.25">
      <c r="A15" s="574" t="s">
        <v>1021</v>
      </c>
      <c r="B15" s="567" t="s">
        <v>1022</v>
      </c>
      <c r="C15" s="575" t="s">
        <v>1023</v>
      </c>
      <c r="D15" s="569"/>
      <c r="E15" s="569"/>
      <c r="F15" s="570"/>
      <c r="G15" s="571"/>
      <c r="H15" s="563"/>
      <c r="I15" s="571"/>
      <c r="J15" s="564"/>
      <c r="K15" s="572"/>
      <c r="L15" s="564"/>
      <c r="M15" s="572"/>
      <c r="N15" s="563"/>
      <c r="O15" s="573"/>
      <c r="P15" s="553"/>
      <c r="Q15" s="572"/>
      <c r="R15" s="563"/>
      <c r="S15" s="572"/>
      <c r="T15" s="563"/>
    </row>
    <row r="16" spans="1:21" x14ac:dyDescent="0.25">
      <c r="A16" s="574"/>
      <c r="B16" s="567"/>
      <c r="C16" s="575"/>
      <c r="D16" s="569"/>
      <c r="E16" s="569"/>
      <c r="F16" s="570"/>
      <c r="G16" s="571"/>
      <c r="H16" s="563"/>
      <c r="I16" s="571"/>
      <c r="J16" s="564"/>
      <c r="K16" s="572"/>
      <c r="L16" s="564"/>
      <c r="M16" s="572"/>
      <c r="N16" s="563"/>
      <c r="O16" s="573"/>
      <c r="P16" s="553"/>
      <c r="Q16" s="572"/>
      <c r="R16" s="563"/>
      <c r="S16" s="572"/>
      <c r="T16" s="563"/>
    </row>
    <row r="17" spans="1:20" x14ac:dyDescent="0.25">
      <c r="A17" s="566" t="s">
        <v>1024</v>
      </c>
      <c r="B17" s="576" t="s">
        <v>1025</v>
      </c>
      <c r="C17" s="568" t="s">
        <v>1026</v>
      </c>
      <c r="D17" s="569"/>
      <c r="E17" s="569"/>
      <c r="F17" s="570"/>
      <c r="G17" s="571"/>
      <c r="H17" s="563"/>
      <c r="I17" s="571"/>
      <c r="J17" s="564"/>
      <c r="K17" s="572"/>
      <c r="L17" s="564"/>
      <c r="M17" s="572"/>
      <c r="N17" s="563"/>
      <c r="O17" s="573"/>
      <c r="P17" s="553"/>
      <c r="Q17" s="572"/>
      <c r="R17" s="563"/>
      <c r="S17" s="572"/>
      <c r="T17" s="563"/>
    </row>
    <row r="18" spans="1:20" x14ac:dyDescent="0.25">
      <c r="A18" s="566"/>
      <c r="B18" s="569"/>
      <c r="C18" s="568"/>
      <c r="D18" s="569"/>
      <c r="E18" s="569"/>
      <c r="F18" s="570"/>
      <c r="G18" s="571"/>
      <c r="H18" s="563"/>
      <c r="I18" s="571"/>
      <c r="J18" s="564"/>
      <c r="K18" s="572"/>
      <c r="L18" s="564"/>
      <c r="M18" s="572"/>
      <c r="N18" s="563"/>
      <c r="O18" s="573"/>
      <c r="P18" s="553"/>
      <c r="Q18" s="572"/>
      <c r="R18" s="563"/>
      <c r="S18" s="572"/>
      <c r="T18" s="563"/>
    </row>
    <row r="19" spans="1:20" x14ac:dyDescent="0.25">
      <c r="A19" s="566"/>
      <c r="B19" s="577"/>
      <c r="C19" s="568" t="s">
        <v>1027</v>
      </c>
      <c r="D19" s="569"/>
      <c r="E19" s="569"/>
      <c r="F19" s="570"/>
      <c r="G19" s="571"/>
      <c r="H19" s="563"/>
      <c r="I19" s="571"/>
      <c r="J19" s="564"/>
      <c r="K19" s="572"/>
      <c r="L19" s="564"/>
      <c r="M19" s="572"/>
      <c r="N19" s="563"/>
      <c r="O19" s="573"/>
      <c r="P19" s="553"/>
      <c r="Q19" s="572"/>
      <c r="R19" s="563"/>
      <c r="S19" s="572"/>
      <c r="T19" s="563"/>
    </row>
    <row r="20" spans="1:20" x14ac:dyDescent="0.25">
      <c r="A20" s="566"/>
      <c r="B20" s="577"/>
      <c r="C20" s="578" t="s">
        <v>1028</v>
      </c>
      <c r="D20" s="569" t="s">
        <v>1029</v>
      </c>
      <c r="E20" s="579" t="s">
        <v>31</v>
      </c>
      <c r="F20" s="570">
        <v>2</v>
      </c>
      <c r="G20" s="571"/>
      <c r="H20" s="563"/>
      <c r="I20" s="580">
        <v>3</v>
      </c>
      <c r="J20" s="581"/>
      <c r="K20" s="582">
        <f>J20+I20</f>
        <v>3</v>
      </c>
      <c r="L20" s="583">
        <f>G20*K20</f>
        <v>0</v>
      </c>
      <c r="M20" s="572"/>
      <c r="N20" s="563"/>
      <c r="O20" s="573"/>
      <c r="P20" s="553"/>
      <c r="Q20" s="572"/>
      <c r="R20" s="563"/>
      <c r="S20" s="572"/>
      <c r="T20" s="563"/>
    </row>
    <row r="21" spans="1:20" x14ac:dyDescent="0.25">
      <c r="A21" s="566"/>
      <c r="B21" s="577"/>
      <c r="C21" s="578"/>
      <c r="D21" s="569"/>
      <c r="E21" s="569"/>
      <c r="F21" s="570"/>
      <c r="G21" s="571"/>
      <c r="H21" s="563"/>
      <c r="I21" s="571"/>
      <c r="J21" s="564"/>
      <c r="K21" s="572"/>
      <c r="L21" s="564"/>
      <c r="M21" s="572"/>
      <c r="N21" s="563"/>
      <c r="O21" s="573"/>
      <c r="P21" s="553"/>
      <c r="Q21" s="572"/>
      <c r="R21" s="563"/>
      <c r="S21" s="572"/>
      <c r="T21" s="563"/>
    </row>
    <row r="22" spans="1:20" x14ac:dyDescent="0.25">
      <c r="A22" s="566"/>
      <c r="B22" s="577"/>
      <c r="C22" s="578" t="s">
        <v>1030</v>
      </c>
      <c r="D22" s="569" t="s">
        <v>1031</v>
      </c>
      <c r="E22" s="579" t="s">
        <v>31</v>
      </c>
      <c r="F22" s="570">
        <v>3</v>
      </c>
      <c r="G22" s="571"/>
      <c r="H22" s="563"/>
      <c r="I22" s="580">
        <v>2</v>
      </c>
      <c r="J22" s="581"/>
      <c r="K22" s="582">
        <f>J22+I22</f>
        <v>2</v>
      </c>
      <c r="L22" s="583">
        <f>G22*K22</f>
        <v>0</v>
      </c>
      <c r="M22" s="572"/>
      <c r="N22" s="563"/>
      <c r="O22" s="573"/>
      <c r="P22" s="553"/>
      <c r="Q22" s="572"/>
      <c r="R22" s="563"/>
      <c r="S22" s="572"/>
      <c r="T22" s="563"/>
    </row>
    <row r="23" spans="1:20" x14ac:dyDescent="0.25">
      <c r="A23" s="566"/>
      <c r="B23" s="577"/>
      <c r="C23" s="568"/>
      <c r="D23" s="569"/>
      <c r="E23" s="569"/>
      <c r="F23" s="570"/>
      <c r="G23" s="571"/>
      <c r="H23" s="563"/>
      <c r="I23" s="571"/>
      <c r="J23" s="564"/>
      <c r="K23" s="572"/>
      <c r="L23" s="564"/>
      <c r="M23" s="572"/>
      <c r="N23" s="563"/>
      <c r="O23" s="573"/>
      <c r="P23" s="553"/>
      <c r="Q23" s="572"/>
      <c r="R23" s="563"/>
      <c r="S23" s="572"/>
      <c r="T23" s="563"/>
    </row>
    <row r="24" spans="1:20" x14ac:dyDescent="0.25">
      <c r="A24" s="566" t="s">
        <v>1032</v>
      </c>
      <c r="B24" s="584" t="s">
        <v>1033</v>
      </c>
      <c r="C24" s="585" t="s">
        <v>1034</v>
      </c>
      <c r="D24" s="569"/>
      <c r="E24" s="569"/>
      <c r="F24" s="586"/>
      <c r="G24" s="587"/>
      <c r="H24" s="563"/>
      <c r="I24" s="587"/>
      <c r="J24" s="564"/>
      <c r="K24" s="588"/>
      <c r="L24" s="564"/>
      <c r="M24" s="588"/>
      <c r="N24" s="563"/>
      <c r="O24" s="589"/>
      <c r="P24" s="553"/>
      <c r="Q24" s="588"/>
      <c r="R24" s="563"/>
      <c r="S24" s="588"/>
      <c r="T24" s="563"/>
    </row>
    <row r="25" spans="1:20" x14ac:dyDescent="0.25">
      <c r="A25" s="566"/>
      <c r="B25" s="577"/>
      <c r="C25" s="578" t="s">
        <v>1035</v>
      </c>
      <c r="D25" s="569" t="s">
        <v>1036</v>
      </c>
      <c r="E25" s="579" t="s">
        <v>31</v>
      </c>
      <c r="F25" s="586">
        <v>2</v>
      </c>
      <c r="G25" s="587"/>
      <c r="H25" s="563"/>
      <c r="I25" s="580">
        <v>2</v>
      </c>
      <c r="J25" s="581"/>
      <c r="K25" s="582">
        <f>J25+I25</f>
        <v>2</v>
      </c>
      <c r="L25" s="583">
        <f>G25*K25</f>
        <v>0</v>
      </c>
      <c r="M25" s="588"/>
      <c r="N25" s="563"/>
      <c r="O25" s="589"/>
      <c r="P25" s="553"/>
      <c r="Q25" s="588"/>
      <c r="R25" s="563"/>
      <c r="S25" s="588"/>
      <c r="T25" s="563"/>
    </row>
    <row r="26" spans="1:20" x14ac:dyDescent="0.25">
      <c r="A26" s="566"/>
      <c r="B26" s="577"/>
      <c r="C26" s="578"/>
      <c r="D26" s="569"/>
      <c r="E26" s="569"/>
      <c r="F26" s="586"/>
      <c r="G26" s="587"/>
      <c r="H26" s="563"/>
      <c r="I26" s="587"/>
      <c r="J26" s="564"/>
      <c r="K26" s="588"/>
      <c r="L26" s="564"/>
      <c r="M26" s="588"/>
      <c r="N26" s="563"/>
      <c r="O26" s="589"/>
      <c r="P26" s="553"/>
      <c r="Q26" s="588"/>
      <c r="R26" s="563"/>
      <c r="S26" s="588"/>
      <c r="T26" s="563"/>
    </row>
    <row r="27" spans="1:20" x14ac:dyDescent="0.25">
      <c r="A27" s="566"/>
      <c r="B27" s="577"/>
      <c r="C27" s="578" t="s">
        <v>1037</v>
      </c>
      <c r="D27" s="569" t="s">
        <v>1038</v>
      </c>
      <c r="E27" s="579" t="s">
        <v>31</v>
      </c>
      <c r="F27" s="586">
        <v>2</v>
      </c>
      <c r="G27" s="587"/>
      <c r="H27" s="563"/>
      <c r="I27" s="580">
        <v>2</v>
      </c>
      <c r="J27" s="581"/>
      <c r="K27" s="582">
        <f>J27+I27</f>
        <v>2</v>
      </c>
      <c r="L27" s="583">
        <f>G27*K27</f>
        <v>0</v>
      </c>
      <c r="M27" s="588"/>
      <c r="N27" s="563"/>
      <c r="O27" s="589"/>
      <c r="P27" s="553"/>
      <c r="Q27" s="588"/>
      <c r="R27" s="563"/>
      <c r="S27" s="588"/>
      <c r="T27" s="563"/>
    </row>
    <row r="28" spans="1:20" x14ac:dyDescent="0.25">
      <c r="A28" s="566"/>
      <c r="B28" s="577"/>
      <c r="C28" s="568"/>
      <c r="D28" s="569"/>
      <c r="E28" s="569"/>
      <c r="F28" s="586"/>
      <c r="G28" s="587"/>
      <c r="H28" s="563"/>
      <c r="I28" s="587"/>
      <c r="J28" s="564"/>
      <c r="K28" s="588"/>
      <c r="L28" s="564"/>
      <c r="M28" s="588"/>
      <c r="N28" s="563"/>
      <c r="O28" s="589"/>
      <c r="P28" s="553"/>
      <c r="Q28" s="588"/>
      <c r="R28" s="563"/>
      <c r="S28" s="588"/>
      <c r="T28" s="563"/>
    </row>
    <row r="29" spans="1:20" x14ac:dyDescent="0.25">
      <c r="A29" s="566" t="s">
        <v>1039</v>
      </c>
      <c r="B29" s="584" t="s">
        <v>186</v>
      </c>
      <c r="C29" s="585" t="s">
        <v>1040</v>
      </c>
      <c r="D29" s="569"/>
      <c r="E29" s="569"/>
      <c r="F29" s="586"/>
      <c r="G29" s="587"/>
      <c r="H29" s="563"/>
      <c r="I29" s="587"/>
      <c r="J29" s="564"/>
      <c r="K29" s="588"/>
      <c r="L29" s="564"/>
      <c r="M29" s="588"/>
      <c r="N29" s="563"/>
      <c r="O29" s="589"/>
      <c r="P29" s="553"/>
      <c r="Q29" s="588"/>
      <c r="R29" s="563"/>
      <c r="S29" s="588"/>
      <c r="T29" s="563"/>
    </row>
    <row r="30" spans="1:20" ht="30" x14ac:dyDescent="0.25">
      <c r="A30" s="566"/>
      <c r="B30" s="577"/>
      <c r="C30" s="568" t="s">
        <v>1028</v>
      </c>
      <c r="D30" s="590" t="s">
        <v>1041</v>
      </c>
      <c r="E30" s="591" t="s">
        <v>31</v>
      </c>
      <c r="F30" s="586">
        <v>3</v>
      </c>
      <c r="G30" s="587"/>
      <c r="H30" s="563"/>
      <c r="I30" s="580">
        <v>0</v>
      </c>
      <c r="J30" s="581"/>
      <c r="K30" s="582">
        <f>J30+I30</f>
        <v>0</v>
      </c>
      <c r="L30" s="583">
        <f>G30*K30</f>
        <v>0</v>
      </c>
      <c r="M30" s="588"/>
      <c r="N30" s="563"/>
      <c r="O30" s="589"/>
      <c r="P30" s="553"/>
      <c r="Q30" s="588"/>
      <c r="R30" s="563"/>
      <c r="S30" s="588"/>
      <c r="T30" s="563"/>
    </row>
    <row r="31" spans="1:20" x14ac:dyDescent="0.25">
      <c r="A31" s="566"/>
      <c r="B31" s="577"/>
      <c r="C31" s="568"/>
      <c r="D31" s="569"/>
      <c r="E31" s="579"/>
      <c r="F31" s="586"/>
      <c r="G31" s="587"/>
      <c r="H31" s="563"/>
      <c r="I31" s="587"/>
      <c r="J31" s="564"/>
      <c r="K31" s="588"/>
      <c r="L31" s="564"/>
      <c r="M31" s="588"/>
      <c r="N31" s="563"/>
      <c r="O31" s="589"/>
      <c r="P31" s="553"/>
      <c r="Q31" s="588"/>
      <c r="R31" s="563"/>
      <c r="S31" s="588"/>
      <c r="T31" s="563"/>
    </row>
    <row r="32" spans="1:20" x14ac:dyDescent="0.25">
      <c r="A32" s="566"/>
      <c r="B32" s="577"/>
      <c r="C32" s="568" t="s">
        <v>1030</v>
      </c>
      <c r="D32" s="569" t="s">
        <v>1042</v>
      </c>
      <c r="E32" s="579" t="s">
        <v>31</v>
      </c>
      <c r="F32" s="586">
        <v>2</v>
      </c>
      <c r="G32" s="587"/>
      <c r="H32" s="563"/>
      <c r="I32" s="580">
        <v>0</v>
      </c>
      <c r="J32" s="581"/>
      <c r="K32" s="582">
        <f>J32+I32</f>
        <v>0</v>
      </c>
      <c r="L32" s="583">
        <f>G32*K32</f>
        <v>0</v>
      </c>
      <c r="M32" s="588"/>
      <c r="N32" s="563"/>
      <c r="O32" s="589"/>
      <c r="P32" s="553"/>
      <c r="Q32" s="588"/>
      <c r="R32" s="563"/>
      <c r="S32" s="588"/>
      <c r="T32" s="563"/>
    </row>
    <row r="33" spans="1:20" x14ac:dyDescent="0.25">
      <c r="A33" s="566"/>
      <c r="B33" s="577"/>
      <c r="C33" s="568"/>
      <c r="D33" s="569"/>
      <c r="E33" s="579"/>
      <c r="F33" s="586"/>
      <c r="G33" s="587"/>
      <c r="H33" s="563"/>
      <c r="I33" s="587"/>
      <c r="J33" s="564"/>
      <c r="K33" s="588"/>
      <c r="L33" s="564"/>
      <c r="M33" s="588"/>
      <c r="N33" s="563"/>
      <c r="O33" s="589"/>
      <c r="P33" s="553"/>
      <c r="Q33" s="588"/>
      <c r="R33" s="563"/>
      <c r="S33" s="588"/>
      <c r="T33" s="563"/>
    </row>
    <row r="34" spans="1:20" x14ac:dyDescent="0.25">
      <c r="A34" s="566"/>
      <c r="B34" s="592" t="s">
        <v>1015</v>
      </c>
      <c r="C34" s="568"/>
      <c r="D34" s="569"/>
      <c r="E34" s="569"/>
      <c r="F34" s="586"/>
      <c r="G34" s="587"/>
      <c r="H34" s="563"/>
      <c r="I34" s="587"/>
      <c r="J34" s="564"/>
      <c r="K34" s="588"/>
      <c r="L34" s="564"/>
      <c r="M34" s="588"/>
      <c r="N34" s="563"/>
      <c r="O34" s="589"/>
      <c r="P34" s="553"/>
      <c r="Q34" s="588"/>
      <c r="R34" s="563"/>
      <c r="S34" s="588"/>
      <c r="T34" s="563"/>
    </row>
    <row r="35" spans="1:20" x14ac:dyDescent="0.25">
      <c r="A35" s="574" t="s">
        <v>1043</v>
      </c>
      <c r="B35" s="592" t="s">
        <v>1044</v>
      </c>
      <c r="C35" s="575" t="s">
        <v>1045</v>
      </c>
      <c r="D35" s="569"/>
      <c r="E35" s="569"/>
      <c r="F35" s="586"/>
      <c r="G35" s="587"/>
      <c r="H35" s="563"/>
      <c r="I35" s="587"/>
      <c r="J35" s="564"/>
      <c r="K35" s="588"/>
      <c r="L35" s="564"/>
      <c r="M35" s="588"/>
      <c r="N35" s="563"/>
      <c r="O35" s="589"/>
      <c r="P35" s="553"/>
      <c r="Q35" s="588"/>
      <c r="R35" s="563"/>
      <c r="S35" s="588"/>
      <c r="T35" s="563"/>
    </row>
    <row r="36" spans="1:20" x14ac:dyDescent="0.25">
      <c r="A36" s="574"/>
      <c r="B36" s="592"/>
      <c r="C36" s="575"/>
      <c r="D36" s="569"/>
      <c r="E36" s="569"/>
      <c r="F36" s="586"/>
      <c r="G36" s="587"/>
      <c r="H36" s="563"/>
      <c r="I36" s="587"/>
      <c r="J36" s="564"/>
      <c r="K36" s="588"/>
      <c r="L36" s="564"/>
      <c r="M36" s="588"/>
      <c r="N36" s="563"/>
      <c r="O36" s="589"/>
      <c r="P36" s="553"/>
      <c r="Q36" s="588"/>
      <c r="R36" s="563"/>
      <c r="S36" s="588"/>
      <c r="T36" s="563"/>
    </row>
    <row r="37" spans="1:20" x14ac:dyDescent="0.25">
      <c r="A37" s="566" t="s">
        <v>1046</v>
      </c>
      <c r="B37" s="584" t="s">
        <v>162</v>
      </c>
      <c r="C37" s="568" t="s">
        <v>1047</v>
      </c>
      <c r="D37" s="569"/>
      <c r="E37" s="569" t="s">
        <v>1048</v>
      </c>
      <c r="F37" s="586">
        <v>24</v>
      </c>
      <c r="G37" s="587"/>
      <c r="H37" s="563"/>
      <c r="I37" s="580">
        <v>0</v>
      </c>
      <c r="J37" s="581"/>
      <c r="K37" s="582">
        <f>J37+I37</f>
        <v>0</v>
      </c>
      <c r="L37" s="583">
        <f>G37*K37</f>
        <v>0</v>
      </c>
      <c r="M37" s="588"/>
      <c r="N37" s="563"/>
      <c r="O37" s="589"/>
      <c r="P37" s="553"/>
      <c r="Q37" s="588"/>
      <c r="R37" s="563"/>
      <c r="S37" s="588"/>
      <c r="T37" s="563"/>
    </row>
    <row r="38" spans="1:20" x14ac:dyDescent="0.25">
      <c r="A38" s="566"/>
      <c r="B38" s="584"/>
      <c r="C38" s="585"/>
      <c r="D38" s="569"/>
      <c r="E38" s="569"/>
      <c r="F38" s="586"/>
      <c r="G38" s="587"/>
      <c r="H38" s="563"/>
      <c r="I38" s="587"/>
      <c r="J38" s="564"/>
      <c r="K38" s="588"/>
      <c r="L38" s="564"/>
      <c r="M38" s="588"/>
      <c r="N38" s="563"/>
      <c r="O38" s="589"/>
      <c r="P38" s="553"/>
      <c r="Q38" s="588"/>
      <c r="R38" s="563"/>
      <c r="S38" s="588"/>
      <c r="T38" s="563"/>
    </row>
    <row r="39" spans="1:20" x14ac:dyDescent="0.25">
      <c r="A39" s="566"/>
      <c r="B39" s="584" t="s">
        <v>163</v>
      </c>
      <c r="C39" s="568" t="s">
        <v>1049</v>
      </c>
      <c r="D39" s="569"/>
      <c r="E39" s="569" t="s">
        <v>1048</v>
      </c>
      <c r="F39" s="586">
        <v>20</v>
      </c>
      <c r="G39" s="587"/>
      <c r="H39" s="563"/>
      <c r="I39" s="580">
        <v>0</v>
      </c>
      <c r="J39" s="581"/>
      <c r="K39" s="582">
        <f>J39+I39</f>
        <v>0</v>
      </c>
      <c r="L39" s="583">
        <f>G39*K39</f>
        <v>0</v>
      </c>
      <c r="M39" s="588"/>
      <c r="N39" s="563"/>
      <c r="O39" s="589"/>
      <c r="P39" s="553"/>
      <c r="Q39" s="588"/>
      <c r="R39" s="563"/>
      <c r="S39" s="588"/>
      <c r="T39" s="563"/>
    </row>
    <row r="40" spans="1:20" x14ac:dyDescent="0.25">
      <c r="A40" s="566"/>
      <c r="B40" s="584"/>
      <c r="C40" s="568"/>
      <c r="D40" s="569"/>
      <c r="E40" s="569"/>
      <c r="F40" s="586"/>
      <c r="G40" s="587"/>
      <c r="H40" s="563"/>
      <c r="I40" s="587"/>
      <c r="J40" s="564"/>
      <c r="K40" s="588"/>
      <c r="L40" s="564"/>
      <c r="M40" s="588"/>
      <c r="N40" s="563"/>
      <c r="O40" s="589"/>
      <c r="P40" s="553"/>
      <c r="Q40" s="588"/>
      <c r="R40" s="563"/>
      <c r="S40" s="588"/>
      <c r="T40" s="563"/>
    </row>
    <row r="41" spans="1:20" x14ac:dyDescent="0.25">
      <c r="A41" s="566" t="s">
        <v>1050</v>
      </c>
      <c r="B41" s="584" t="s">
        <v>557</v>
      </c>
      <c r="C41" s="575" t="s">
        <v>1051</v>
      </c>
      <c r="D41" s="569"/>
      <c r="E41" s="569"/>
      <c r="F41" s="586"/>
      <c r="G41" s="587"/>
      <c r="H41" s="563"/>
      <c r="I41" s="587"/>
      <c r="J41" s="564"/>
      <c r="K41" s="588"/>
      <c r="L41" s="564"/>
      <c r="M41" s="588"/>
      <c r="N41" s="563"/>
      <c r="O41" s="589"/>
      <c r="P41" s="553"/>
      <c r="Q41" s="588"/>
      <c r="R41" s="563"/>
      <c r="S41" s="588"/>
      <c r="T41" s="563"/>
    </row>
    <row r="42" spans="1:20" ht="33" customHeight="1" x14ac:dyDescent="0.25">
      <c r="A42" s="566"/>
      <c r="B42" s="584"/>
      <c r="C42" s="741" t="s">
        <v>1052</v>
      </c>
      <c r="D42" s="756"/>
      <c r="E42" s="569"/>
      <c r="F42" s="586"/>
      <c r="G42" s="587"/>
      <c r="H42" s="563"/>
      <c r="I42" s="587"/>
      <c r="J42" s="564"/>
      <c r="K42" s="588"/>
      <c r="L42" s="564"/>
      <c r="M42" s="588"/>
      <c r="N42" s="563"/>
      <c r="O42" s="589"/>
      <c r="P42" s="553"/>
      <c r="Q42" s="588"/>
      <c r="R42" s="563"/>
      <c r="S42" s="588"/>
      <c r="T42" s="563"/>
    </row>
    <row r="43" spans="1:20" x14ac:dyDescent="0.25">
      <c r="A43" s="566"/>
      <c r="B43" s="584"/>
      <c r="C43" s="585"/>
      <c r="D43" s="569"/>
      <c r="E43" s="569"/>
      <c r="F43" s="586"/>
      <c r="G43" s="587"/>
      <c r="H43" s="563"/>
      <c r="I43" s="587"/>
      <c r="J43" s="564"/>
      <c r="K43" s="588"/>
      <c r="L43" s="564"/>
      <c r="M43" s="588"/>
      <c r="N43" s="563"/>
      <c r="O43" s="589"/>
      <c r="P43" s="553"/>
      <c r="Q43" s="588"/>
      <c r="R43" s="563"/>
      <c r="S43" s="588"/>
      <c r="T43" s="563"/>
    </row>
    <row r="44" spans="1:20" x14ac:dyDescent="0.25">
      <c r="A44" s="566"/>
      <c r="B44" s="584"/>
      <c r="C44" s="568" t="s">
        <v>1053</v>
      </c>
      <c r="D44" s="569"/>
      <c r="E44" s="576" t="s">
        <v>1054</v>
      </c>
      <c r="F44" s="586">
        <v>0.5</v>
      </c>
      <c r="G44" s="587"/>
      <c r="H44" s="563"/>
      <c r="I44" s="580">
        <v>0</v>
      </c>
      <c r="J44" s="581"/>
      <c r="K44" s="582">
        <f>J44+I44</f>
        <v>0</v>
      </c>
      <c r="L44" s="583">
        <f>G44*K44</f>
        <v>0</v>
      </c>
      <c r="M44" s="588"/>
      <c r="N44" s="563"/>
      <c r="O44" s="589"/>
      <c r="P44" s="553"/>
      <c r="Q44" s="588"/>
      <c r="R44" s="563"/>
      <c r="S44" s="588"/>
      <c r="T44" s="563"/>
    </row>
    <row r="45" spans="1:20" x14ac:dyDescent="0.25">
      <c r="A45" s="566"/>
      <c r="B45" s="577"/>
      <c r="C45" s="585"/>
      <c r="D45" s="569"/>
      <c r="E45" s="569"/>
      <c r="F45" s="586"/>
      <c r="G45" s="587"/>
      <c r="H45" s="563"/>
      <c r="I45" s="587"/>
      <c r="J45" s="564"/>
      <c r="K45" s="588"/>
      <c r="L45" s="564"/>
      <c r="M45" s="588"/>
      <c r="N45" s="563"/>
      <c r="O45" s="589"/>
      <c r="P45" s="553"/>
      <c r="Q45" s="588"/>
      <c r="R45" s="563"/>
      <c r="S45" s="588"/>
      <c r="T45" s="563"/>
    </row>
    <row r="46" spans="1:20" x14ac:dyDescent="0.25">
      <c r="A46" s="566"/>
      <c r="B46" s="584"/>
      <c r="C46" s="568" t="s">
        <v>1055</v>
      </c>
      <c r="D46" s="569"/>
      <c r="E46" s="576" t="s">
        <v>1054</v>
      </c>
      <c r="F46" s="586">
        <v>0.2</v>
      </c>
      <c r="G46" s="587"/>
      <c r="H46" s="563"/>
      <c r="I46" s="580">
        <v>0</v>
      </c>
      <c r="J46" s="581"/>
      <c r="K46" s="582">
        <f>J46+I46</f>
        <v>0</v>
      </c>
      <c r="L46" s="583">
        <f>G46*K46</f>
        <v>0</v>
      </c>
      <c r="M46" s="588"/>
      <c r="N46" s="563"/>
      <c r="O46" s="589"/>
      <c r="P46" s="553"/>
      <c r="Q46" s="588"/>
      <c r="R46" s="563"/>
      <c r="S46" s="588"/>
      <c r="T46" s="563"/>
    </row>
    <row r="47" spans="1:20" x14ac:dyDescent="0.25">
      <c r="A47" s="593"/>
      <c r="B47" s="594"/>
      <c r="C47" s="595"/>
      <c r="D47" s="596"/>
      <c r="E47" s="597"/>
      <c r="F47" s="598"/>
      <c r="G47" s="599"/>
      <c r="H47" s="563"/>
      <c r="I47" s="599"/>
      <c r="J47" s="600"/>
      <c r="K47" s="588"/>
      <c r="L47" s="600"/>
      <c r="M47" s="588"/>
      <c r="N47" s="563"/>
      <c r="O47" s="589"/>
      <c r="P47" s="553"/>
      <c r="Q47" s="588"/>
      <c r="R47" s="563"/>
      <c r="S47" s="588"/>
      <c r="T47" s="563"/>
    </row>
    <row r="48" spans="1:20" x14ac:dyDescent="0.25">
      <c r="A48" s="601"/>
      <c r="B48" s="602"/>
      <c r="C48" s="603"/>
      <c r="D48" s="604"/>
      <c r="E48" s="604"/>
      <c r="F48" s="605"/>
      <c r="G48" s="606"/>
      <c r="H48" s="607">
        <f>SUM(H12:H47)</f>
        <v>0</v>
      </c>
      <c r="I48" s="608"/>
      <c r="J48" s="609"/>
      <c r="K48" s="606"/>
      <c r="L48" s="607">
        <f>SUM(L12:L47)</f>
        <v>0</v>
      </c>
      <c r="M48" s="588"/>
      <c r="N48" s="563"/>
      <c r="O48" s="589"/>
      <c r="P48" s="553"/>
      <c r="Q48" s="588"/>
      <c r="R48" s="563"/>
      <c r="S48" s="588"/>
      <c r="T48" s="563"/>
    </row>
    <row r="49" spans="1:20" ht="15.75" thickBot="1" x14ac:dyDescent="0.3">
      <c r="B49" s="610"/>
      <c r="C49" s="611"/>
      <c r="D49" s="596"/>
      <c r="E49" s="612"/>
      <c r="F49" s="613"/>
      <c r="G49" s="614"/>
      <c r="H49" s="615"/>
      <c r="I49" s="588"/>
      <c r="J49" s="563"/>
      <c r="K49" s="588"/>
      <c r="L49" s="563"/>
      <c r="M49" s="588"/>
      <c r="N49" s="563"/>
      <c r="O49" s="589"/>
      <c r="P49" s="553"/>
      <c r="Q49" s="588"/>
      <c r="R49" s="563"/>
      <c r="S49" s="588"/>
      <c r="T49" s="563"/>
    </row>
    <row r="50" spans="1:20" ht="15.75" customHeight="1" thickBot="1" x14ac:dyDescent="0.3">
      <c r="A50" s="616" t="s">
        <v>152</v>
      </c>
      <c r="B50" s="617" t="s">
        <v>1006</v>
      </c>
      <c r="C50" s="524" t="s">
        <v>127</v>
      </c>
      <c r="D50" s="525"/>
      <c r="E50" s="757" t="s">
        <v>155</v>
      </c>
      <c r="F50" s="759" t="s">
        <v>1007</v>
      </c>
      <c r="G50" s="761" t="s">
        <v>153</v>
      </c>
      <c r="H50" s="763" t="s">
        <v>154</v>
      </c>
      <c r="I50" s="765" t="s">
        <v>1008</v>
      </c>
      <c r="J50" s="766"/>
      <c r="K50" s="767"/>
      <c r="L50" s="768" t="s">
        <v>1009</v>
      </c>
      <c r="M50" s="588"/>
      <c r="N50" s="563"/>
      <c r="O50" s="589"/>
      <c r="P50" s="553"/>
      <c r="Q50" s="588"/>
      <c r="R50" s="563"/>
      <c r="S50" s="588"/>
      <c r="T50" s="563"/>
    </row>
    <row r="51" spans="1:20" ht="15.75" thickBot="1" x14ac:dyDescent="0.3">
      <c r="A51" s="618" t="s">
        <v>1010</v>
      </c>
      <c r="B51" s="619" t="s">
        <v>1011</v>
      </c>
      <c r="C51" s="530"/>
      <c r="D51" s="531"/>
      <c r="E51" s="758"/>
      <c r="F51" s="760"/>
      <c r="G51" s="762"/>
      <c r="H51" s="764"/>
      <c r="I51" s="620" t="s">
        <v>1012</v>
      </c>
      <c r="J51" s="533" t="s">
        <v>1013</v>
      </c>
      <c r="K51" s="621" t="s">
        <v>1014</v>
      </c>
      <c r="L51" s="769"/>
      <c r="M51" s="588"/>
      <c r="N51" s="563"/>
      <c r="O51" s="589"/>
      <c r="P51" s="553"/>
      <c r="Q51" s="588"/>
      <c r="R51" s="563"/>
      <c r="S51" s="588"/>
      <c r="T51" s="563"/>
    </row>
    <row r="52" spans="1:20" x14ac:dyDescent="0.25">
      <c r="B52" s="511" t="s">
        <v>114</v>
      </c>
      <c r="D52" s="596"/>
      <c r="E52" s="622"/>
      <c r="F52" s="598"/>
      <c r="G52" s="623"/>
      <c r="H52" s="563">
        <f>H48</f>
        <v>0</v>
      </c>
      <c r="I52" s="624"/>
      <c r="J52" s="564"/>
      <c r="K52" s="588"/>
      <c r="L52" s="564">
        <f>L48</f>
        <v>0</v>
      </c>
      <c r="M52" s="588"/>
      <c r="N52" s="563"/>
      <c r="O52" s="589"/>
      <c r="P52" s="553"/>
      <c r="Q52" s="588"/>
      <c r="R52" s="563"/>
      <c r="S52" s="588"/>
      <c r="T52" s="563"/>
    </row>
    <row r="53" spans="1:20" x14ac:dyDescent="0.25">
      <c r="A53" s="574"/>
      <c r="B53" s="584"/>
      <c r="C53" s="575"/>
      <c r="D53" s="596"/>
      <c r="E53" s="622"/>
      <c r="F53" s="598"/>
      <c r="G53" s="587"/>
      <c r="H53" s="563"/>
      <c r="I53" s="625"/>
      <c r="J53" s="564"/>
      <c r="K53" s="588"/>
      <c r="L53" s="564"/>
      <c r="M53" s="588"/>
      <c r="N53" s="563"/>
      <c r="O53" s="589"/>
      <c r="P53" s="553"/>
      <c r="Q53" s="588"/>
      <c r="R53" s="563"/>
      <c r="S53" s="588"/>
      <c r="T53" s="563"/>
    </row>
    <row r="54" spans="1:20" x14ac:dyDescent="0.25">
      <c r="A54" s="574" t="s">
        <v>1056</v>
      </c>
      <c r="B54" s="584"/>
      <c r="C54" s="575" t="s">
        <v>1057</v>
      </c>
      <c r="D54" s="596"/>
      <c r="E54" s="622"/>
      <c r="F54" s="598"/>
      <c r="G54" s="587"/>
      <c r="H54" s="563"/>
      <c r="I54" s="625"/>
      <c r="J54" s="564"/>
      <c r="K54" s="588"/>
      <c r="L54" s="564"/>
      <c r="M54" s="588"/>
      <c r="N54" s="563"/>
      <c r="O54" s="589"/>
      <c r="P54" s="553"/>
      <c r="Q54" s="588"/>
      <c r="R54" s="563"/>
      <c r="S54" s="588"/>
      <c r="T54" s="563"/>
    </row>
    <row r="55" spans="1:20" x14ac:dyDescent="0.25">
      <c r="A55" s="574"/>
      <c r="B55" s="584"/>
      <c r="C55" s="568"/>
      <c r="D55" s="596"/>
      <c r="E55" s="622"/>
      <c r="F55" s="598"/>
      <c r="G55" s="587"/>
      <c r="H55" s="563"/>
      <c r="I55" s="625"/>
      <c r="J55" s="564"/>
      <c r="K55" s="588"/>
      <c r="L55" s="564"/>
      <c r="M55" s="588"/>
      <c r="N55" s="563"/>
      <c r="O55" s="589"/>
      <c r="P55" s="553"/>
      <c r="Q55" s="588"/>
      <c r="R55" s="563"/>
      <c r="S55" s="588"/>
      <c r="T55" s="563"/>
    </row>
    <row r="56" spans="1:20" x14ac:dyDescent="0.25">
      <c r="A56" s="626" t="s">
        <v>1058</v>
      </c>
      <c r="B56" s="584" t="s">
        <v>1059</v>
      </c>
      <c r="C56" s="568" t="s">
        <v>1060</v>
      </c>
      <c r="D56" s="596"/>
      <c r="E56" s="622" t="s">
        <v>14</v>
      </c>
      <c r="F56" s="598">
        <v>149</v>
      </c>
      <c r="G56" s="587"/>
      <c r="H56" s="559"/>
      <c r="I56" s="580"/>
      <c r="J56" s="581"/>
      <c r="K56" s="582"/>
      <c r="L56" s="583"/>
      <c r="M56" s="588"/>
      <c r="N56" s="563"/>
      <c r="O56" s="589"/>
      <c r="P56" s="553"/>
      <c r="Q56" s="588"/>
      <c r="R56" s="563"/>
      <c r="S56" s="588"/>
      <c r="T56" s="563"/>
    </row>
    <row r="57" spans="1:20" x14ac:dyDescent="0.25">
      <c r="A57" s="566"/>
      <c r="B57" s="584"/>
      <c r="C57" s="568"/>
      <c r="D57" s="596"/>
      <c r="E57" s="622"/>
      <c r="F57" s="598"/>
      <c r="G57" s="587"/>
      <c r="H57" s="563"/>
      <c r="I57" s="625"/>
      <c r="J57" s="564"/>
      <c r="K57" s="588"/>
      <c r="L57" s="564"/>
      <c r="M57" s="588"/>
      <c r="N57" s="563"/>
      <c r="O57" s="589"/>
      <c r="P57" s="553"/>
      <c r="Q57" s="588"/>
      <c r="R57" s="563"/>
      <c r="S57" s="588"/>
      <c r="T57" s="563"/>
    </row>
    <row r="58" spans="1:20" ht="66.75" customHeight="1" x14ac:dyDescent="0.25">
      <c r="A58" s="627" t="s">
        <v>1061</v>
      </c>
      <c r="B58" s="628"/>
      <c r="C58" s="741" t="s">
        <v>1062</v>
      </c>
      <c r="D58" s="742"/>
      <c r="E58" s="629" t="s">
        <v>1063</v>
      </c>
      <c r="F58" s="630">
        <v>1950</v>
      </c>
      <c r="G58" s="631"/>
      <c r="H58" s="559"/>
      <c r="I58" s="580"/>
      <c r="J58" s="581"/>
      <c r="K58" s="582"/>
      <c r="L58" s="583"/>
      <c r="M58" s="632"/>
      <c r="N58" s="560"/>
      <c r="O58" s="633"/>
      <c r="P58" s="560"/>
      <c r="Q58" s="632"/>
      <c r="R58" s="559"/>
      <c r="S58" s="632"/>
      <c r="T58" s="559"/>
    </row>
    <row r="59" spans="1:20" x14ac:dyDescent="0.25">
      <c r="A59" s="627"/>
      <c r="B59" s="628"/>
      <c r="C59" s="634"/>
      <c r="D59" s="635"/>
      <c r="E59" s="636"/>
      <c r="F59" s="630"/>
      <c r="G59" s="637"/>
      <c r="H59" s="559"/>
      <c r="I59" s="638"/>
      <c r="J59" s="558"/>
      <c r="K59" s="632"/>
      <c r="L59" s="558"/>
      <c r="M59" s="632"/>
      <c r="N59" s="560"/>
      <c r="O59" s="633"/>
      <c r="P59" s="560"/>
      <c r="Q59" s="632"/>
      <c r="R59" s="559"/>
      <c r="S59" s="632"/>
      <c r="T59" s="559"/>
    </row>
    <row r="60" spans="1:20" ht="65.25" customHeight="1" x14ac:dyDescent="0.25">
      <c r="A60" s="627" t="s">
        <v>1064</v>
      </c>
      <c r="B60" s="628"/>
      <c r="C60" s="741" t="s">
        <v>1065</v>
      </c>
      <c r="D60" s="742"/>
      <c r="E60" s="636" t="s">
        <v>1066</v>
      </c>
      <c r="F60" s="630">
        <v>118</v>
      </c>
      <c r="G60" s="637"/>
      <c r="H60" s="559"/>
      <c r="I60" s="580"/>
      <c r="J60" s="581"/>
      <c r="K60" s="582"/>
      <c r="L60" s="583"/>
      <c r="M60" s="632"/>
      <c r="N60" s="560"/>
      <c r="O60" s="633"/>
      <c r="P60" s="560"/>
      <c r="Q60" s="632"/>
      <c r="R60" s="559"/>
      <c r="S60" s="632"/>
      <c r="T60" s="559"/>
    </row>
    <row r="61" spans="1:20" x14ac:dyDescent="0.25">
      <c r="A61" s="627"/>
      <c r="B61" s="628"/>
      <c r="C61" s="639"/>
      <c r="D61" s="635"/>
      <c r="E61" s="629"/>
      <c r="F61" s="630"/>
      <c r="G61" s="637"/>
      <c r="H61" s="559"/>
      <c r="I61" s="638"/>
      <c r="J61" s="558"/>
      <c r="K61" s="632"/>
      <c r="L61" s="558"/>
      <c r="M61" s="632"/>
      <c r="N61" s="559"/>
      <c r="O61" s="633"/>
      <c r="P61" s="560"/>
      <c r="Q61" s="632"/>
      <c r="R61" s="559"/>
      <c r="S61" s="632"/>
      <c r="T61" s="559"/>
    </row>
    <row r="62" spans="1:20" ht="72.75" customHeight="1" x14ac:dyDescent="0.25">
      <c r="A62" s="627" t="s">
        <v>1067</v>
      </c>
      <c r="B62" s="628"/>
      <c r="C62" s="741" t="s">
        <v>1068</v>
      </c>
      <c r="D62" s="742"/>
      <c r="E62" s="636" t="s">
        <v>1066</v>
      </c>
      <c r="F62" s="630">
        <v>250</v>
      </c>
      <c r="G62" s="631"/>
      <c r="H62" s="559"/>
      <c r="I62" s="580"/>
      <c r="J62" s="581"/>
      <c r="K62" s="582"/>
      <c r="L62" s="583"/>
      <c r="M62" s="632"/>
      <c r="N62" s="559"/>
      <c r="O62" s="633"/>
      <c r="P62" s="560"/>
      <c r="Q62" s="632"/>
      <c r="R62" s="559"/>
      <c r="S62" s="632"/>
      <c r="T62" s="559"/>
    </row>
    <row r="63" spans="1:20" x14ac:dyDescent="0.25">
      <c r="A63" s="627"/>
      <c r="B63" s="628"/>
      <c r="C63" s="639"/>
      <c r="D63" s="635"/>
      <c r="E63" s="629"/>
      <c r="F63" s="630"/>
      <c r="G63" s="637"/>
      <c r="H63" s="559"/>
      <c r="I63" s="638"/>
      <c r="J63" s="558"/>
      <c r="K63" s="632"/>
      <c r="L63" s="558"/>
      <c r="M63" s="632"/>
      <c r="N63" s="559"/>
      <c r="O63" s="633"/>
      <c r="P63" s="560"/>
      <c r="Q63" s="632"/>
      <c r="R63" s="559"/>
      <c r="S63" s="632"/>
      <c r="T63" s="559"/>
    </row>
    <row r="64" spans="1:20" ht="32.25" customHeight="1" x14ac:dyDescent="0.25">
      <c r="A64" s="627" t="s">
        <v>1069</v>
      </c>
      <c r="B64" s="628"/>
      <c r="C64" s="741" t="s">
        <v>1070</v>
      </c>
      <c r="D64" s="742"/>
      <c r="E64" s="636" t="s">
        <v>1063</v>
      </c>
      <c r="F64" s="630">
        <v>1250</v>
      </c>
      <c r="G64" s="631"/>
      <c r="H64" s="559"/>
      <c r="I64" s="580"/>
      <c r="J64" s="581"/>
      <c r="K64" s="582"/>
      <c r="L64" s="583"/>
      <c r="M64" s="632"/>
      <c r="N64" s="559"/>
      <c r="O64" s="633"/>
      <c r="P64" s="560"/>
      <c r="Q64" s="632"/>
      <c r="R64" s="559"/>
      <c r="S64" s="632"/>
      <c r="T64" s="559"/>
    </row>
    <row r="65" spans="1:20" x14ac:dyDescent="0.25">
      <c r="A65" s="627"/>
      <c r="B65" s="628"/>
      <c r="C65" s="741"/>
      <c r="D65" s="742"/>
      <c r="E65" s="629"/>
      <c r="F65" s="630"/>
      <c r="G65" s="637"/>
      <c r="H65" s="559"/>
      <c r="I65" s="638"/>
      <c r="J65" s="558"/>
      <c r="K65" s="632"/>
      <c r="L65" s="558"/>
      <c r="M65" s="632"/>
      <c r="N65" s="559"/>
      <c r="O65" s="633"/>
      <c r="P65" s="560"/>
      <c r="Q65" s="632"/>
      <c r="R65" s="559"/>
      <c r="S65" s="632"/>
      <c r="T65" s="559"/>
    </row>
    <row r="66" spans="1:20" ht="45" customHeight="1" x14ac:dyDescent="0.25">
      <c r="A66" s="627" t="s">
        <v>1071</v>
      </c>
      <c r="B66" s="628"/>
      <c r="C66" s="741" t="s">
        <v>1072</v>
      </c>
      <c r="D66" s="742"/>
      <c r="E66" s="636" t="s">
        <v>1063</v>
      </c>
      <c r="F66" s="630">
        <v>306</v>
      </c>
      <c r="G66" s="637"/>
      <c r="H66" s="559"/>
      <c r="I66" s="580"/>
      <c r="J66" s="581"/>
      <c r="K66" s="582"/>
      <c r="L66" s="583"/>
      <c r="M66" s="632"/>
      <c r="N66" s="559"/>
      <c r="O66" s="633"/>
      <c r="P66" s="560"/>
      <c r="Q66" s="632"/>
      <c r="R66" s="559"/>
      <c r="S66" s="632"/>
      <c r="T66" s="559"/>
    </row>
    <row r="67" spans="1:20" x14ac:dyDescent="0.25">
      <c r="A67" s="627"/>
      <c r="B67" s="628"/>
      <c r="C67" s="640"/>
      <c r="D67" s="641"/>
      <c r="E67" s="629"/>
      <c r="F67" s="630"/>
      <c r="G67" s="637"/>
      <c r="H67" s="559"/>
      <c r="I67" s="638"/>
      <c r="J67" s="558"/>
      <c r="K67" s="632"/>
      <c r="L67" s="558"/>
      <c r="M67" s="632"/>
      <c r="N67" s="559"/>
      <c r="O67" s="633"/>
      <c r="P67" s="560"/>
      <c r="Q67" s="632"/>
      <c r="R67" s="559"/>
      <c r="S67" s="632"/>
      <c r="T67" s="559"/>
    </row>
    <row r="68" spans="1:20" ht="28.5" customHeight="1" x14ac:dyDescent="0.25">
      <c r="A68" s="627" t="s">
        <v>1073</v>
      </c>
      <c r="B68" s="628"/>
      <c r="C68" s="741" t="s">
        <v>1074</v>
      </c>
      <c r="D68" s="742"/>
      <c r="E68" s="636" t="s">
        <v>14</v>
      </c>
      <c r="F68" s="630">
        <v>224</v>
      </c>
      <c r="G68" s="637"/>
      <c r="H68" s="559"/>
      <c r="I68" s="580"/>
      <c r="J68" s="581"/>
      <c r="K68" s="582"/>
      <c r="L68" s="583"/>
      <c r="M68" s="632"/>
      <c r="N68" s="559"/>
      <c r="O68" s="633"/>
      <c r="P68" s="560"/>
      <c r="Q68" s="632"/>
      <c r="R68" s="559"/>
      <c r="S68" s="632"/>
      <c r="T68" s="559"/>
    </row>
    <row r="69" spans="1:20" x14ac:dyDescent="0.25">
      <c r="A69" s="566"/>
      <c r="B69" s="584"/>
      <c r="C69" s="642"/>
      <c r="D69" s="643"/>
      <c r="E69" s="622"/>
      <c r="F69" s="598"/>
      <c r="G69" s="587"/>
      <c r="H69" s="559"/>
      <c r="I69" s="625"/>
      <c r="J69" s="558"/>
      <c r="K69" s="588"/>
      <c r="L69" s="558"/>
      <c r="M69" s="588"/>
      <c r="N69" s="559"/>
      <c r="O69" s="589"/>
      <c r="P69" s="560"/>
      <c r="Q69" s="588"/>
      <c r="R69" s="559"/>
      <c r="S69" s="588"/>
      <c r="T69" s="559"/>
    </row>
    <row r="70" spans="1:20" x14ac:dyDescent="0.25">
      <c r="A70" s="574" t="s">
        <v>1075</v>
      </c>
      <c r="B70" s="644" t="s">
        <v>1076</v>
      </c>
      <c r="C70" s="575" t="s">
        <v>1077</v>
      </c>
      <c r="D70" s="645"/>
      <c r="E70" s="646"/>
      <c r="F70" s="598"/>
      <c r="G70" s="587"/>
      <c r="H70" s="559"/>
      <c r="I70" s="625"/>
      <c r="J70" s="558"/>
      <c r="K70" s="588"/>
      <c r="L70" s="558"/>
      <c r="M70" s="588"/>
      <c r="N70" s="559"/>
      <c r="O70" s="589"/>
      <c r="P70" s="560"/>
      <c r="Q70" s="588"/>
      <c r="R70" s="559"/>
      <c r="S70" s="588"/>
      <c r="T70" s="559"/>
    </row>
    <row r="71" spans="1:20" x14ac:dyDescent="0.25">
      <c r="A71" s="566"/>
      <c r="B71" s="644" t="s">
        <v>1078</v>
      </c>
      <c r="C71" s="647"/>
      <c r="D71" s="645"/>
      <c r="E71" s="646"/>
      <c r="F71" s="598"/>
      <c r="G71" s="587"/>
      <c r="H71" s="559"/>
      <c r="I71" s="625"/>
      <c r="J71" s="558"/>
      <c r="K71" s="588"/>
      <c r="L71" s="558"/>
      <c r="M71" s="588"/>
      <c r="N71" s="559"/>
      <c r="O71" s="589"/>
      <c r="P71" s="560"/>
      <c r="Q71" s="588"/>
      <c r="R71" s="559"/>
      <c r="S71" s="588"/>
      <c r="T71" s="559"/>
    </row>
    <row r="72" spans="1:20" x14ac:dyDescent="0.25">
      <c r="A72" s="566"/>
      <c r="B72" s="648"/>
      <c r="C72" s="649"/>
      <c r="D72" s="650"/>
      <c r="E72" s="646"/>
      <c r="F72" s="598"/>
      <c r="G72" s="587"/>
      <c r="H72" s="559"/>
      <c r="I72" s="625"/>
      <c r="J72" s="558"/>
      <c r="K72" s="588"/>
      <c r="L72" s="558"/>
      <c r="M72" s="588"/>
      <c r="N72" s="559"/>
      <c r="O72" s="589"/>
      <c r="P72" s="560"/>
      <c r="Q72" s="588"/>
      <c r="R72" s="559"/>
      <c r="S72" s="588"/>
      <c r="T72" s="559"/>
    </row>
    <row r="73" spans="1:20" x14ac:dyDescent="0.25">
      <c r="A73" s="566" t="s">
        <v>1079</v>
      </c>
      <c r="B73" s="648" t="s">
        <v>1080</v>
      </c>
      <c r="C73" s="649" t="s">
        <v>1081</v>
      </c>
      <c r="D73" s="650"/>
      <c r="E73" s="646"/>
      <c r="F73" s="598"/>
      <c r="G73" s="587"/>
      <c r="H73" s="559"/>
      <c r="I73" s="625"/>
      <c r="J73" s="558"/>
      <c r="K73" s="588"/>
      <c r="L73" s="558"/>
      <c r="M73" s="588"/>
      <c r="N73" s="559"/>
      <c r="O73" s="589"/>
      <c r="P73" s="560"/>
      <c r="Q73" s="588"/>
      <c r="R73" s="559"/>
      <c r="S73" s="588"/>
      <c r="T73" s="559"/>
    </row>
    <row r="74" spans="1:20" x14ac:dyDescent="0.25">
      <c r="A74" s="566"/>
      <c r="B74" s="648"/>
      <c r="C74" s="649"/>
      <c r="D74" s="650"/>
      <c r="E74" s="646"/>
      <c r="F74" s="598"/>
      <c r="G74" s="587"/>
      <c r="H74" s="559"/>
      <c r="I74" s="625"/>
      <c r="J74" s="558"/>
      <c r="K74" s="588"/>
      <c r="L74" s="558"/>
      <c r="M74" s="588"/>
      <c r="N74" s="559"/>
      <c r="O74" s="589"/>
      <c r="P74" s="560"/>
      <c r="Q74" s="588"/>
      <c r="R74" s="559"/>
      <c r="S74" s="588"/>
      <c r="T74" s="559"/>
    </row>
    <row r="75" spans="1:20" ht="43.5" customHeight="1" x14ac:dyDescent="0.25">
      <c r="A75" s="566" t="s">
        <v>1082</v>
      </c>
      <c r="B75" s="648"/>
      <c r="C75" s="741" t="s">
        <v>1083</v>
      </c>
      <c r="D75" s="742"/>
      <c r="E75" s="636" t="s">
        <v>18</v>
      </c>
      <c r="F75" s="630">
        <v>1</v>
      </c>
      <c r="G75" s="637"/>
      <c r="H75" s="559"/>
      <c r="I75" s="580"/>
      <c r="J75" s="581"/>
      <c r="K75" s="582"/>
      <c r="L75" s="583"/>
      <c r="M75" s="632"/>
      <c r="N75" s="559"/>
      <c r="O75" s="633"/>
      <c r="P75" s="560"/>
      <c r="Q75" s="632"/>
      <c r="R75" s="559"/>
      <c r="S75" s="632"/>
      <c r="T75" s="559"/>
    </row>
    <row r="76" spans="1:20" x14ac:dyDescent="0.25">
      <c r="A76" s="566"/>
      <c r="B76" s="648"/>
      <c r="C76" s="649"/>
      <c r="D76" s="650"/>
      <c r="E76" s="646"/>
      <c r="F76" s="598"/>
      <c r="G76" s="587"/>
      <c r="H76" s="559"/>
      <c r="I76" s="625"/>
      <c r="J76" s="558"/>
      <c r="K76" s="588"/>
      <c r="L76" s="558"/>
      <c r="M76" s="588"/>
      <c r="N76" s="559"/>
      <c r="O76" s="589"/>
      <c r="P76" s="560"/>
      <c r="Q76" s="588"/>
      <c r="R76" s="559"/>
      <c r="S76" s="588"/>
      <c r="T76" s="559"/>
    </row>
    <row r="77" spans="1:20" x14ac:dyDescent="0.25">
      <c r="A77" s="574" t="s">
        <v>1084</v>
      </c>
      <c r="B77" s="644" t="s">
        <v>1076</v>
      </c>
      <c r="C77" s="649" t="s">
        <v>1085</v>
      </c>
      <c r="D77" s="650"/>
      <c r="E77" s="646"/>
      <c r="F77" s="598"/>
      <c r="G77" s="587"/>
      <c r="H77" s="559"/>
      <c r="I77" s="625"/>
      <c r="J77" s="558"/>
      <c r="K77" s="588"/>
      <c r="L77" s="558"/>
      <c r="M77" s="588"/>
      <c r="N77" s="559"/>
      <c r="O77" s="589"/>
      <c r="P77" s="560"/>
      <c r="Q77" s="588"/>
      <c r="R77" s="559"/>
      <c r="S77" s="588"/>
      <c r="T77" s="559"/>
    </row>
    <row r="78" spans="1:20" x14ac:dyDescent="0.25">
      <c r="A78" s="566"/>
      <c r="B78" s="648" t="s">
        <v>1086</v>
      </c>
      <c r="C78" s="649"/>
      <c r="D78" s="650"/>
      <c r="E78" s="646"/>
      <c r="F78" s="598"/>
      <c r="G78" s="587"/>
      <c r="H78" s="559"/>
      <c r="I78" s="625"/>
      <c r="J78" s="558"/>
      <c r="K78" s="588"/>
      <c r="L78" s="558"/>
      <c r="M78" s="588"/>
      <c r="N78" s="559"/>
      <c r="O78" s="589"/>
      <c r="P78" s="560"/>
      <c r="Q78" s="588"/>
      <c r="R78" s="559"/>
      <c r="S78" s="588"/>
      <c r="T78" s="559"/>
    </row>
    <row r="79" spans="1:20" x14ac:dyDescent="0.25">
      <c r="A79" s="566"/>
      <c r="B79" s="648"/>
      <c r="C79" s="649"/>
      <c r="D79" s="650"/>
      <c r="E79" s="646"/>
      <c r="F79" s="598"/>
      <c r="G79" s="587"/>
      <c r="H79" s="559"/>
      <c r="I79" s="625"/>
      <c r="J79" s="558"/>
      <c r="K79" s="588"/>
      <c r="L79" s="558"/>
      <c r="M79" s="588"/>
      <c r="N79" s="559"/>
      <c r="O79" s="589"/>
      <c r="P79" s="560"/>
      <c r="Q79" s="588"/>
      <c r="R79" s="559"/>
      <c r="S79" s="588"/>
      <c r="T79" s="559"/>
    </row>
    <row r="80" spans="1:20" ht="30" x14ac:dyDescent="0.25">
      <c r="A80" s="566" t="s">
        <v>1087</v>
      </c>
      <c r="B80" s="648"/>
      <c r="C80" s="651" t="s">
        <v>1088</v>
      </c>
      <c r="D80" s="652" t="s">
        <v>1089</v>
      </c>
      <c r="E80" s="636" t="s">
        <v>68</v>
      </c>
      <c r="F80" s="598">
        <v>1</v>
      </c>
      <c r="G80" s="653"/>
      <c r="H80" s="559"/>
      <c r="I80" s="580"/>
      <c r="J80" s="581"/>
      <c r="K80" s="582"/>
      <c r="L80" s="583"/>
      <c r="M80" s="588"/>
      <c r="N80" s="559"/>
      <c r="O80" s="589"/>
      <c r="P80" s="560"/>
      <c r="Q80" s="588"/>
      <c r="R80" s="559"/>
      <c r="S80" s="588"/>
      <c r="T80" s="559"/>
    </row>
    <row r="81" spans="1:20" x14ac:dyDescent="0.25">
      <c r="A81" s="566"/>
      <c r="B81" s="648"/>
      <c r="C81" s="649"/>
      <c r="D81" s="650"/>
      <c r="E81" s="646"/>
      <c r="F81" s="598"/>
      <c r="G81" s="587"/>
      <c r="H81" s="559"/>
      <c r="I81" s="625"/>
      <c r="J81" s="558"/>
      <c r="K81" s="588"/>
      <c r="L81" s="558"/>
      <c r="M81" s="588"/>
      <c r="N81" s="559"/>
      <c r="O81" s="589"/>
      <c r="P81" s="560"/>
      <c r="Q81" s="588"/>
      <c r="R81" s="559"/>
      <c r="S81" s="588"/>
      <c r="T81" s="559"/>
    </row>
    <row r="82" spans="1:20" x14ac:dyDescent="0.25">
      <c r="A82" s="566" t="s">
        <v>1090</v>
      </c>
      <c r="B82" s="648"/>
      <c r="C82" s="651" t="s">
        <v>1091</v>
      </c>
      <c r="D82" s="650" t="s">
        <v>1092</v>
      </c>
      <c r="E82" s="636" t="s">
        <v>68</v>
      </c>
      <c r="F82" s="598">
        <v>1</v>
      </c>
      <c r="G82" s="587"/>
      <c r="H82" s="559"/>
      <c r="I82" s="580"/>
      <c r="J82" s="581"/>
      <c r="K82" s="582"/>
      <c r="L82" s="583"/>
      <c r="M82" s="588"/>
      <c r="N82" s="559"/>
      <c r="O82" s="589"/>
      <c r="P82" s="560"/>
      <c r="Q82" s="588"/>
      <c r="R82" s="559"/>
      <c r="S82" s="588"/>
      <c r="T82" s="559"/>
    </row>
    <row r="83" spans="1:20" x14ac:dyDescent="0.25">
      <c r="A83" s="566"/>
      <c r="B83" s="648"/>
      <c r="C83" s="649"/>
      <c r="D83" s="650"/>
      <c r="E83" s="646"/>
      <c r="F83" s="598"/>
      <c r="G83" s="587"/>
      <c r="H83" s="559"/>
      <c r="I83" s="625"/>
      <c r="J83" s="558"/>
      <c r="K83" s="588"/>
      <c r="L83" s="558"/>
      <c r="M83" s="588"/>
      <c r="N83" s="559"/>
      <c r="O83" s="589"/>
      <c r="P83" s="560"/>
      <c r="Q83" s="588"/>
      <c r="R83" s="559"/>
      <c r="S83" s="588"/>
      <c r="T83" s="559"/>
    </row>
    <row r="84" spans="1:20" ht="28.5" customHeight="1" x14ac:dyDescent="0.25">
      <c r="A84" s="654" t="s">
        <v>1093</v>
      </c>
      <c r="B84" s="644" t="s">
        <v>1059</v>
      </c>
      <c r="C84" s="649" t="s">
        <v>1094</v>
      </c>
      <c r="D84" s="650"/>
      <c r="E84" s="636" t="s">
        <v>1095</v>
      </c>
      <c r="F84" s="630">
        <v>1</v>
      </c>
      <c r="G84" s="655"/>
      <c r="H84" s="559"/>
      <c r="I84" s="580"/>
      <c r="J84" s="581"/>
      <c r="K84" s="582"/>
      <c r="L84" s="583"/>
      <c r="M84" s="588"/>
      <c r="N84" s="559"/>
      <c r="O84" s="589"/>
      <c r="P84" s="560"/>
      <c r="Q84" s="588"/>
      <c r="R84" s="559"/>
      <c r="S84" s="588"/>
      <c r="T84" s="559"/>
    </row>
    <row r="85" spans="1:20" x14ac:dyDescent="0.25">
      <c r="A85" s="566"/>
      <c r="B85" s="648"/>
      <c r="C85" s="656"/>
      <c r="D85" s="650"/>
      <c r="E85" s="646"/>
      <c r="F85" s="598"/>
      <c r="G85" s="587"/>
      <c r="H85" s="559"/>
      <c r="I85" s="625"/>
      <c r="J85" s="558"/>
      <c r="K85" s="588"/>
      <c r="L85" s="558"/>
      <c r="M85" s="588"/>
      <c r="N85" s="559"/>
      <c r="O85" s="589"/>
      <c r="P85" s="560"/>
      <c r="Q85" s="588"/>
      <c r="R85" s="559"/>
      <c r="S85" s="588"/>
      <c r="T85" s="559"/>
    </row>
    <row r="86" spans="1:20" x14ac:dyDescent="0.25">
      <c r="A86" s="566"/>
      <c r="B86" s="648"/>
      <c r="C86" s="657"/>
      <c r="D86" s="650"/>
      <c r="E86" s="636"/>
      <c r="F86" s="598"/>
      <c r="G86" s="587"/>
      <c r="H86" s="559"/>
      <c r="I86" s="580"/>
      <c r="J86" s="581"/>
      <c r="K86" s="582"/>
      <c r="L86" s="583"/>
      <c r="M86" s="588"/>
      <c r="N86" s="559"/>
      <c r="O86" s="589"/>
      <c r="P86" s="560"/>
      <c r="Q86" s="588"/>
      <c r="R86" s="559"/>
      <c r="S86" s="588"/>
      <c r="T86" s="559"/>
    </row>
    <row r="87" spans="1:20" x14ac:dyDescent="0.25">
      <c r="A87" s="566"/>
      <c r="B87" s="648"/>
      <c r="C87" s="656"/>
      <c r="D87" s="650"/>
      <c r="E87" s="646"/>
      <c r="F87" s="598"/>
      <c r="G87" s="587"/>
      <c r="H87" s="559"/>
      <c r="I87" s="625"/>
      <c r="J87" s="558"/>
      <c r="K87" s="588"/>
      <c r="L87" s="558"/>
      <c r="M87" s="588"/>
      <c r="N87" s="559"/>
      <c r="O87" s="589"/>
      <c r="P87" s="560"/>
      <c r="Q87" s="588"/>
      <c r="R87" s="559"/>
      <c r="S87" s="588"/>
      <c r="T87" s="559"/>
    </row>
    <row r="88" spans="1:20" x14ac:dyDescent="0.25">
      <c r="A88" s="654"/>
      <c r="B88" s="644"/>
      <c r="C88" s="649"/>
      <c r="D88" s="650"/>
      <c r="E88" s="636"/>
      <c r="F88" s="630"/>
      <c r="G88" s="655"/>
      <c r="H88" s="559"/>
      <c r="I88" s="580"/>
      <c r="J88" s="581"/>
      <c r="K88" s="582"/>
      <c r="L88" s="583"/>
      <c r="M88" s="588"/>
      <c r="N88" s="559"/>
      <c r="O88" s="589"/>
      <c r="P88" s="560"/>
      <c r="Q88" s="588"/>
      <c r="R88" s="559"/>
      <c r="S88" s="588"/>
      <c r="T88" s="559"/>
    </row>
    <row r="89" spans="1:20" x14ac:dyDescent="0.25">
      <c r="A89" s="566"/>
      <c r="B89" s="648"/>
      <c r="C89" s="649"/>
      <c r="D89" s="650"/>
      <c r="E89" s="646"/>
      <c r="F89" s="598"/>
      <c r="G89" s="587"/>
      <c r="H89" s="563"/>
      <c r="I89" s="625"/>
      <c r="J89" s="564"/>
      <c r="K89" s="588"/>
      <c r="L89" s="564"/>
      <c r="M89" s="588"/>
      <c r="N89" s="563"/>
      <c r="O89" s="589"/>
      <c r="P89" s="553"/>
      <c r="Q89" s="588"/>
      <c r="R89" s="563"/>
      <c r="S89" s="588"/>
      <c r="T89" s="563"/>
    </row>
    <row r="90" spans="1:20" ht="17.25" customHeight="1" thickBot="1" x14ac:dyDescent="0.3">
      <c r="A90" s="566"/>
      <c r="B90" s="644"/>
      <c r="C90" s="649"/>
      <c r="D90" s="650"/>
      <c r="E90" s="658"/>
      <c r="F90" s="586"/>
      <c r="G90" s="659"/>
      <c r="H90" s="660"/>
      <c r="I90" s="661"/>
      <c r="J90" s="662"/>
      <c r="K90" s="663"/>
      <c r="L90" s="662"/>
      <c r="M90" s="588"/>
      <c r="N90" s="563"/>
      <c r="O90" s="589"/>
      <c r="P90" s="553"/>
      <c r="Q90" s="588"/>
      <c r="R90" s="563"/>
      <c r="S90" s="588"/>
      <c r="T90" s="563"/>
    </row>
    <row r="91" spans="1:20" s="664" customFormat="1" x14ac:dyDescent="0.2">
      <c r="A91" s="743" t="s">
        <v>1096</v>
      </c>
      <c r="B91" s="744"/>
      <c r="C91" s="744"/>
      <c r="D91" s="744"/>
      <c r="E91" s="744"/>
      <c r="F91" s="745"/>
      <c r="G91" s="749">
        <f>SUM(H52:H90)</f>
        <v>0</v>
      </c>
      <c r="H91" s="750"/>
      <c r="I91" s="739"/>
      <c r="J91" s="739"/>
      <c r="K91" s="739">
        <f>SUM(L52:L90)</f>
        <v>0</v>
      </c>
      <c r="L91" s="739"/>
      <c r="M91" s="739"/>
      <c r="N91" s="739"/>
      <c r="O91" s="740"/>
      <c r="P91" s="740"/>
      <c r="Q91" s="739"/>
      <c r="R91" s="739"/>
      <c r="S91" s="739"/>
      <c r="T91" s="739"/>
    </row>
    <row r="92" spans="1:20" s="664" customFormat="1" ht="15.75" thickBot="1" x14ac:dyDescent="0.25">
      <c r="A92" s="746"/>
      <c r="B92" s="747"/>
      <c r="C92" s="747"/>
      <c r="D92" s="747"/>
      <c r="E92" s="747"/>
      <c r="F92" s="748"/>
      <c r="G92" s="751"/>
      <c r="H92" s="752"/>
      <c r="I92" s="739"/>
      <c r="J92" s="739"/>
      <c r="K92" s="739"/>
      <c r="L92" s="739"/>
      <c r="M92" s="739"/>
      <c r="N92" s="739"/>
      <c r="O92" s="740"/>
      <c r="P92" s="740"/>
      <c r="Q92" s="739"/>
      <c r="R92" s="739"/>
      <c r="S92" s="739"/>
      <c r="T92" s="739"/>
    </row>
    <row r="93" spans="1:20" x14ac:dyDescent="0.25">
      <c r="I93" s="665"/>
      <c r="J93" s="665"/>
      <c r="K93" s="665"/>
      <c r="L93" s="665"/>
      <c r="M93" s="665"/>
      <c r="N93" s="665"/>
      <c r="O93" s="666"/>
      <c r="P93" s="666"/>
      <c r="Q93" s="665"/>
      <c r="R93" s="665"/>
      <c r="S93" s="665"/>
      <c r="T93" s="665"/>
    </row>
    <row r="95" spans="1:20" x14ac:dyDescent="0.25">
      <c r="H95" s="668"/>
    </row>
  </sheetData>
  <mergeCells count="47">
    <mergeCell ref="A3:G3"/>
    <mergeCell ref="A5:F5"/>
    <mergeCell ref="G6:H6"/>
    <mergeCell ref="I6:J6"/>
    <mergeCell ref="K6:L6"/>
    <mergeCell ref="O6:P6"/>
    <mergeCell ref="Q6:R6"/>
    <mergeCell ref="S6:T6"/>
    <mergeCell ref="E7:E8"/>
    <mergeCell ref="F7:F8"/>
    <mergeCell ref="G7:G8"/>
    <mergeCell ref="H7:H8"/>
    <mergeCell ref="I7:K7"/>
    <mergeCell ref="L7:L8"/>
    <mergeCell ref="M7:M8"/>
    <mergeCell ref="M6:N6"/>
    <mergeCell ref="C66:D66"/>
    <mergeCell ref="T7:T8"/>
    <mergeCell ref="C12:D12"/>
    <mergeCell ref="C42:D42"/>
    <mergeCell ref="E50:E51"/>
    <mergeCell ref="F50:F51"/>
    <mergeCell ref="G50:G51"/>
    <mergeCell ref="H50:H51"/>
    <mergeCell ref="I50:K50"/>
    <mergeCell ref="L50:L51"/>
    <mergeCell ref="N7:N8"/>
    <mergeCell ref="O7:O8"/>
    <mergeCell ref="P7:P8"/>
    <mergeCell ref="Q7:Q8"/>
    <mergeCell ref="R7:R8"/>
    <mergeCell ref="S7:S8"/>
    <mergeCell ref="C58:D58"/>
    <mergeCell ref="C60:D60"/>
    <mergeCell ref="C62:D62"/>
    <mergeCell ref="C64:D64"/>
    <mergeCell ref="C65:D65"/>
    <mergeCell ref="M91:N92"/>
    <mergeCell ref="O91:P92"/>
    <mergeCell ref="Q91:R92"/>
    <mergeCell ref="S91:T92"/>
    <mergeCell ref="C68:D68"/>
    <mergeCell ref="C75:D75"/>
    <mergeCell ref="A91:F92"/>
    <mergeCell ref="G91:H92"/>
    <mergeCell ref="I91:J92"/>
    <mergeCell ref="K91:L92"/>
  </mergeCells>
  <printOptions horizontalCentered="1"/>
  <pageMargins left="0.51181102362204722" right="0.51181102362204722" top="0.74803149606299213" bottom="0.74803149606299213" header="0.31496062992125984" footer="0.31496062992125984"/>
  <pageSetup paperSize="9" scale="78" fitToHeight="2" orientation="portrait" r:id="rId1"/>
  <headerFooter>
    <oddHeader>&amp;RSchedule C: Concrete reservoir</oddHeader>
    <oddFooter>&amp;L&amp;9Refurbishment of the existing concrete reservoir in Kinross Ext 33 for Mbombela Local Municipality&amp;RPage &amp;P</oddFooter>
  </headerFooter>
  <rowBreaks count="1" manualBreakCount="1">
    <brk id="49"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6"/>
  <sheetViews>
    <sheetView view="pageBreakPreview" topLeftCell="A126" zoomScaleNormal="100" zoomScaleSheetLayoutView="100" workbookViewId="0">
      <selection activeCell="J9" sqref="J9"/>
    </sheetView>
  </sheetViews>
  <sheetFormatPr defaultRowHeight="12.75" x14ac:dyDescent="0.2"/>
  <cols>
    <col min="1" max="1" width="9.140625" style="276" customWidth="1"/>
    <col min="2" max="2" width="12.7109375" style="277" customWidth="1"/>
    <col min="3" max="3" width="49.7109375" style="114" customWidth="1"/>
    <col min="4" max="4" width="9.140625" style="264"/>
    <col min="5" max="5" width="9.28515625" style="264" bestFit="1" customWidth="1"/>
    <col min="6" max="6" width="12.5703125" style="265" customWidth="1"/>
    <col min="7" max="7" width="13.5703125" style="264" customWidth="1"/>
    <col min="8" max="8" width="9.140625" style="114"/>
    <col min="9" max="9" width="12.85546875" style="115" bestFit="1" customWidth="1"/>
    <col min="10" max="10" width="10.28515625" style="114" bestFit="1" customWidth="1"/>
    <col min="11" max="11" width="9" style="114" bestFit="1" customWidth="1"/>
    <col min="12" max="257" width="9.140625" style="114"/>
    <col min="258" max="258" width="8.42578125" style="114" customWidth="1"/>
    <col min="259" max="259" width="44.42578125" style="114" customWidth="1"/>
    <col min="260" max="261" width="9.140625" style="114"/>
    <col min="262" max="262" width="11" style="114" customWidth="1"/>
    <col min="263" max="263" width="11.140625" style="114" customWidth="1"/>
    <col min="264" max="513" width="9.140625" style="114"/>
    <col min="514" max="514" width="8.42578125" style="114" customWidth="1"/>
    <col min="515" max="515" width="44.42578125" style="114" customWidth="1"/>
    <col min="516" max="517" width="9.140625" style="114"/>
    <col min="518" max="518" width="11" style="114" customWidth="1"/>
    <col min="519" max="519" width="11.140625" style="114" customWidth="1"/>
    <col min="520" max="769" width="9.140625" style="114"/>
    <col min="770" max="770" width="8.42578125" style="114" customWidth="1"/>
    <col min="771" max="771" width="44.42578125" style="114" customWidth="1"/>
    <col min="772" max="773" width="9.140625" style="114"/>
    <col min="774" max="774" width="11" style="114" customWidth="1"/>
    <col min="775" max="775" width="11.140625" style="114" customWidth="1"/>
    <col min="776" max="1025" width="9.140625" style="114"/>
    <col min="1026" max="1026" width="8.42578125" style="114" customWidth="1"/>
    <col min="1027" max="1027" width="44.42578125" style="114" customWidth="1"/>
    <col min="1028" max="1029" width="9.140625" style="114"/>
    <col min="1030" max="1030" width="11" style="114" customWidth="1"/>
    <col min="1031" max="1031" width="11.140625" style="114" customWidth="1"/>
    <col min="1032" max="1281" width="9.140625" style="114"/>
    <col min="1282" max="1282" width="8.42578125" style="114" customWidth="1"/>
    <col min="1283" max="1283" width="44.42578125" style="114" customWidth="1"/>
    <col min="1284" max="1285" width="9.140625" style="114"/>
    <col min="1286" max="1286" width="11" style="114" customWidth="1"/>
    <col min="1287" max="1287" width="11.140625" style="114" customWidth="1"/>
    <col min="1288" max="1537" width="9.140625" style="114"/>
    <col min="1538" max="1538" width="8.42578125" style="114" customWidth="1"/>
    <col min="1539" max="1539" width="44.42578125" style="114" customWidth="1"/>
    <col min="1540" max="1541" width="9.140625" style="114"/>
    <col min="1542" max="1542" width="11" style="114" customWidth="1"/>
    <col min="1543" max="1543" width="11.140625" style="114" customWidth="1"/>
    <col min="1544" max="1793" width="9.140625" style="114"/>
    <col min="1794" max="1794" width="8.42578125" style="114" customWidth="1"/>
    <col min="1795" max="1795" width="44.42578125" style="114" customWidth="1"/>
    <col min="1796" max="1797" width="9.140625" style="114"/>
    <col min="1798" max="1798" width="11" style="114" customWidth="1"/>
    <col min="1799" max="1799" width="11.140625" style="114" customWidth="1"/>
    <col min="1800" max="2049" width="9.140625" style="114"/>
    <col min="2050" max="2050" width="8.42578125" style="114" customWidth="1"/>
    <col min="2051" max="2051" width="44.42578125" style="114" customWidth="1"/>
    <col min="2052" max="2053" width="9.140625" style="114"/>
    <col min="2054" max="2054" width="11" style="114" customWidth="1"/>
    <col min="2055" max="2055" width="11.140625" style="114" customWidth="1"/>
    <col min="2056" max="2305" width="9.140625" style="114"/>
    <col min="2306" max="2306" width="8.42578125" style="114" customWidth="1"/>
    <col min="2307" max="2307" width="44.42578125" style="114" customWidth="1"/>
    <col min="2308" max="2309" width="9.140625" style="114"/>
    <col min="2310" max="2310" width="11" style="114" customWidth="1"/>
    <col min="2311" max="2311" width="11.140625" style="114" customWidth="1"/>
    <col min="2312" max="2561" width="9.140625" style="114"/>
    <col min="2562" max="2562" width="8.42578125" style="114" customWidth="1"/>
    <col min="2563" max="2563" width="44.42578125" style="114" customWidth="1"/>
    <col min="2564" max="2565" width="9.140625" style="114"/>
    <col min="2566" max="2566" width="11" style="114" customWidth="1"/>
    <col min="2567" max="2567" width="11.140625" style="114" customWidth="1"/>
    <col min="2568" max="2817" width="9.140625" style="114"/>
    <col min="2818" max="2818" width="8.42578125" style="114" customWidth="1"/>
    <col min="2819" max="2819" width="44.42578125" style="114" customWidth="1"/>
    <col min="2820" max="2821" width="9.140625" style="114"/>
    <col min="2822" max="2822" width="11" style="114" customWidth="1"/>
    <col min="2823" max="2823" width="11.140625" style="114" customWidth="1"/>
    <col min="2824" max="3073" width="9.140625" style="114"/>
    <col min="3074" max="3074" width="8.42578125" style="114" customWidth="1"/>
    <col min="3075" max="3075" width="44.42578125" style="114" customWidth="1"/>
    <col min="3076" max="3077" width="9.140625" style="114"/>
    <col min="3078" max="3078" width="11" style="114" customWidth="1"/>
    <col min="3079" max="3079" width="11.140625" style="114" customWidth="1"/>
    <col min="3080" max="3329" width="9.140625" style="114"/>
    <col min="3330" max="3330" width="8.42578125" style="114" customWidth="1"/>
    <col min="3331" max="3331" width="44.42578125" style="114" customWidth="1"/>
    <col min="3332" max="3333" width="9.140625" style="114"/>
    <col min="3334" max="3334" width="11" style="114" customWidth="1"/>
    <col min="3335" max="3335" width="11.140625" style="114" customWidth="1"/>
    <col min="3336" max="3585" width="9.140625" style="114"/>
    <col min="3586" max="3586" width="8.42578125" style="114" customWidth="1"/>
    <col min="3587" max="3587" width="44.42578125" style="114" customWidth="1"/>
    <col min="3588" max="3589" width="9.140625" style="114"/>
    <col min="3590" max="3590" width="11" style="114" customWidth="1"/>
    <col min="3591" max="3591" width="11.140625" style="114" customWidth="1"/>
    <col min="3592" max="3841" width="9.140625" style="114"/>
    <col min="3842" max="3842" width="8.42578125" style="114" customWidth="1"/>
    <col min="3843" max="3843" width="44.42578125" style="114" customWidth="1"/>
    <col min="3844" max="3845" width="9.140625" style="114"/>
    <col min="3846" max="3846" width="11" style="114" customWidth="1"/>
    <col min="3847" max="3847" width="11.140625" style="114" customWidth="1"/>
    <col min="3848" max="4097" width="9.140625" style="114"/>
    <col min="4098" max="4098" width="8.42578125" style="114" customWidth="1"/>
    <col min="4099" max="4099" width="44.42578125" style="114" customWidth="1"/>
    <col min="4100" max="4101" width="9.140625" style="114"/>
    <col min="4102" max="4102" width="11" style="114" customWidth="1"/>
    <col min="4103" max="4103" width="11.140625" style="114" customWidth="1"/>
    <col min="4104" max="4353" width="9.140625" style="114"/>
    <col min="4354" max="4354" width="8.42578125" style="114" customWidth="1"/>
    <col min="4355" max="4355" width="44.42578125" style="114" customWidth="1"/>
    <col min="4356" max="4357" width="9.140625" style="114"/>
    <col min="4358" max="4358" width="11" style="114" customWidth="1"/>
    <col min="4359" max="4359" width="11.140625" style="114" customWidth="1"/>
    <col min="4360" max="4609" width="9.140625" style="114"/>
    <col min="4610" max="4610" width="8.42578125" style="114" customWidth="1"/>
    <col min="4611" max="4611" width="44.42578125" style="114" customWidth="1"/>
    <col min="4612" max="4613" width="9.140625" style="114"/>
    <col min="4614" max="4614" width="11" style="114" customWidth="1"/>
    <col min="4615" max="4615" width="11.140625" style="114" customWidth="1"/>
    <col min="4616" max="4865" width="9.140625" style="114"/>
    <col min="4866" max="4866" width="8.42578125" style="114" customWidth="1"/>
    <col min="4867" max="4867" width="44.42578125" style="114" customWidth="1"/>
    <col min="4868" max="4869" width="9.140625" style="114"/>
    <col min="4870" max="4870" width="11" style="114" customWidth="1"/>
    <col min="4871" max="4871" width="11.140625" style="114" customWidth="1"/>
    <col min="4872" max="5121" width="9.140625" style="114"/>
    <col min="5122" max="5122" width="8.42578125" style="114" customWidth="1"/>
    <col min="5123" max="5123" width="44.42578125" style="114" customWidth="1"/>
    <col min="5124" max="5125" width="9.140625" style="114"/>
    <col min="5126" max="5126" width="11" style="114" customWidth="1"/>
    <col min="5127" max="5127" width="11.140625" style="114" customWidth="1"/>
    <col min="5128" max="5377" width="9.140625" style="114"/>
    <col min="5378" max="5378" width="8.42578125" style="114" customWidth="1"/>
    <col min="5379" max="5379" width="44.42578125" style="114" customWidth="1"/>
    <col min="5380" max="5381" width="9.140625" style="114"/>
    <col min="5382" max="5382" width="11" style="114" customWidth="1"/>
    <col min="5383" max="5383" width="11.140625" style="114" customWidth="1"/>
    <col min="5384" max="5633" width="9.140625" style="114"/>
    <col min="5634" max="5634" width="8.42578125" style="114" customWidth="1"/>
    <col min="5635" max="5635" width="44.42578125" style="114" customWidth="1"/>
    <col min="5636" max="5637" width="9.140625" style="114"/>
    <col min="5638" max="5638" width="11" style="114" customWidth="1"/>
    <col min="5639" max="5639" width="11.140625" style="114" customWidth="1"/>
    <col min="5640" max="5889" width="9.140625" style="114"/>
    <col min="5890" max="5890" width="8.42578125" style="114" customWidth="1"/>
    <col min="5891" max="5891" width="44.42578125" style="114" customWidth="1"/>
    <col min="5892" max="5893" width="9.140625" style="114"/>
    <col min="5894" max="5894" width="11" style="114" customWidth="1"/>
    <col min="5895" max="5895" width="11.140625" style="114" customWidth="1"/>
    <col min="5896" max="6145" width="9.140625" style="114"/>
    <col min="6146" max="6146" width="8.42578125" style="114" customWidth="1"/>
    <col min="6147" max="6147" width="44.42578125" style="114" customWidth="1"/>
    <col min="6148" max="6149" width="9.140625" style="114"/>
    <col min="6150" max="6150" width="11" style="114" customWidth="1"/>
    <col min="6151" max="6151" width="11.140625" style="114" customWidth="1"/>
    <col min="6152" max="6401" width="9.140625" style="114"/>
    <col min="6402" max="6402" width="8.42578125" style="114" customWidth="1"/>
    <col min="6403" max="6403" width="44.42578125" style="114" customWidth="1"/>
    <col min="6404" max="6405" width="9.140625" style="114"/>
    <col min="6406" max="6406" width="11" style="114" customWidth="1"/>
    <col min="6407" max="6407" width="11.140625" style="114" customWidth="1"/>
    <col min="6408" max="6657" width="9.140625" style="114"/>
    <col min="6658" max="6658" width="8.42578125" style="114" customWidth="1"/>
    <col min="6659" max="6659" width="44.42578125" style="114" customWidth="1"/>
    <col min="6660" max="6661" width="9.140625" style="114"/>
    <col min="6662" max="6662" width="11" style="114" customWidth="1"/>
    <col min="6663" max="6663" width="11.140625" style="114" customWidth="1"/>
    <col min="6664" max="6913" width="9.140625" style="114"/>
    <col min="6914" max="6914" width="8.42578125" style="114" customWidth="1"/>
    <col min="6915" max="6915" width="44.42578125" style="114" customWidth="1"/>
    <col min="6916" max="6917" width="9.140625" style="114"/>
    <col min="6918" max="6918" width="11" style="114" customWidth="1"/>
    <col min="6919" max="6919" width="11.140625" style="114" customWidth="1"/>
    <col min="6920" max="7169" width="9.140625" style="114"/>
    <col min="7170" max="7170" width="8.42578125" style="114" customWidth="1"/>
    <col min="7171" max="7171" width="44.42578125" style="114" customWidth="1"/>
    <col min="7172" max="7173" width="9.140625" style="114"/>
    <col min="7174" max="7174" width="11" style="114" customWidth="1"/>
    <col min="7175" max="7175" width="11.140625" style="114" customWidth="1"/>
    <col min="7176" max="7425" width="9.140625" style="114"/>
    <col min="7426" max="7426" width="8.42578125" style="114" customWidth="1"/>
    <col min="7427" max="7427" width="44.42578125" style="114" customWidth="1"/>
    <col min="7428" max="7429" width="9.140625" style="114"/>
    <col min="7430" max="7430" width="11" style="114" customWidth="1"/>
    <col min="7431" max="7431" width="11.140625" style="114" customWidth="1"/>
    <col min="7432" max="7681" width="9.140625" style="114"/>
    <col min="7682" max="7682" width="8.42578125" style="114" customWidth="1"/>
    <col min="7683" max="7683" width="44.42578125" style="114" customWidth="1"/>
    <col min="7684" max="7685" width="9.140625" style="114"/>
    <col min="7686" max="7686" width="11" style="114" customWidth="1"/>
    <col min="7687" max="7687" width="11.140625" style="114" customWidth="1"/>
    <col min="7688" max="7937" width="9.140625" style="114"/>
    <col min="7938" max="7938" width="8.42578125" style="114" customWidth="1"/>
    <col min="7939" max="7939" width="44.42578125" style="114" customWidth="1"/>
    <col min="7940" max="7941" width="9.140625" style="114"/>
    <col min="7942" max="7942" width="11" style="114" customWidth="1"/>
    <col min="7943" max="7943" width="11.140625" style="114" customWidth="1"/>
    <col min="7944" max="8193" width="9.140625" style="114"/>
    <col min="8194" max="8194" width="8.42578125" style="114" customWidth="1"/>
    <col min="8195" max="8195" width="44.42578125" style="114" customWidth="1"/>
    <col min="8196" max="8197" width="9.140625" style="114"/>
    <col min="8198" max="8198" width="11" style="114" customWidth="1"/>
    <col min="8199" max="8199" width="11.140625" style="114" customWidth="1"/>
    <col min="8200" max="8449" width="9.140625" style="114"/>
    <col min="8450" max="8450" width="8.42578125" style="114" customWidth="1"/>
    <col min="8451" max="8451" width="44.42578125" style="114" customWidth="1"/>
    <col min="8452" max="8453" width="9.140625" style="114"/>
    <col min="8454" max="8454" width="11" style="114" customWidth="1"/>
    <col min="8455" max="8455" width="11.140625" style="114" customWidth="1"/>
    <col min="8456" max="8705" width="9.140625" style="114"/>
    <col min="8706" max="8706" width="8.42578125" style="114" customWidth="1"/>
    <col min="8707" max="8707" width="44.42578125" style="114" customWidth="1"/>
    <col min="8708" max="8709" width="9.140625" style="114"/>
    <col min="8710" max="8710" width="11" style="114" customWidth="1"/>
    <col min="8711" max="8711" width="11.140625" style="114" customWidth="1"/>
    <col min="8712" max="8961" width="9.140625" style="114"/>
    <col min="8962" max="8962" width="8.42578125" style="114" customWidth="1"/>
    <col min="8963" max="8963" width="44.42578125" style="114" customWidth="1"/>
    <col min="8964" max="8965" width="9.140625" style="114"/>
    <col min="8966" max="8966" width="11" style="114" customWidth="1"/>
    <col min="8967" max="8967" width="11.140625" style="114" customWidth="1"/>
    <col min="8968" max="9217" width="9.140625" style="114"/>
    <col min="9218" max="9218" width="8.42578125" style="114" customWidth="1"/>
    <col min="9219" max="9219" width="44.42578125" style="114" customWidth="1"/>
    <col min="9220" max="9221" width="9.140625" style="114"/>
    <col min="9222" max="9222" width="11" style="114" customWidth="1"/>
    <col min="9223" max="9223" width="11.140625" style="114" customWidth="1"/>
    <col min="9224" max="9473" width="9.140625" style="114"/>
    <col min="9474" max="9474" width="8.42578125" style="114" customWidth="1"/>
    <col min="9475" max="9475" width="44.42578125" style="114" customWidth="1"/>
    <col min="9476" max="9477" width="9.140625" style="114"/>
    <col min="9478" max="9478" width="11" style="114" customWidth="1"/>
    <col min="9479" max="9479" width="11.140625" style="114" customWidth="1"/>
    <col min="9480" max="9729" width="9.140625" style="114"/>
    <col min="9730" max="9730" width="8.42578125" style="114" customWidth="1"/>
    <col min="9731" max="9731" width="44.42578125" style="114" customWidth="1"/>
    <col min="9732" max="9733" width="9.140625" style="114"/>
    <col min="9734" max="9734" width="11" style="114" customWidth="1"/>
    <col min="9735" max="9735" width="11.140625" style="114" customWidth="1"/>
    <col min="9736" max="9985" width="9.140625" style="114"/>
    <col min="9986" max="9986" width="8.42578125" style="114" customWidth="1"/>
    <col min="9987" max="9987" width="44.42578125" style="114" customWidth="1"/>
    <col min="9988" max="9989" width="9.140625" style="114"/>
    <col min="9990" max="9990" width="11" style="114" customWidth="1"/>
    <col min="9991" max="9991" width="11.140625" style="114" customWidth="1"/>
    <col min="9992" max="10241" width="9.140625" style="114"/>
    <col min="10242" max="10242" width="8.42578125" style="114" customWidth="1"/>
    <col min="10243" max="10243" width="44.42578125" style="114" customWidth="1"/>
    <col min="10244" max="10245" width="9.140625" style="114"/>
    <col min="10246" max="10246" width="11" style="114" customWidth="1"/>
    <col min="10247" max="10247" width="11.140625" style="114" customWidth="1"/>
    <col min="10248" max="10497" width="9.140625" style="114"/>
    <col min="10498" max="10498" width="8.42578125" style="114" customWidth="1"/>
    <col min="10499" max="10499" width="44.42578125" style="114" customWidth="1"/>
    <col min="10500" max="10501" width="9.140625" style="114"/>
    <col min="10502" max="10502" width="11" style="114" customWidth="1"/>
    <col min="10503" max="10503" width="11.140625" style="114" customWidth="1"/>
    <col min="10504" max="10753" width="9.140625" style="114"/>
    <col min="10754" max="10754" width="8.42578125" style="114" customWidth="1"/>
    <col min="10755" max="10755" width="44.42578125" style="114" customWidth="1"/>
    <col min="10756" max="10757" width="9.140625" style="114"/>
    <col min="10758" max="10758" width="11" style="114" customWidth="1"/>
    <col min="10759" max="10759" width="11.140625" style="114" customWidth="1"/>
    <col min="10760" max="11009" width="9.140625" style="114"/>
    <col min="11010" max="11010" width="8.42578125" style="114" customWidth="1"/>
    <col min="11011" max="11011" width="44.42578125" style="114" customWidth="1"/>
    <col min="11012" max="11013" width="9.140625" style="114"/>
    <col min="11014" max="11014" width="11" style="114" customWidth="1"/>
    <col min="11015" max="11015" width="11.140625" style="114" customWidth="1"/>
    <col min="11016" max="11265" width="9.140625" style="114"/>
    <col min="11266" max="11266" width="8.42578125" style="114" customWidth="1"/>
    <col min="11267" max="11267" width="44.42578125" style="114" customWidth="1"/>
    <col min="11268" max="11269" width="9.140625" style="114"/>
    <col min="11270" max="11270" width="11" style="114" customWidth="1"/>
    <col min="11271" max="11271" width="11.140625" style="114" customWidth="1"/>
    <col min="11272" max="11521" width="9.140625" style="114"/>
    <col min="11522" max="11522" width="8.42578125" style="114" customWidth="1"/>
    <col min="11523" max="11523" width="44.42578125" style="114" customWidth="1"/>
    <col min="11524" max="11525" width="9.140625" style="114"/>
    <col min="11526" max="11526" width="11" style="114" customWidth="1"/>
    <col min="11527" max="11527" width="11.140625" style="114" customWidth="1"/>
    <col min="11528" max="11777" width="9.140625" style="114"/>
    <col min="11778" max="11778" width="8.42578125" style="114" customWidth="1"/>
    <col min="11779" max="11779" width="44.42578125" style="114" customWidth="1"/>
    <col min="11780" max="11781" width="9.140625" style="114"/>
    <col min="11782" max="11782" width="11" style="114" customWidth="1"/>
    <col min="11783" max="11783" width="11.140625" style="114" customWidth="1"/>
    <col min="11784" max="12033" width="9.140625" style="114"/>
    <col min="12034" max="12034" width="8.42578125" style="114" customWidth="1"/>
    <col min="12035" max="12035" width="44.42578125" style="114" customWidth="1"/>
    <col min="12036" max="12037" width="9.140625" style="114"/>
    <col min="12038" max="12038" width="11" style="114" customWidth="1"/>
    <col min="12039" max="12039" width="11.140625" style="114" customWidth="1"/>
    <col min="12040" max="12289" width="9.140625" style="114"/>
    <col min="12290" max="12290" width="8.42578125" style="114" customWidth="1"/>
    <col min="12291" max="12291" width="44.42578125" style="114" customWidth="1"/>
    <col min="12292" max="12293" width="9.140625" style="114"/>
    <col min="12294" max="12294" width="11" style="114" customWidth="1"/>
    <col min="12295" max="12295" width="11.140625" style="114" customWidth="1"/>
    <col min="12296" max="12545" width="9.140625" style="114"/>
    <col min="12546" max="12546" width="8.42578125" style="114" customWidth="1"/>
    <col min="12547" max="12547" width="44.42578125" style="114" customWidth="1"/>
    <col min="12548" max="12549" width="9.140625" style="114"/>
    <col min="12550" max="12550" width="11" style="114" customWidth="1"/>
    <col min="12551" max="12551" width="11.140625" style="114" customWidth="1"/>
    <col min="12552" max="12801" width="9.140625" style="114"/>
    <col min="12802" max="12802" width="8.42578125" style="114" customWidth="1"/>
    <col min="12803" max="12803" width="44.42578125" style="114" customWidth="1"/>
    <col min="12804" max="12805" width="9.140625" style="114"/>
    <col min="12806" max="12806" width="11" style="114" customWidth="1"/>
    <col min="12807" max="12807" width="11.140625" style="114" customWidth="1"/>
    <col min="12808" max="13057" width="9.140625" style="114"/>
    <col min="13058" max="13058" width="8.42578125" style="114" customWidth="1"/>
    <col min="13059" max="13059" width="44.42578125" style="114" customWidth="1"/>
    <col min="13060" max="13061" width="9.140625" style="114"/>
    <col min="13062" max="13062" width="11" style="114" customWidth="1"/>
    <col min="13063" max="13063" width="11.140625" style="114" customWidth="1"/>
    <col min="13064" max="13313" width="9.140625" style="114"/>
    <col min="13314" max="13314" width="8.42578125" style="114" customWidth="1"/>
    <col min="13315" max="13315" width="44.42578125" style="114" customWidth="1"/>
    <col min="13316" max="13317" width="9.140625" style="114"/>
    <col min="13318" max="13318" width="11" style="114" customWidth="1"/>
    <col min="13319" max="13319" width="11.140625" style="114" customWidth="1"/>
    <col min="13320" max="13569" width="9.140625" style="114"/>
    <col min="13570" max="13570" width="8.42578125" style="114" customWidth="1"/>
    <col min="13571" max="13571" width="44.42578125" style="114" customWidth="1"/>
    <col min="13572" max="13573" width="9.140625" style="114"/>
    <col min="13574" max="13574" width="11" style="114" customWidth="1"/>
    <col min="13575" max="13575" width="11.140625" style="114" customWidth="1"/>
    <col min="13576" max="13825" width="9.140625" style="114"/>
    <col min="13826" max="13826" width="8.42578125" style="114" customWidth="1"/>
    <col min="13827" max="13827" width="44.42578125" style="114" customWidth="1"/>
    <col min="13828" max="13829" width="9.140625" style="114"/>
    <col min="13830" max="13830" width="11" style="114" customWidth="1"/>
    <col min="13831" max="13831" width="11.140625" style="114" customWidth="1"/>
    <col min="13832" max="14081" width="9.140625" style="114"/>
    <col min="14082" max="14082" width="8.42578125" style="114" customWidth="1"/>
    <col min="14083" max="14083" width="44.42578125" style="114" customWidth="1"/>
    <col min="14084" max="14085" width="9.140625" style="114"/>
    <col min="14086" max="14086" width="11" style="114" customWidth="1"/>
    <col min="14087" max="14087" width="11.140625" style="114" customWidth="1"/>
    <col min="14088" max="14337" width="9.140625" style="114"/>
    <col min="14338" max="14338" width="8.42578125" style="114" customWidth="1"/>
    <col min="14339" max="14339" width="44.42578125" style="114" customWidth="1"/>
    <col min="14340" max="14341" width="9.140625" style="114"/>
    <col min="14342" max="14342" width="11" style="114" customWidth="1"/>
    <col min="14343" max="14343" width="11.140625" style="114" customWidth="1"/>
    <col min="14344" max="14593" width="9.140625" style="114"/>
    <col min="14594" max="14594" width="8.42578125" style="114" customWidth="1"/>
    <col min="14595" max="14595" width="44.42578125" style="114" customWidth="1"/>
    <col min="14596" max="14597" width="9.140625" style="114"/>
    <col min="14598" max="14598" width="11" style="114" customWidth="1"/>
    <col min="14599" max="14599" width="11.140625" style="114" customWidth="1"/>
    <col min="14600" max="14849" width="9.140625" style="114"/>
    <col min="14850" max="14850" width="8.42578125" style="114" customWidth="1"/>
    <col min="14851" max="14851" width="44.42578125" style="114" customWidth="1"/>
    <col min="14852" max="14853" width="9.140625" style="114"/>
    <col min="14854" max="14854" width="11" style="114" customWidth="1"/>
    <col min="14855" max="14855" width="11.140625" style="114" customWidth="1"/>
    <col min="14856" max="15105" width="9.140625" style="114"/>
    <col min="15106" max="15106" width="8.42578125" style="114" customWidth="1"/>
    <col min="15107" max="15107" width="44.42578125" style="114" customWidth="1"/>
    <col min="15108" max="15109" width="9.140625" style="114"/>
    <col min="15110" max="15110" width="11" style="114" customWidth="1"/>
    <col min="15111" max="15111" width="11.140625" style="114" customWidth="1"/>
    <col min="15112" max="15361" width="9.140625" style="114"/>
    <col min="15362" max="15362" width="8.42578125" style="114" customWidth="1"/>
    <col min="15363" max="15363" width="44.42578125" style="114" customWidth="1"/>
    <col min="15364" max="15365" width="9.140625" style="114"/>
    <col min="15366" max="15366" width="11" style="114" customWidth="1"/>
    <col min="15367" max="15367" width="11.140625" style="114" customWidth="1"/>
    <col min="15368" max="15617" width="9.140625" style="114"/>
    <col min="15618" max="15618" width="8.42578125" style="114" customWidth="1"/>
    <col min="15619" max="15619" width="44.42578125" style="114" customWidth="1"/>
    <col min="15620" max="15621" width="9.140625" style="114"/>
    <col min="15622" max="15622" width="11" style="114" customWidth="1"/>
    <col min="15623" max="15623" width="11.140625" style="114" customWidth="1"/>
    <col min="15624" max="15873" width="9.140625" style="114"/>
    <col min="15874" max="15874" width="8.42578125" style="114" customWidth="1"/>
    <col min="15875" max="15875" width="44.42578125" style="114" customWidth="1"/>
    <col min="15876" max="15877" width="9.140625" style="114"/>
    <col min="15878" max="15878" width="11" style="114" customWidth="1"/>
    <col min="15879" max="15879" width="11.140625" style="114" customWidth="1"/>
    <col min="15880" max="16129" width="9.140625" style="114"/>
    <col min="16130" max="16130" width="8.42578125" style="114" customWidth="1"/>
    <col min="16131" max="16131" width="44.42578125" style="114" customWidth="1"/>
    <col min="16132" max="16133" width="9.140625" style="114"/>
    <col min="16134" max="16134" width="11" style="114" customWidth="1"/>
    <col min="16135" max="16135" width="11.140625" style="114" customWidth="1"/>
    <col min="16136" max="16384" width="9.140625" style="114"/>
  </cols>
  <sheetData>
    <row r="1" spans="1:7" x14ac:dyDescent="0.2">
      <c r="A1" s="110" t="s">
        <v>0</v>
      </c>
      <c r="B1" s="111"/>
      <c r="C1" s="112" t="s">
        <v>1</v>
      </c>
      <c r="D1" s="112" t="s">
        <v>2</v>
      </c>
      <c r="E1" s="112" t="s">
        <v>3</v>
      </c>
      <c r="F1" s="113" t="s">
        <v>4</v>
      </c>
      <c r="G1" s="112" t="s">
        <v>5</v>
      </c>
    </row>
    <row r="2" spans="1:7" x14ac:dyDescent="0.2">
      <c r="A2" s="349"/>
      <c r="B2" s="116"/>
      <c r="C2" s="117" t="s">
        <v>10</v>
      </c>
      <c r="D2" s="118"/>
      <c r="E2" s="119"/>
      <c r="F2" s="120"/>
      <c r="G2" s="121"/>
    </row>
    <row r="3" spans="1:7" ht="15" x14ac:dyDescent="0.25">
      <c r="A3" s="671" t="s">
        <v>131</v>
      </c>
      <c r="B3" s="672"/>
      <c r="C3" s="673" t="s">
        <v>1101</v>
      </c>
      <c r="D3" s="674"/>
      <c r="E3" s="675"/>
      <c r="F3" s="676"/>
      <c r="G3" s="677"/>
    </row>
    <row r="4" spans="1:7" x14ac:dyDescent="0.2">
      <c r="A4" s="678"/>
      <c r="B4" s="679"/>
      <c r="C4" s="384"/>
      <c r="D4" s="680"/>
      <c r="E4" s="387"/>
      <c r="F4" s="681"/>
      <c r="G4" s="682"/>
    </row>
    <row r="5" spans="1:7" ht="15" x14ac:dyDescent="0.25">
      <c r="A5" s="671" t="s">
        <v>1102</v>
      </c>
      <c r="B5" s="683" t="s">
        <v>886</v>
      </c>
      <c r="C5" s="673" t="s">
        <v>1103</v>
      </c>
      <c r="D5" s="674"/>
      <c r="E5" s="675"/>
      <c r="F5" s="676"/>
      <c r="G5" s="677"/>
    </row>
    <row r="6" spans="1:7" ht="15" x14ac:dyDescent="0.25">
      <c r="A6" s="671" t="s">
        <v>1104</v>
      </c>
      <c r="B6" s="684" t="s">
        <v>1017</v>
      </c>
      <c r="C6" s="673" t="s">
        <v>12</v>
      </c>
      <c r="D6" s="685"/>
      <c r="E6" s="686"/>
      <c r="F6" s="687"/>
      <c r="G6" s="688"/>
    </row>
    <row r="7" spans="1:7" ht="15" x14ac:dyDescent="0.25">
      <c r="A7" s="689"/>
      <c r="B7" s="683"/>
      <c r="C7" s="673"/>
      <c r="D7" s="674"/>
      <c r="E7" s="675"/>
      <c r="F7" s="676"/>
      <c r="G7" s="677"/>
    </row>
    <row r="8" spans="1:7" ht="15" x14ac:dyDescent="0.25">
      <c r="A8" s="689" t="s">
        <v>1105</v>
      </c>
      <c r="B8" s="683" t="s">
        <v>162</v>
      </c>
      <c r="C8" s="690" t="s">
        <v>1106</v>
      </c>
      <c r="D8" s="674"/>
      <c r="E8" s="675"/>
      <c r="F8" s="676"/>
      <c r="G8" s="682"/>
    </row>
    <row r="9" spans="1:7" ht="15" x14ac:dyDescent="0.25">
      <c r="A9" s="689"/>
      <c r="B9" s="683"/>
      <c r="C9" s="690" t="s">
        <v>1107</v>
      </c>
      <c r="D9" s="689" t="s">
        <v>116</v>
      </c>
      <c r="E9" s="682">
        <v>0.2</v>
      </c>
      <c r="F9" s="691"/>
      <c r="G9" s="235"/>
    </row>
    <row r="10" spans="1:7" ht="15" x14ac:dyDescent="0.25">
      <c r="A10" s="689"/>
      <c r="B10" s="683"/>
      <c r="C10" s="690"/>
      <c r="D10" s="689"/>
      <c r="E10" s="682"/>
      <c r="F10" s="681"/>
      <c r="G10" s="387"/>
    </row>
    <row r="11" spans="1:7" ht="15" x14ac:dyDescent="0.25">
      <c r="A11" s="671" t="s">
        <v>1108</v>
      </c>
      <c r="B11" s="684" t="s">
        <v>1109</v>
      </c>
      <c r="C11" s="673" t="s">
        <v>29</v>
      </c>
      <c r="D11" s="671"/>
      <c r="E11" s="692"/>
      <c r="F11" s="693"/>
      <c r="G11" s="391"/>
    </row>
    <row r="12" spans="1:7" x14ac:dyDescent="0.2">
      <c r="A12" s="678"/>
      <c r="B12" s="694"/>
      <c r="C12" s="384"/>
      <c r="D12" s="680"/>
      <c r="E12" s="682"/>
      <c r="F12" s="681"/>
      <c r="G12" s="387"/>
    </row>
    <row r="13" spans="1:7" ht="15" x14ac:dyDescent="0.25">
      <c r="A13" s="678" t="s">
        <v>1110</v>
      </c>
      <c r="B13" s="694" t="s">
        <v>557</v>
      </c>
      <c r="C13" s="690" t="s">
        <v>1111</v>
      </c>
      <c r="D13" s="680"/>
      <c r="E13" s="682"/>
      <c r="F13" s="681"/>
      <c r="G13" s="387"/>
    </row>
    <row r="14" spans="1:7" ht="15" x14ac:dyDescent="0.2">
      <c r="A14" s="695"/>
      <c r="B14" s="694"/>
      <c r="C14" s="696" t="s">
        <v>1112</v>
      </c>
      <c r="D14" s="695" t="s">
        <v>31</v>
      </c>
      <c r="E14" s="682">
        <v>460</v>
      </c>
      <c r="F14" s="691"/>
      <c r="G14" s="235"/>
    </row>
    <row r="15" spans="1:7" x14ac:dyDescent="0.2">
      <c r="A15" s="678"/>
      <c r="B15" s="694"/>
      <c r="C15" s="384" t="s">
        <v>1113</v>
      </c>
      <c r="D15" s="680"/>
      <c r="E15" s="387"/>
      <c r="F15" s="681"/>
      <c r="G15" s="682"/>
    </row>
    <row r="16" spans="1:7" x14ac:dyDescent="0.2">
      <c r="A16" s="678"/>
      <c r="B16" s="694"/>
      <c r="C16" s="384"/>
      <c r="D16" s="680"/>
      <c r="E16" s="387"/>
      <c r="F16" s="681"/>
      <c r="G16" s="682"/>
    </row>
    <row r="17" spans="1:9" ht="15" x14ac:dyDescent="0.25">
      <c r="A17" s="678"/>
      <c r="B17" s="694"/>
      <c r="C17" s="690" t="s">
        <v>1114</v>
      </c>
      <c r="D17" s="680"/>
      <c r="E17" s="387"/>
      <c r="F17" s="681"/>
      <c r="G17" s="682"/>
    </row>
    <row r="18" spans="1:9" ht="15" x14ac:dyDescent="0.2">
      <c r="A18" s="678"/>
      <c r="B18" s="694"/>
      <c r="C18" s="384" t="s">
        <v>1115</v>
      </c>
      <c r="D18" s="678" t="s">
        <v>31</v>
      </c>
      <c r="E18" s="682">
        <v>320</v>
      </c>
      <c r="F18" s="691"/>
      <c r="G18" s="235"/>
    </row>
    <row r="19" spans="1:9" ht="15" x14ac:dyDescent="0.2">
      <c r="A19" s="678"/>
      <c r="B19" s="694"/>
      <c r="C19" s="384"/>
      <c r="D19" s="678"/>
      <c r="E19" s="682"/>
      <c r="F19" s="691"/>
      <c r="G19" s="235"/>
    </row>
    <row r="20" spans="1:9" ht="15" x14ac:dyDescent="0.2">
      <c r="A20" s="678"/>
      <c r="B20" s="694"/>
      <c r="C20" s="384" t="s">
        <v>1116</v>
      </c>
      <c r="D20" s="678" t="s">
        <v>31</v>
      </c>
      <c r="E20" s="682">
        <v>110</v>
      </c>
      <c r="F20" s="691"/>
      <c r="G20" s="235"/>
    </row>
    <row r="21" spans="1:9" s="242" customFormat="1" ht="15" x14ac:dyDescent="0.2">
      <c r="A21" s="678"/>
      <c r="B21" s="694"/>
      <c r="C21" s="384"/>
      <c r="D21" s="678"/>
      <c r="E21" s="682"/>
      <c r="F21" s="691"/>
      <c r="G21" s="390"/>
      <c r="I21" s="243"/>
    </row>
    <row r="22" spans="1:9" s="242" customFormat="1" ht="15" x14ac:dyDescent="0.2">
      <c r="A22" s="678"/>
      <c r="B22" s="694"/>
      <c r="C22" s="384" t="s">
        <v>1117</v>
      </c>
      <c r="D22" s="678" t="s">
        <v>31</v>
      </c>
      <c r="E22" s="682">
        <v>20</v>
      </c>
      <c r="F22" s="691"/>
      <c r="G22" s="235"/>
      <c r="I22" s="243"/>
    </row>
    <row r="23" spans="1:9" ht="15" x14ac:dyDescent="0.2">
      <c r="A23" s="678"/>
      <c r="B23" s="694"/>
      <c r="C23" s="384"/>
      <c r="D23" s="678"/>
      <c r="E23" s="682"/>
      <c r="F23" s="691"/>
      <c r="G23" s="387"/>
    </row>
    <row r="24" spans="1:9" ht="15" x14ac:dyDescent="0.2">
      <c r="A24" s="678"/>
      <c r="B24" s="694"/>
      <c r="C24" s="384" t="s">
        <v>1118</v>
      </c>
      <c r="D24" s="678" t="s">
        <v>31</v>
      </c>
      <c r="E24" s="682">
        <v>60</v>
      </c>
      <c r="F24" s="691"/>
      <c r="G24" s="235"/>
    </row>
    <row r="25" spans="1:9" x14ac:dyDescent="0.2">
      <c r="A25" s="234"/>
      <c r="B25" s="230"/>
      <c r="C25" s="234"/>
      <c r="D25" s="232"/>
      <c r="E25" s="233"/>
      <c r="F25" s="226"/>
      <c r="G25" s="235"/>
    </row>
    <row r="26" spans="1:9" ht="15" x14ac:dyDescent="0.25">
      <c r="A26" s="702" t="s">
        <v>1119</v>
      </c>
      <c r="B26" s="703" t="s">
        <v>1044</v>
      </c>
      <c r="C26" s="385" t="s">
        <v>1120</v>
      </c>
      <c r="D26" s="704"/>
      <c r="E26" s="391"/>
      <c r="F26" s="693"/>
      <c r="G26" s="692"/>
    </row>
    <row r="27" spans="1:9" x14ac:dyDescent="0.2">
      <c r="A27" s="678"/>
      <c r="B27" s="694"/>
      <c r="C27" s="384"/>
      <c r="D27" s="680"/>
      <c r="E27" s="387"/>
      <c r="F27" s="681"/>
      <c r="G27" s="682"/>
    </row>
    <row r="28" spans="1:9" ht="15" x14ac:dyDescent="0.25">
      <c r="A28" s="678" t="s">
        <v>1121</v>
      </c>
      <c r="B28" s="694">
        <v>8.1999999999999993</v>
      </c>
      <c r="C28" s="705" t="s">
        <v>1122</v>
      </c>
      <c r="D28" s="680"/>
      <c r="E28" s="387"/>
      <c r="F28" s="681"/>
      <c r="G28" s="682"/>
    </row>
    <row r="29" spans="1:9" x14ac:dyDescent="0.2">
      <c r="A29" s="678"/>
      <c r="B29" s="694"/>
      <c r="C29" s="384"/>
      <c r="D29" s="680"/>
      <c r="E29" s="387"/>
      <c r="F29" s="681"/>
      <c r="G29" s="682"/>
    </row>
    <row r="30" spans="1:9" x14ac:dyDescent="0.2">
      <c r="A30" s="678" t="s">
        <v>1123</v>
      </c>
      <c r="B30" s="694" t="s">
        <v>162</v>
      </c>
      <c r="C30" s="384" t="s">
        <v>1124</v>
      </c>
      <c r="D30" s="678" t="s">
        <v>23</v>
      </c>
      <c r="E30" s="682">
        <v>120</v>
      </c>
      <c r="F30" s="681"/>
      <c r="G30" s="235"/>
    </row>
    <row r="31" spans="1:9" ht="15" x14ac:dyDescent="0.2">
      <c r="A31" s="678" t="s">
        <v>1125</v>
      </c>
      <c r="B31" s="694" t="s">
        <v>163</v>
      </c>
      <c r="C31" s="384" t="s">
        <v>1126</v>
      </c>
      <c r="D31" s="678" t="s">
        <v>23</v>
      </c>
      <c r="E31" s="682">
        <v>300</v>
      </c>
      <c r="F31" s="691"/>
      <c r="G31" s="235"/>
    </row>
    <row r="32" spans="1:9" x14ac:dyDescent="0.2">
      <c r="A32" s="678"/>
      <c r="B32" s="694"/>
      <c r="C32" s="384"/>
      <c r="D32" s="680"/>
      <c r="E32" s="682"/>
      <c r="F32" s="681"/>
      <c r="G32" s="387"/>
    </row>
    <row r="33" spans="1:9" ht="15" x14ac:dyDescent="0.25">
      <c r="A33" s="678" t="s">
        <v>1127</v>
      </c>
      <c r="B33" s="694">
        <v>8.3000000000000007</v>
      </c>
      <c r="C33" s="705" t="s">
        <v>1128</v>
      </c>
      <c r="D33" s="680"/>
      <c r="E33" s="682"/>
      <c r="F33" s="681"/>
      <c r="G33" s="387"/>
    </row>
    <row r="34" spans="1:9" ht="30" x14ac:dyDescent="0.2">
      <c r="A34" s="678"/>
      <c r="B34" s="694"/>
      <c r="C34" s="706" t="s">
        <v>1129</v>
      </c>
      <c r="D34" s="680"/>
      <c r="E34" s="682"/>
      <c r="F34" s="681"/>
      <c r="G34" s="387"/>
    </row>
    <row r="35" spans="1:9" ht="15" x14ac:dyDescent="0.2">
      <c r="A35" s="678"/>
      <c r="B35" s="694"/>
      <c r="C35" s="707" t="s">
        <v>1130</v>
      </c>
      <c r="D35" s="680"/>
      <c r="E35" s="682"/>
      <c r="F35" s="681"/>
      <c r="G35" s="387"/>
    </row>
    <row r="36" spans="1:9" ht="15" x14ac:dyDescent="0.2">
      <c r="A36" s="678"/>
      <c r="B36" s="694"/>
      <c r="C36" s="707" t="s">
        <v>1131</v>
      </c>
      <c r="D36" s="680"/>
      <c r="E36" s="682"/>
      <c r="F36" s="681"/>
      <c r="G36" s="387"/>
    </row>
    <row r="37" spans="1:9" ht="15" x14ac:dyDescent="0.2">
      <c r="A37" s="678" t="s">
        <v>1132</v>
      </c>
      <c r="B37" s="694" t="s">
        <v>557</v>
      </c>
      <c r="C37" s="384" t="s">
        <v>1133</v>
      </c>
      <c r="D37" s="678" t="s">
        <v>85</v>
      </c>
      <c r="E37" s="682">
        <v>3</v>
      </c>
      <c r="F37" s="691"/>
      <c r="G37" s="235"/>
    </row>
    <row r="38" spans="1:9" ht="15" x14ac:dyDescent="0.2">
      <c r="A38" s="678"/>
      <c r="B38" s="694"/>
      <c r="C38" s="384" t="s">
        <v>1134</v>
      </c>
      <c r="D38" s="678" t="s">
        <v>85</v>
      </c>
      <c r="E38" s="682">
        <v>6</v>
      </c>
      <c r="F38" s="691"/>
      <c r="G38" s="235"/>
    </row>
    <row r="39" spans="1:9" x14ac:dyDescent="0.2">
      <c r="A39" s="678"/>
      <c r="B39" s="694"/>
      <c r="C39" s="384"/>
      <c r="D39" s="680"/>
      <c r="E39" s="682"/>
      <c r="F39" s="681"/>
      <c r="G39" s="387"/>
    </row>
    <row r="40" spans="1:9" ht="15" x14ac:dyDescent="0.25">
      <c r="A40" s="678" t="s">
        <v>1135</v>
      </c>
      <c r="B40" s="694">
        <v>8.4</v>
      </c>
      <c r="C40" s="705" t="s">
        <v>1136</v>
      </c>
      <c r="D40" s="680"/>
      <c r="E40" s="682"/>
      <c r="F40" s="681"/>
      <c r="G40" s="387"/>
    </row>
    <row r="41" spans="1:9" ht="15" x14ac:dyDescent="0.2">
      <c r="A41" s="678"/>
      <c r="B41" s="694"/>
      <c r="C41" s="706" t="s">
        <v>1137</v>
      </c>
      <c r="D41" s="680"/>
      <c r="E41" s="682"/>
      <c r="F41" s="681"/>
      <c r="G41" s="387"/>
    </row>
    <row r="42" spans="1:9" ht="15" x14ac:dyDescent="0.2">
      <c r="A42" s="678"/>
      <c r="B42" s="694"/>
      <c r="C42" s="707" t="s">
        <v>1138</v>
      </c>
      <c r="D42" s="680"/>
      <c r="E42" s="682"/>
      <c r="F42" s="681"/>
      <c r="G42" s="387"/>
    </row>
    <row r="43" spans="1:9" x14ac:dyDescent="0.2">
      <c r="A43" s="678"/>
      <c r="B43" s="694"/>
      <c r="C43" s="384" t="s">
        <v>1139</v>
      </c>
      <c r="D43" s="680"/>
      <c r="E43" s="682"/>
      <c r="F43" s="681"/>
      <c r="G43" s="387"/>
    </row>
    <row r="44" spans="1:9" ht="15" x14ac:dyDescent="0.2">
      <c r="A44" s="678"/>
      <c r="B44" s="694" t="s">
        <v>584</v>
      </c>
      <c r="C44" s="384" t="s">
        <v>1140</v>
      </c>
      <c r="D44" s="678" t="s">
        <v>23</v>
      </c>
      <c r="E44" s="682">
        <v>192</v>
      </c>
      <c r="F44" s="691"/>
      <c r="G44" s="235"/>
    </row>
    <row r="45" spans="1:9" x14ac:dyDescent="0.2">
      <c r="A45" s="678"/>
      <c r="B45" s="694"/>
      <c r="C45" s="384"/>
      <c r="D45" s="680"/>
      <c r="E45" s="682"/>
      <c r="F45" s="681"/>
      <c r="G45" s="387"/>
    </row>
    <row r="46" spans="1:9" x14ac:dyDescent="0.2">
      <c r="A46" s="678"/>
      <c r="B46" s="694" t="s">
        <v>590</v>
      </c>
      <c r="C46" s="384" t="s">
        <v>1141</v>
      </c>
      <c r="D46" s="680"/>
      <c r="E46" s="682"/>
      <c r="F46" s="681"/>
      <c r="G46" s="387"/>
    </row>
    <row r="47" spans="1:9" ht="15" x14ac:dyDescent="0.25">
      <c r="A47" s="671"/>
      <c r="B47" s="672"/>
      <c r="C47" s="673"/>
      <c r="D47" s="674"/>
      <c r="E47" s="675"/>
      <c r="F47" s="676"/>
      <c r="G47" s="677"/>
      <c r="H47" s="392"/>
      <c r="I47" s="386"/>
    </row>
    <row r="48" spans="1:9" ht="15" x14ac:dyDescent="0.2">
      <c r="A48" s="678"/>
      <c r="B48" s="694"/>
      <c r="C48" s="680" t="s">
        <v>1142</v>
      </c>
      <c r="D48" s="678" t="s">
        <v>23</v>
      </c>
      <c r="E48" s="682">
        <v>110</v>
      </c>
      <c r="F48" s="691"/>
      <c r="G48" s="235"/>
      <c r="H48" s="384"/>
      <c r="I48" s="387"/>
    </row>
    <row r="49" spans="1:9" ht="15" x14ac:dyDescent="0.25">
      <c r="A49" s="678"/>
      <c r="B49" s="694"/>
      <c r="C49" s="680"/>
      <c r="D49" s="680"/>
      <c r="E49" s="682"/>
      <c r="F49" s="681"/>
      <c r="G49"/>
      <c r="H49" s="393"/>
      <c r="I49" s="388"/>
    </row>
    <row r="50" spans="1:9" ht="15" x14ac:dyDescent="0.25">
      <c r="A50" s="678"/>
      <c r="B50" s="694"/>
      <c r="C50" s="680" t="s">
        <v>1143</v>
      </c>
      <c r="D50" s="678" t="s">
        <v>23</v>
      </c>
      <c r="E50" s="682">
        <v>30</v>
      </c>
      <c r="F50" s="681"/>
      <c r="G50" s="235"/>
      <c r="H50" s="394"/>
      <c r="I50" s="389"/>
    </row>
    <row r="51" spans="1:9" ht="15" x14ac:dyDescent="0.25">
      <c r="A51" s="678"/>
      <c r="B51" s="694"/>
      <c r="C51" s="680"/>
      <c r="D51" s="680"/>
      <c r="E51" s="682"/>
      <c r="F51" s="681"/>
      <c r="G51" s="387"/>
      <c r="H51" s="393"/>
      <c r="I51" s="386"/>
    </row>
    <row r="52" spans="1:9" x14ac:dyDescent="0.2">
      <c r="A52" s="678"/>
      <c r="B52" s="694" t="s">
        <v>592</v>
      </c>
      <c r="C52" s="680" t="s">
        <v>1144</v>
      </c>
      <c r="D52" s="680"/>
      <c r="E52" s="682"/>
      <c r="F52" s="681"/>
      <c r="G52" s="387"/>
      <c r="H52" s="384"/>
      <c r="I52" s="387"/>
    </row>
    <row r="53" spans="1:9" ht="15" x14ac:dyDescent="0.2">
      <c r="A53" s="678"/>
      <c r="B53" s="694"/>
      <c r="C53" s="680"/>
      <c r="D53" s="680"/>
      <c r="E53" s="682"/>
      <c r="F53" s="681"/>
      <c r="G53" s="387"/>
      <c r="H53" s="395"/>
      <c r="I53" s="390"/>
    </row>
    <row r="54" spans="1:9" x14ac:dyDescent="0.2">
      <c r="A54" s="678"/>
      <c r="B54" s="694"/>
      <c r="C54" s="680" t="s">
        <v>1145</v>
      </c>
      <c r="D54" s="680"/>
      <c r="E54" s="682"/>
      <c r="F54" s="681"/>
      <c r="G54" s="387"/>
      <c r="H54" s="384"/>
      <c r="I54" s="387"/>
    </row>
    <row r="55" spans="1:9" ht="15" x14ac:dyDescent="0.25">
      <c r="A55" s="678"/>
      <c r="B55" s="694"/>
      <c r="C55" s="680"/>
      <c r="D55" s="678" t="s">
        <v>23</v>
      </c>
      <c r="E55" s="682">
        <v>440</v>
      </c>
      <c r="F55" s="681"/>
      <c r="G55" s="235"/>
      <c r="H55" s="385"/>
      <c r="I55" s="391"/>
    </row>
    <row r="56" spans="1:9" ht="15" x14ac:dyDescent="0.25">
      <c r="A56" s="678" t="s">
        <v>1146</v>
      </c>
      <c r="B56" s="694"/>
      <c r="C56" s="708" t="s">
        <v>1147</v>
      </c>
      <c r="D56" s="680"/>
      <c r="E56" s="682"/>
      <c r="F56" s="681"/>
      <c r="G56" s="387"/>
      <c r="H56" s="384"/>
      <c r="I56" s="387"/>
    </row>
    <row r="57" spans="1:9" x14ac:dyDescent="0.2">
      <c r="A57" s="678"/>
      <c r="B57" s="694"/>
      <c r="C57" s="680" t="s">
        <v>1148</v>
      </c>
      <c r="D57" s="680"/>
      <c r="E57" s="682"/>
      <c r="F57" s="681"/>
      <c r="G57" s="387"/>
      <c r="H57" s="384"/>
      <c r="I57" s="387"/>
    </row>
    <row r="58" spans="1:9" ht="15" x14ac:dyDescent="0.2">
      <c r="A58" s="678"/>
      <c r="B58" s="694"/>
      <c r="C58" s="680" t="s">
        <v>1149</v>
      </c>
      <c r="D58" s="680"/>
      <c r="E58" s="682"/>
      <c r="F58" s="681"/>
      <c r="G58" s="387"/>
      <c r="H58" s="395"/>
      <c r="I58" s="390"/>
    </row>
    <row r="59" spans="1:9" x14ac:dyDescent="0.2">
      <c r="A59" s="695" t="s">
        <v>1150</v>
      </c>
      <c r="B59" s="694"/>
      <c r="C59" s="709" t="s">
        <v>1151</v>
      </c>
      <c r="D59" s="695" t="s">
        <v>68</v>
      </c>
      <c r="E59" s="682">
        <v>2</v>
      </c>
      <c r="F59" s="710"/>
      <c r="G59" s="235"/>
      <c r="H59" s="384"/>
      <c r="I59" s="387"/>
    </row>
    <row r="60" spans="1:9" x14ac:dyDescent="0.2">
      <c r="A60" s="695"/>
      <c r="B60" s="694"/>
      <c r="C60" s="709" t="s">
        <v>1152</v>
      </c>
      <c r="D60" s="695"/>
      <c r="E60" s="682"/>
      <c r="F60" s="710"/>
      <c r="G60" s="711"/>
      <c r="H60" s="384"/>
      <c r="I60" s="387"/>
    </row>
    <row r="61" spans="1:9" x14ac:dyDescent="0.2">
      <c r="A61" s="695"/>
      <c r="B61" s="694"/>
      <c r="C61" s="709" t="s">
        <v>1153</v>
      </c>
      <c r="D61" s="695"/>
      <c r="E61" s="682"/>
      <c r="F61" s="710"/>
      <c r="G61" s="711"/>
      <c r="H61" s="384"/>
      <c r="I61" s="387"/>
    </row>
    <row r="62" spans="1:9" ht="15" x14ac:dyDescent="0.2">
      <c r="A62" s="678"/>
      <c r="B62" s="694"/>
      <c r="C62" s="384"/>
      <c r="D62" s="678"/>
      <c r="E62" s="682"/>
      <c r="F62" s="691"/>
      <c r="G62" s="235"/>
      <c r="H62" s="395"/>
      <c r="I62" s="390"/>
    </row>
    <row r="63" spans="1:9" ht="15" x14ac:dyDescent="0.2">
      <c r="A63" s="695" t="s">
        <v>1154</v>
      </c>
      <c r="B63" s="712"/>
      <c r="C63" s="713" t="s">
        <v>1155</v>
      </c>
      <c r="D63" s="695" t="s">
        <v>160</v>
      </c>
      <c r="E63" s="682">
        <v>1</v>
      </c>
      <c r="F63" s="710"/>
      <c r="G63" s="235"/>
      <c r="H63" s="395"/>
      <c r="I63" s="390"/>
    </row>
    <row r="64" spans="1:9" ht="15" x14ac:dyDescent="0.2">
      <c r="A64" s="353"/>
      <c r="B64" s="271"/>
      <c r="C64" s="714" t="s">
        <v>1156</v>
      </c>
      <c r="D64" s="159"/>
      <c r="E64" s="273"/>
      <c r="F64" s="160"/>
      <c r="G64" s="715"/>
      <c r="H64" s="395"/>
      <c r="I64" s="390"/>
    </row>
    <row r="65" spans="1:9" ht="15" x14ac:dyDescent="0.2">
      <c r="A65" s="353"/>
      <c r="B65" s="271"/>
      <c r="C65" s="158" t="s">
        <v>1157</v>
      </c>
      <c r="D65" s="159"/>
      <c r="E65" s="273"/>
      <c r="F65" s="160"/>
      <c r="G65" s="715"/>
      <c r="H65" s="395"/>
      <c r="I65" s="390"/>
    </row>
    <row r="66" spans="1:9" ht="15" x14ac:dyDescent="0.2">
      <c r="A66" s="678"/>
      <c r="B66" s="694"/>
      <c r="C66" s="384"/>
      <c r="D66" s="678"/>
      <c r="E66" s="682"/>
      <c r="F66" s="691"/>
      <c r="G66" s="235"/>
      <c r="H66" s="395"/>
      <c r="I66" s="387"/>
    </row>
    <row r="67" spans="1:9" ht="15" x14ac:dyDescent="0.2">
      <c r="A67" s="678"/>
      <c r="B67" s="694"/>
      <c r="C67" s="384"/>
      <c r="D67" s="678"/>
      <c r="E67" s="682"/>
      <c r="F67" s="691"/>
      <c r="G67" s="390"/>
      <c r="H67" s="395"/>
      <c r="I67" s="390"/>
    </row>
    <row r="68" spans="1:9" ht="15" x14ac:dyDescent="0.2">
      <c r="A68" s="697"/>
      <c r="B68" s="698"/>
      <c r="C68" s="699"/>
      <c r="D68" s="697"/>
      <c r="E68" s="698"/>
      <c r="F68" s="700"/>
      <c r="G68" s="701"/>
      <c r="H68" s="395"/>
      <c r="I68" s="390"/>
    </row>
    <row r="69" spans="1:9" ht="15" x14ac:dyDescent="0.2">
      <c r="A69" s="212"/>
      <c r="B69" s="213"/>
      <c r="C69" s="147"/>
      <c r="D69" s="214"/>
      <c r="E69" s="214"/>
      <c r="F69" s="148" t="s">
        <v>9</v>
      </c>
      <c r="G69" s="149">
        <f>SUM(G4:G68)</f>
        <v>0</v>
      </c>
      <c r="H69" s="395"/>
      <c r="I69" s="390"/>
    </row>
    <row r="70" spans="1:9" x14ac:dyDescent="0.2">
      <c r="A70" s="362"/>
      <c r="B70" s="271"/>
      <c r="C70" s="272"/>
      <c r="D70" s="273"/>
      <c r="E70" s="273"/>
      <c r="F70" s="274"/>
      <c r="G70" s="275"/>
    </row>
    <row r="71" spans="1:9" x14ac:dyDescent="0.2">
      <c r="A71" s="362"/>
      <c r="B71" s="271"/>
      <c r="C71" s="272"/>
      <c r="D71" s="273"/>
      <c r="E71" s="273"/>
      <c r="F71" s="274"/>
      <c r="G71" s="275"/>
    </row>
    <row r="72" spans="1:9" x14ac:dyDescent="0.2">
      <c r="A72" s="362"/>
      <c r="B72" s="271"/>
      <c r="C72" s="272"/>
      <c r="D72" s="273"/>
      <c r="E72" s="273"/>
      <c r="F72" s="274"/>
      <c r="G72" s="275"/>
    </row>
    <row r="73" spans="1:9" x14ac:dyDescent="0.2">
      <c r="A73" s="362"/>
      <c r="B73" s="271"/>
      <c r="C73" s="272"/>
      <c r="D73" s="273"/>
      <c r="E73" s="273"/>
      <c r="F73" s="274"/>
      <c r="G73" s="275"/>
    </row>
    <row r="74" spans="1:9" x14ac:dyDescent="0.2">
      <c r="A74" s="362"/>
      <c r="B74" s="271"/>
      <c r="C74" s="272"/>
      <c r="D74" s="273"/>
      <c r="E74" s="273"/>
      <c r="F74" s="274"/>
      <c r="G74" s="275"/>
    </row>
    <row r="75" spans="1:9" x14ac:dyDescent="0.2">
      <c r="A75" s="362"/>
      <c r="B75" s="271"/>
      <c r="C75" s="272"/>
      <c r="D75" s="273"/>
      <c r="E75" s="273"/>
      <c r="F75" s="274"/>
      <c r="G75" s="275"/>
    </row>
    <row r="76" spans="1:9" x14ac:dyDescent="0.2">
      <c r="A76" s="362"/>
      <c r="B76" s="271"/>
      <c r="C76" s="272"/>
      <c r="D76" s="273"/>
      <c r="E76" s="273"/>
      <c r="F76" s="274"/>
      <c r="G76" s="275"/>
    </row>
    <row r="77" spans="1:9" x14ac:dyDescent="0.2">
      <c r="A77" s="362"/>
      <c r="B77" s="271"/>
      <c r="C77" s="272"/>
      <c r="D77" s="273"/>
      <c r="E77" s="273"/>
      <c r="F77" s="274"/>
      <c r="G77" s="275"/>
    </row>
    <row r="78" spans="1:9" x14ac:dyDescent="0.2">
      <c r="A78" s="362"/>
      <c r="B78" s="271"/>
      <c r="C78" s="272"/>
      <c r="D78" s="273"/>
      <c r="E78" s="273"/>
      <c r="F78" s="274"/>
      <c r="G78" s="275"/>
    </row>
    <row r="79" spans="1:9" x14ac:dyDescent="0.2">
      <c r="A79" s="362"/>
      <c r="B79" s="271"/>
      <c r="C79" s="272"/>
      <c r="D79" s="273"/>
      <c r="E79" s="273"/>
      <c r="F79" s="274"/>
      <c r="G79" s="275"/>
    </row>
    <row r="80" spans="1:9" x14ac:dyDescent="0.2">
      <c r="A80" s="362"/>
      <c r="B80" s="271"/>
      <c r="C80" s="272"/>
      <c r="D80" s="273"/>
      <c r="E80" s="273"/>
      <c r="F80" s="274"/>
      <c r="G80" s="275"/>
    </row>
    <row r="81" spans="1:7" x14ac:dyDescent="0.2">
      <c r="A81" s="362"/>
      <c r="B81" s="271"/>
      <c r="C81" s="272"/>
      <c r="D81" s="273"/>
      <c r="E81" s="273"/>
      <c r="F81" s="274"/>
      <c r="G81" s="275"/>
    </row>
    <row r="82" spans="1:7" x14ac:dyDescent="0.2">
      <c r="A82" s="362"/>
      <c r="B82" s="271"/>
      <c r="C82" s="272"/>
      <c r="D82" s="273"/>
      <c r="E82" s="273"/>
      <c r="F82" s="274"/>
      <c r="G82" s="275"/>
    </row>
    <row r="83" spans="1:7" x14ac:dyDescent="0.2">
      <c r="A83" s="362"/>
      <c r="B83" s="271"/>
      <c r="C83" s="272"/>
      <c r="D83" s="273"/>
      <c r="E83" s="273"/>
      <c r="F83" s="274"/>
      <c r="G83" s="275"/>
    </row>
    <row r="84" spans="1:7" x14ac:dyDescent="0.2">
      <c r="A84" s="362"/>
      <c r="B84" s="271"/>
      <c r="C84" s="272"/>
      <c r="D84" s="273"/>
      <c r="E84" s="273"/>
      <c r="F84" s="274"/>
      <c r="G84" s="275"/>
    </row>
    <row r="85" spans="1:7" x14ac:dyDescent="0.2">
      <c r="A85" s="362"/>
      <c r="B85" s="271"/>
      <c r="C85" s="272"/>
      <c r="D85" s="273"/>
      <c r="E85" s="273"/>
      <c r="F85" s="274"/>
      <c r="G85" s="275"/>
    </row>
    <row r="86" spans="1:7" x14ac:dyDescent="0.2">
      <c r="A86" s="362"/>
      <c r="B86" s="271"/>
      <c r="C86" s="272"/>
      <c r="D86" s="273"/>
      <c r="E86" s="273"/>
      <c r="F86" s="274"/>
      <c r="G86" s="275"/>
    </row>
    <row r="87" spans="1:7" x14ac:dyDescent="0.2">
      <c r="A87" s="362"/>
      <c r="B87" s="271"/>
      <c r="C87" s="272"/>
      <c r="D87" s="273"/>
      <c r="E87" s="273"/>
      <c r="F87" s="274"/>
      <c r="G87" s="275"/>
    </row>
    <row r="88" spans="1:7" x14ac:dyDescent="0.2">
      <c r="A88" s="362"/>
      <c r="B88" s="271"/>
      <c r="C88" s="272"/>
      <c r="D88" s="273"/>
      <c r="E88" s="273"/>
      <c r="F88" s="274"/>
      <c r="G88" s="275"/>
    </row>
    <row r="89" spans="1:7" x14ac:dyDescent="0.2">
      <c r="A89" s="362"/>
      <c r="B89" s="271"/>
      <c r="C89" s="272"/>
      <c r="D89" s="273"/>
      <c r="E89" s="273"/>
      <c r="F89" s="274"/>
      <c r="G89" s="275"/>
    </row>
    <row r="90" spans="1:7" x14ac:dyDescent="0.2">
      <c r="A90" s="362"/>
      <c r="B90" s="271"/>
      <c r="C90" s="272"/>
      <c r="D90" s="273"/>
      <c r="E90" s="273"/>
      <c r="F90" s="274"/>
      <c r="G90" s="275"/>
    </row>
    <row r="91" spans="1:7" x14ac:dyDescent="0.2">
      <c r="A91" s="362"/>
      <c r="B91" s="271"/>
      <c r="C91" s="272"/>
      <c r="D91" s="273"/>
      <c r="E91" s="273"/>
      <c r="F91" s="274"/>
      <c r="G91" s="275"/>
    </row>
    <row r="92" spans="1:7" x14ac:dyDescent="0.2">
      <c r="A92" s="362"/>
      <c r="B92" s="271"/>
      <c r="C92" s="272"/>
      <c r="D92" s="273"/>
      <c r="E92" s="273"/>
      <c r="F92" s="274"/>
      <c r="G92" s="275"/>
    </row>
    <row r="93" spans="1:7" x14ac:dyDescent="0.2">
      <c r="A93" s="362"/>
      <c r="B93" s="271"/>
      <c r="C93" s="272"/>
      <c r="D93" s="273"/>
      <c r="E93" s="273"/>
      <c r="F93" s="274"/>
      <c r="G93" s="275"/>
    </row>
    <row r="94" spans="1:7" x14ac:dyDescent="0.2">
      <c r="A94" s="362"/>
      <c r="B94" s="271"/>
      <c r="C94" s="272"/>
      <c r="D94" s="273"/>
      <c r="E94" s="273"/>
      <c r="F94" s="274"/>
      <c r="G94" s="275"/>
    </row>
    <row r="95" spans="1:7" x14ac:dyDescent="0.2">
      <c r="A95" s="362"/>
      <c r="B95" s="271"/>
      <c r="C95" s="272"/>
      <c r="D95" s="273"/>
      <c r="E95" s="273"/>
      <c r="F95" s="274"/>
      <c r="G95" s="275"/>
    </row>
    <row r="96" spans="1:7" x14ac:dyDescent="0.2">
      <c r="A96" s="362"/>
      <c r="B96" s="271"/>
      <c r="C96" s="272"/>
      <c r="D96" s="273"/>
      <c r="E96" s="273"/>
      <c r="F96" s="274"/>
      <c r="G96" s="275"/>
    </row>
    <row r="97" spans="1:7" x14ac:dyDescent="0.2">
      <c r="A97" s="362"/>
      <c r="B97" s="271"/>
      <c r="C97" s="272"/>
      <c r="D97" s="273"/>
      <c r="E97" s="273"/>
      <c r="F97" s="274"/>
      <c r="G97" s="275"/>
    </row>
    <row r="98" spans="1:7" x14ac:dyDescent="0.2">
      <c r="A98" s="362"/>
      <c r="B98" s="271"/>
      <c r="C98" s="272"/>
      <c r="D98" s="273"/>
      <c r="E98" s="273"/>
      <c r="F98" s="274"/>
      <c r="G98" s="275"/>
    </row>
    <row r="99" spans="1:7" x14ac:dyDescent="0.2">
      <c r="A99" s="362"/>
      <c r="B99" s="271"/>
      <c r="C99" s="272"/>
      <c r="D99" s="273"/>
      <c r="E99" s="273"/>
      <c r="F99" s="274"/>
      <c r="G99" s="275"/>
    </row>
    <row r="100" spans="1:7" x14ac:dyDescent="0.2">
      <c r="A100" s="362"/>
      <c r="B100" s="271"/>
      <c r="C100" s="272"/>
      <c r="D100" s="273"/>
      <c r="E100" s="273"/>
      <c r="F100" s="274"/>
      <c r="G100" s="275"/>
    </row>
    <row r="101" spans="1:7" x14ac:dyDescent="0.2">
      <c r="A101" s="362"/>
      <c r="B101" s="271"/>
      <c r="C101" s="272"/>
      <c r="D101" s="273"/>
      <c r="E101" s="273"/>
      <c r="F101" s="274"/>
      <c r="G101" s="275"/>
    </row>
    <row r="102" spans="1:7" x14ac:dyDescent="0.2">
      <c r="A102" s="362"/>
      <c r="B102" s="271"/>
      <c r="C102" s="272"/>
      <c r="D102" s="273"/>
      <c r="E102" s="273"/>
      <c r="F102" s="274"/>
      <c r="G102" s="275"/>
    </row>
    <row r="103" spans="1:7" x14ac:dyDescent="0.2">
      <c r="A103" s="362"/>
      <c r="B103" s="271"/>
      <c r="C103" s="272"/>
      <c r="D103" s="273"/>
      <c r="E103" s="273"/>
      <c r="F103" s="274"/>
      <c r="G103" s="275"/>
    </row>
    <row r="104" spans="1:7" x14ac:dyDescent="0.2">
      <c r="A104" s="362"/>
      <c r="B104" s="271"/>
      <c r="C104" s="272"/>
      <c r="D104" s="273"/>
      <c r="E104" s="273"/>
      <c r="F104" s="274"/>
      <c r="G104" s="275"/>
    </row>
    <row r="105" spans="1:7" x14ac:dyDescent="0.2">
      <c r="A105" s="362"/>
      <c r="B105" s="271"/>
      <c r="C105" s="272"/>
      <c r="D105" s="273"/>
      <c r="E105" s="273"/>
      <c r="F105" s="274"/>
      <c r="G105" s="275"/>
    </row>
    <row r="106" spans="1:7" x14ac:dyDescent="0.2">
      <c r="A106" s="362"/>
      <c r="B106" s="271"/>
      <c r="C106" s="272"/>
      <c r="D106" s="273"/>
      <c r="E106" s="273"/>
      <c r="F106" s="274"/>
      <c r="G106" s="275"/>
    </row>
    <row r="107" spans="1:7" x14ac:dyDescent="0.2">
      <c r="A107" s="362"/>
      <c r="B107" s="271"/>
      <c r="C107" s="272"/>
      <c r="D107" s="273"/>
      <c r="E107" s="273"/>
      <c r="F107" s="274"/>
      <c r="G107" s="275"/>
    </row>
    <row r="108" spans="1:7" x14ac:dyDescent="0.2">
      <c r="A108" s="362"/>
      <c r="B108" s="271"/>
      <c r="C108" s="272"/>
      <c r="D108" s="273"/>
      <c r="E108" s="273"/>
      <c r="F108" s="274"/>
      <c r="G108" s="275"/>
    </row>
    <row r="109" spans="1:7" x14ac:dyDescent="0.2">
      <c r="A109" s="362"/>
      <c r="B109" s="271"/>
      <c r="C109" s="272"/>
      <c r="D109" s="273"/>
      <c r="E109" s="273"/>
      <c r="F109" s="274"/>
      <c r="G109" s="275"/>
    </row>
    <row r="110" spans="1:7" x14ac:dyDescent="0.2">
      <c r="A110" s="362"/>
      <c r="B110" s="271"/>
      <c r="C110" s="272"/>
      <c r="D110" s="273"/>
      <c r="E110" s="273"/>
      <c r="F110" s="274"/>
      <c r="G110" s="275"/>
    </row>
    <row r="111" spans="1:7" x14ac:dyDescent="0.2">
      <c r="A111" s="362"/>
      <c r="B111" s="271"/>
      <c r="C111" s="272"/>
      <c r="D111" s="273"/>
      <c r="E111" s="273"/>
      <c r="F111" s="274"/>
      <c r="G111" s="275"/>
    </row>
    <row r="112" spans="1:7" x14ac:dyDescent="0.2">
      <c r="A112" s="362"/>
      <c r="B112" s="271"/>
      <c r="C112" s="272"/>
      <c r="D112" s="273"/>
      <c r="E112" s="273"/>
      <c r="F112" s="274"/>
      <c r="G112" s="275"/>
    </row>
    <row r="113" spans="1:7" x14ac:dyDescent="0.2">
      <c r="A113" s="362"/>
      <c r="B113" s="271"/>
      <c r="C113" s="272"/>
      <c r="D113" s="273"/>
      <c r="E113" s="273"/>
      <c r="F113" s="274"/>
      <c r="G113" s="275"/>
    </row>
    <row r="114" spans="1:7" x14ac:dyDescent="0.2">
      <c r="A114" s="362"/>
      <c r="B114" s="271"/>
      <c r="C114" s="272"/>
      <c r="D114" s="273"/>
      <c r="E114" s="273"/>
      <c r="F114" s="274"/>
      <c r="G114" s="275"/>
    </row>
    <row r="115" spans="1:7" x14ac:dyDescent="0.2">
      <c r="A115" s="362"/>
      <c r="B115" s="271"/>
      <c r="C115" s="272"/>
      <c r="D115" s="273"/>
      <c r="E115" s="273"/>
      <c r="F115" s="274"/>
      <c r="G115" s="275"/>
    </row>
    <row r="116" spans="1:7" x14ac:dyDescent="0.2">
      <c r="A116" s="362"/>
      <c r="B116" s="271"/>
      <c r="C116" s="272"/>
      <c r="D116" s="273"/>
      <c r="E116" s="273"/>
      <c r="F116" s="274"/>
      <c r="G116" s="275"/>
    </row>
    <row r="117" spans="1:7" x14ac:dyDescent="0.2">
      <c r="A117" s="362"/>
      <c r="B117" s="271"/>
      <c r="C117" s="272"/>
      <c r="D117" s="273"/>
      <c r="E117" s="273"/>
      <c r="F117" s="274"/>
      <c r="G117" s="275"/>
    </row>
    <row r="118" spans="1:7" x14ac:dyDescent="0.2">
      <c r="A118" s="362"/>
      <c r="B118" s="271"/>
      <c r="C118" s="272"/>
      <c r="D118" s="273"/>
      <c r="E118" s="273"/>
      <c r="F118" s="274"/>
      <c r="G118" s="275"/>
    </row>
    <row r="119" spans="1:7" x14ac:dyDescent="0.2">
      <c r="A119" s="362"/>
      <c r="B119" s="271"/>
      <c r="C119" s="272"/>
      <c r="D119" s="273"/>
      <c r="E119" s="273"/>
      <c r="F119" s="274"/>
      <c r="G119" s="275"/>
    </row>
    <row r="120" spans="1:7" x14ac:dyDescent="0.2">
      <c r="A120" s="362"/>
      <c r="B120" s="271"/>
      <c r="C120" s="272"/>
      <c r="D120" s="273"/>
      <c r="E120" s="273"/>
      <c r="F120" s="274"/>
      <c r="G120" s="275"/>
    </row>
    <row r="121" spans="1:7" x14ac:dyDescent="0.2">
      <c r="A121" s="362"/>
      <c r="B121" s="271"/>
      <c r="C121" s="272"/>
      <c r="D121" s="273"/>
      <c r="E121" s="273"/>
      <c r="F121" s="274"/>
      <c r="G121" s="275"/>
    </row>
    <row r="122" spans="1:7" x14ac:dyDescent="0.2">
      <c r="A122" s="362"/>
      <c r="B122" s="271"/>
      <c r="C122" s="272"/>
      <c r="D122" s="273"/>
      <c r="E122" s="273"/>
      <c r="F122" s="274"/>
      <c r="G122" s="275"/>
    </row>
    <row r="123" spans="1:7" x14ac:dyDescent="0.2">
      <c r="A123" s="362"/>
      <c r="B123" s="271"/>
      <c r="C123" s="272"/>
      <c r="D123" s="273"/>
      <c r="E123" s="273"/>
      <c r="F123" s="274"/>
      <c r="G123" s="275"/>
    </row>
    <row r="124" spans="1:7" x14ac:dyDescent="0.2">
      <c r="A124" s="362"/>
      <c r="B124" s="271"/>
      <c r="C124" s="272"/>
      <c r="D124" s="273"/>
      <c r="E124" s="273"/>
      <c r="F124" s="274"/>
      <c r="G124" s="275"/>
    </row>
    <row r="125" spans="1:7" x14ac:dyDescent="0.2">
      <c r="A125" s="362"/>
      <c r="B125" s="271"/>
      <c r="C125" s="272"/>
      <c r="D125" s="273"/>
      <c r="E125" s="273"/>
      <c r="F125" s="274"/>
      <c r="G125" s="275"/>
    </row>
    <row r="126" spans="1:7" x14ac:dyDescent="0.2">
      <c r="A126" s="362"/>
      <c r="B126" s="271"/>
      <c r="C126" s="272"/>
      <c r="D126" s="273"/>
      <c r="E126" s="273"/>
      <c r="F126" s="274"/>
      <c r="G126" s="275"/>
    </row>
    <row r="127" spans="1:7" x14ac:dyDescent="0.2">
      <c r="A127" s="362"/>
      <c r="B127" s="271"/>
      <c r="C127" s="272"/>
      <c r="D127" s="273"/>
      <c r="E127" s="273"/>
      <c r="F127" s="274"/>
      <c r="G127" s="275"/>
    </row>
    <row r="128" spans="1:7" x14ac:dyDescent="0.2">
      <c r="A128" s="362"/>
      <c r="B128" s="271"/>
      <c r="C128" s="272"/>
      <c r="D128" s="273"/>
      <c r="E128" s="273"/>
      <c r="F128" s="274"/>
      <c r="G128" s="275"/>
    </row>
    <row r="129" spans="1:7" x14ac:dyDescent="0.2">
      <c r="A129" s="362"/>
      <c r="B129" s="271"/>
      <c r="C129" s="272"/>
      <c r="D129" s="273"/>
      <c r="E129" s="273"/>
      <c r="F129" s="274"/>
      <c r="G129" s="275"/>
    </row>
    <row r="130" spans="1:7" x14ac:dyDescent="0.2">
      <c r="A130" s="362"/>
      <c r="B130" s="271"/>
      <c r="C130" s="272"/>
      <c r="D130" s="273"/>
      <c r="E130" s="273"/>
      <c r="F130" s="274"/>
      <c r="G130" s="275"/>
    </row>
    <row r="131" spans="1:7" x14ac:dyDescent="0.2">
      <c r="A131" s="362"/>
      <c r="B131" s="271"/>
      <c r="C131" s="272"/>
      <c r="D131" s="273"/>
      <c r="E131" s="273"/>
      <c r="F131" s="274"/>
      <c r="G131" s="275"/>
    </row>
    <row r="132" spans="1:7" x14ac:dyDescent="0.2">
      <c r="A132" s="362"/>
      <c r="B132" s="271"/>
      <c r="C132" s="272"/>
      <c r="D132" s="273"/>
      <c r="E132" s="273"/>
      <c r="F132" s="274"/>
      <c r="G132" s="275"/>
    </row>
    <row r="133" spans="1:7" x14ac:dyDescent="0.2">
      <c r="A133" s="362"/>
      <c r="B133" s="271"/>
      <c r="C133" s="272"/>
      <c r="D133" s="273"/>
      <c r="E133" s="273"/>
      <c r="F133" s="274"/>
      <c r="G133" s="275"/>
    </row>
    <row r="134" spans="1:7" x14ac:dyDescent="0.2">
      <c r="A134" s="362"/>
      <c r="B134" s="271"/>
      <c r="C134" s="272"/>
      <c r="D134" s="273"/>
      <c r="E134" s="273"/>
      <c r="F134" s="274"/>
      <c r="G134" s="275"/>
    </row>
    <row r="135" spans="1:7" x14ac:dyDescent="0.2">
      <c r="A135" s="362"/>
      <c r="B135" s="271"/>
      <c r="C135" s="272"/>
      <c r="D135" s="273"/>
      <c r="E135" s="273"/>
      <c r="F135" s="274"/>
      <c r="G135" s="275"/>
    </row>
    <row r="136" spans="1:7" x14ac:dyDescent="0.2">
      <c r="A136" s="362"/>
      <c r="B136" s="271"/>
      <c r="C136" s="272"/>
      <c r="D136" s="273"/>
      <c r="E136" s="273"/>
      <c r="F136" s="274"/>
      <c r="G136" s="275"/>
    </row>
    <row r="137" spans="1:7" x14ac:dyDescent="0.2">
      <c r="A137" s="362"/>
      <c r="B137" s="271"/>
      <c r="C137" s="272"/>
      <c r="D137" s="273"/>
      <c r="E137" s="273"/>
      <c r="F137" s="274"/>
      <c r="G137" s="275"/>
    </row>
    <row r="138" spans="1:7" x14ac:dyDescent="0.2">
      <c r="A138" s="362"/>
      <c r="B138" s="271"/>
      <c r="C138" s="272"/>
      <c r="D138" s="273"/>
      <c r="E138" s="273"/>
      <c r="F138" s="274"/>
      <c r="G138" s="275"/>
    </row>
    <row r="139" spans="1:7" x14ac:dyDescent="0.2">
      <c r="A139" s="362"/>
      <c r="B139" s="271"/>
      <c r="C139" s="272"/>
      <c r="D139" s="273"/>
      <c r="E139" s="273"/>
      <c r="F139" s="274"/>
      <c r="G139" s="275"/>
    </row>
    <row r="140" spans="1:7" x14ac:dyDescent="0.2">
      <c r="A140" s="362"/>
      <c r="B140" s="271"/>
      <c r="C140" s="272"/>
      <c r="D140" s="273"/>
      <c r="E140" s="273"/>
      <c r="F140" s="274"/>
      <c r="G140" s="275"/>
    </row>
    <row r="141" spans="1:7" x14ac:dyDescent="0.2">
      <c r="A141" s="362"/>
      <c r="B141" s="271"/>
      <c r="C141" s="272"/>
      <c r="D141" s="273"/>
      <c r="E141" s="273"/>
      <c r="F141" s="274"/>
      <c r="G141" s="275"/>
    </row>
    <row r="142" spans="1:7" x14ac:dyDescent="0.2">
      <c r="A142" s="362"/>
      <c r="B142" s="271"/>
      <c r="C142" s="272"/>
      <c r="D142" s="273"/>
      <c r="E142" s="273"/>
      <c r="F142" s="274"/>
      <c r="G142" s="275"/>
    </row>
    <row r="143" spans="1:7" x14ac:dyDescent="0.2">
      <c r="A143" s="362"/>
      <c r="B143" s="271"/>
      <c r="C143" s="272"/>
      <c r="D143" s="273"/>
      <c r="E143" s="273"/>
      <c r="F143" s="274"/>
      <c r="G143" s="275"/>
    </row>
    <row r="144" spans="1:7" x14ac:dyDescent="0.2">
      <c r="A144" s="362"/>
      <c r="B144" s="271"/>
      <c r="C144" s="272"/>
      <c r="D144" s="273"/>
      <c r="E144" s="273"/>
      <c r="F144" s="274"/>
      <c r="G144" s="275"/>
    </row>
    <row r="145" spans="1:7" x14ac:dyDescent="0.2">
      <c r="A145" s="362"/>
      <c r="B145" s="271"/>
      <c r="C145" s="272"/>
      <c r="D145" s="273"/>
      <c r="E145" s="273"/>
      <c r="F145" s="274"/>
      <c r="G145" s="275"/>
    </row>
    <row r="146" spans="1:7" x14ac:dyDescent="0.2">
      <c r="A146" s="362"/>
      <c r="B146" s="271"/>
      <c r="C146" s="272"/>
      <c r="D146" s="273"/>
      <c r="E146" s="273"/>
      <c r="F146" s="274"/>
      <c r="G146" s="275"/>
    </row>
    <row r="147" spans="1:7" x14ac:dyDescent="0.2">
      <c r="A147" s="362"/>
      <c r="B147" s="271"/>
      <c r="C147" s="272"/>
      <c r="D147" s="273"/>
      <c r="E147" s="273"/>
      <c r="F147" s="274"/>
      <c r="G147" s="275"/>
    </row>
    <row r="148" spans="1:7" x14ac:dyDescent="0.2">
      <c r="A148" s="362"/>
      <c r="B148" s="271"/>
      <c r="C148" s="272"/>
      <c r="D148" s="273"/>
      <c r="E148" s="273"/>
      <c r="F148" s="274"/>
      <c r="G148" s="275"/>
    </row>
    <row r="149" spans="1:7" x14ac:dyDescent="0.2">
      <c r="A149" s="362"/>
      <c r="B149" s="271"/>
      <c r="C149" s="272"/>
      <c r="D149" s="273"/>
      <c r="E149" s="273"/>
      <c r="F149" s="274"/>
      <c r="G149" s="275"/>
    </row>
    <row r="150" spans="1:7" x14ac:dyDescent="0.2">
      <c r="A150" s="362"/>
      <c r="B150" s="271"/>
      <c r="C150" s="272"/>
      <c r="D150" s="273"/>
      <c r="E150" s="273"/>
      <c r="F150" s="274"/>
      <c r="G150" s="275"/>
    </row>
    <row r="151" spans="1:7" x14ac:dyDescent="0.2">
      <c r="A151" s="362"/>
      <c r="B151" s="271"/>
      <c r="C151" s="272"/>
      <c r="D151" s="273"/>
      <c r="E151" s="273"/>
      <c r="F151" s="274"/>
      <c r="G151" s="275"/>
    </row>
    <row r="152" spans="1:7" x14ac:dyDescent="0.2">
      <c r="A152" s="362"/>
      <c r="B152" s="271"/>
      <c r="C152" s="272"/>
      <c r="D152" s="273"/>
      <c r="E152" s="273"/>
      <c r="F152" s="274"/>
      <c r="G152" s="275"/>
    </row>
    <row r="153" spans="1:7" x14ac:dyDescent="0.2">
      <c r="A153" s="362"/>
      <c r="B153" s="271"/>
      <c r="C153" s="272"/>
      <c r="D153" s="273"/>
      <c r="E153" s="273"/>
      <c r="F153" s="274"/>
      <c r="G153" s="275"/>
    </row>
    <row r="154" spans="1:7" x14ac:dyDescent="0.2">
      <c r="A154" s="362"/>
      <c r="B154" s="271"/>
      <c r="C154" s="272"/>
      <c r="D154" s="273"/>
      <c r="E154" s="273"/>
      <c r="F154" s="274"/>
      <c r="G154" s="275"/>
    </row>
    <row r="155" spans="1:7" x14ac:dyDescent="0.2">
      <c r="A155" s="362"/>
      <c r="B155" s="271"/>
      <c r="C155" s="272"/>
      <c r="D155" s="273"/>
      <c r="E155" s="273"/>
      <c r="F155" s="274"/>
      <c r="G155" s="275"/>
    </row>
    <row r="156" spans="1:7" x14ac:dyDescent="0.2">
      <c r="C156" s="272"/>
    </row>
  </sheetData>
  <pageMargins left="0.70866141732283472" right="0.70866141732283472" top="0.74803149606299213" bottom="0.74803149606299213" header="0.31496062992125984" footer="0.31496062992125984"/>
  <pageSetup paperSize="9" scale="7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3"/>
  <sheetViews>
    <sheetView view="pageBreakPreview" topLeftCell="A206" zoomScaleNormal="100" zoomScaleSheetLayoutView="100" workbookViewId="0">
      <selection activeCell="K230" sqref="K230"/>
    </sheetView>
  </sheetViews>
  <sheetFormatPr defaultRowHeight="12.75" x14ac:dyDescent="0.2"/>
  <cols>
    <col min="1" max="1" width="8.42578125" style="331" customWidth="1"/>
    <col min="2" max="2" width="13" style="332" customWidth="1"/>
    <col min="3" max="3" width="46.5703125" style="12" customWidth="1"/>
    <col min="4" max="5" width="9.140625" style="24"/>
    <col min="6" max="6" width="12.28515625" style="24" customWidth="1"/>
    <col min="7" max="7" width="11.7109375" style="736" customWidth="1"/>
    <col min="8" max="8" width="9.140625" style="12"/>
    <col min="9" max="9" width="10" style="12" bestFit="1" customWidth="1"/>
    <col min="10" max="257" width="9.140625" style="12"/>
    <col min="258" max="258" width="8.42578125" style="12" customWidth="1"/>
    <col min="259" max="259" width="44.42578125" style="12" customWidth="1"/>
    <col min="260" max="261" width="9.140625" style="12"/>
    <col min="262" max="262" width="11" style="12" customWidth="1"/>
    <col min="263" max="263" width="11.140625" style="12" customWidth="1"/>
    <col min="264" max="513" width="9.140625" style="12"/>
    <col min="514" max="514" width="8.42578125" style="12" customWidth="1"/>
    <col min="515" max="515" width="44.42578125" style="12" customWidth="1"/>
    <col min="516" max="517" width="9.140625" style="12"/>
    <col min="518" max="518" width="11" style="12" customWidth="1"/>
    <col min="519" max="519" width="11.140625" style="12" customWidth="1"/>
    <col min="520" max="769" width="9.140625" style="12"/>
    <col min="770" max="770" width="8.42578125" style="12" customWidth="1"/>
    <col min="771" max="771" width="44.42578125" style="12" customWidth="1"/>
    <col min="772" max="773" width="9.140625" style="12"/>
    <col min="774" max="774" width="11" style="12" customWidth="1"/>
    <col min="775" max="775" width="11.140625" style="12" customWidth="1"/>
    <col min="776" max="1025" width="9.140625" style="12"/>
    <col min="1026" max="1026" width="8.42578125" style="12" customWidth="1"/>
    <col min="1027" max="1027" width="44.42578125" style="12" customWidth="1"/>
    <col min="1028" max="1029" width="9.140625" style="12"/>
    <col min="1030" max="1030" width="11" style="12" customWidth="1"/>
    <col min="1031" max="1031" width="11.140625" style="12" customWidth="1"/>
    <col min="1032" max="1281" width="9.140625" style="12"/>
    <col min="1282" max="1282" width="8.42578125" style="12" customWidth="1"/>
    <col min="1283" max="1283" width="44.42578125" style="12" customWidth="1"/>
    <col min="1284" max="1285" width="9.140625" style="12"/>
    <col min="1286" max="1286" width="11" style="12" customWidth="1"/>
    <col min="1287" max="1287" width="11.140625" style="12" customWidth="1"/>
    <col min="1288" max="1537" width="9.140625" style="12"/>
    <col min="1538" max="1538" width="8.42578125" style="12" customWidth="1"/>
    <col min="1539" max="1539" width="44.42578125" style="12" customWidth="1"/>
    <col min="1540" max="1541" width="9.140625" style="12"/>
    <col min="1542" max="1542" width="11" style="12" customWidth="1"/>
    <col min="1543" max="1543" width="11.140625" style="12" customWidth="1"/>
    <col min="1544" max="1793" width="9.140625" style="12"/>
    <col min="1794" max="1794" width="8.42578125" style="12" customWidth="1"/>
    <col min="1795" max="1795" width="44.42578125" style="12" customWidth="1"/>
    <col min="1796" max="1797" width="9.140625" style="12"/>
    <col min="1798" max="1798" width="11" style="12" customWidth="1"/>
    <col min="1799" max="1799" width="11.140625" style="12" customWidth="1"/>
    <col min="1800" max="2049" width="9.140625" style="12"/>
    <col min="2050" max="2050" width="8.42578125" style="12" customWidth="1"/>
    <col min="2051" max="2051" width="44.42578125" style="12" customWidth="1"/>
    <col min="2052" max="2053" width="9.140625" style="12"/>
    <col min="2054" max="2054" width="11" style="12" customWidth="1"/>
    <col min="2055" max="2055" width="11.140625" style="12" customWidth="1"/>
    <col min="2056" max="2305" width="9.140625" style="12"/>
    <col min="2306" max="2306" width="8.42578125" style="12" customWidth="1"/>
    <col min="2307" max="2307" width="44.42578125" style="12" customWidth="1"/>
    <col min="2308" max="2309" width="9.140625" style="12"/>
    <col min="2310" max="2310" width="11" style="12" customWidth="1"/>
    <col min="2311" max="2311" width="11.140625" style="12" customWidth="1"/>
    <col min="2312" max="2561" width="9.140625" style="12"/>
    <col min="2562" max="2562" width="8.42578125" style="12" customWidth="1"/>
    <col min="2563" max="2563" width="44.42578125" style="12" customWidth="1"/>
    <col min="2564" max="2565" width="9.140625" style="12"/>
    <col min="2566" max="2566" width="11" style="12" customWidth="1"/>
    <col min="2567" max="2567" width="11.140625" style="12" customWidth="1"/>
    <col min="2568" max="2817" width="9.140625" style="12"/>
    <col min="2818" max="2818" width="8.42578125" style="12" customWidth="1"/>
    <col min="2819" max="2819" width="44.42578125" style="12" customWidth="1"/>
    <col min="2820" max="2821" width="9.140625" style="12"/>
    <col min="2822" max="2822" width="11" style="12" customWidth="1"/>
    <col min="2823" max="2823" width="11.140625" style="12" customWidth="1"/>
    <col min="2824" max="3073" width="9.140625" style="12"/>
    <col min="3074" max="3074" width="8.42578125" style="12" customWidth="1"/>
    <col min="3075" max="3075" width="44.42578125" style="12" customWidth="1"/>
    <col min="3076" max="3077" width="9.140625" style="12"/>
    <col min="3078" max="3078" width="11" style="12" customWidth="1"/>
    <col min="3079" max="3079" width="11.140625" style="12" customWidth="1"/>
    <col min="3080" max="3329" width="9.140625" style="12"/>
    <col min="3330" max="3330" width="8.42578125" style="12" customWidth="1"/>
    <col min="3331" max="3331" width="44.42578125" style="12" customWidth="1"/>
    <col min="3332" max="3333" width="9.140625" style="12"/>
    <col min="3334" max="3334" width="11" style="12" customWidth="1"/>
    <col min="3335" max="3335" width="11.140625" style="12" customWidth="1"/>
    <col min="3336" max="3585" width="9.140625" style="12"/>
    <col min="3586" max="3586" width="8.42578125" style="12" customWidth="1"/>
    <col min="3587" max="3587" width="44.42578125" style="12" customWidth="1"/>
    <col min="3588" max="3589" width="9.140625" style="12"/>
    <col min="3590" max="3590" width="11" style="12" customWidth="1"/>
    <col min="3591" max="3591" width="11.140625" style="12" customWidth="1"/>
    <col min="3592" max="3841" width="9.140625" style="12"/>
    <col min="3842" max="3842" width="8.42578125" style="12" customWidth="1"/>
    <col min="3843" max="3843" width="44.42578125" style="12" customWidth="1"/>
    <col min="3844" max="3845" width="9.140625" style="12"/>
    <col min="3846" max="3846" width="11" style="12" customWidth="1"/>
    <col min="3847" max="3847" width="11.140625" style="12" customWidth="1"/>
    <col min="3848" max="4097" width="9.140625" style="12"/>
    <col min="4098" max="4098" width="8.42578125" style="12" customWidth="1"/>
    <col min="4099" max="4099" width="44.42578125" style="12" customWidth="1"/>
    <col min="4100" max="4101" width="9.140625" style="12"/>
    <col min="4102" max="4102" width="11" style="12" customWidth="1"/>
    <col min="4103" max="4103" width="11.140625" style="12" customWidth="1"/>
    <col min="4104" max="4353" width="9.140625" style="12"/>
    <col min="4354" max="4354" width="8.42578125" style="12" customWidth="1"/>
    <col min="4355" max="4355" width="44.42578125" style="12" customWidth="1"/>
    <col min="4356" max="4357" width="9.140625" style="12"/>
    <col min="4358" max="4358" width="11" style="12" customWidth="1"/>
    <col min="4359" max="4359" width="11.140625" style="12" customWidth="1"/>
    <col min="4360" max="4609" width="9.140625" style="12"/>
    <col min="4610" max="4610" width="8.42578125" style="12" customWidth="1"/>
    <col min="4611" max="4611" width="44.42578125" style="12" customWidth="1"/>
    <col min="4612" max="4613" width="9.140625" style="12"/>
    <col min="4614" max="4614" width="11" style="12" customWidth="1"/>
    <col min="4615" max="4615" width="11.140625" style="12" customWidth="1"/>
    <col min="4616" max="4865" width="9.140625" style="12"/>
    <col min="4866" max="4866" width="8.42578125" style="12" customWidth="1"/>
    <col min="4867" max="4867" width="44.42578125" style="12" customWidth="1"/>
    <col min="4868" max="4869" width="9.140625" style="12"/>
    <col min="4870" max="4870" width="11" style="12" customWidth="1"/>
    <col min="4871" max="4871" width="11.140625" style="12" customWidth="1"/>
    <col min="4872" max="5121" width="9.140625" style="12"/>
    <col min="5122" max="5122" width="8.42578125" style="12" customWidth="1"/>
    <col min="5123" max="5123" width="44.42578125" style="12" customWidth="1"/>
    <col min="5124" max="5125" width="9.140625" style="12"/>
    <col min="5126" max="5126" width="11" style="12" customWidth="1"/>
    <col min="5127" max="5127" width="11.140625" style="12" customWidth="1"/>
    <col min="5128" max="5377" width="9.140625" style="12"/>
    <col min="5378" max="5378" width="8.42578125" style="12" customWidth="1"/>
    <col min="5379" max="5379" width="44.42578125" style="12" customWidth="1"/>
    <col min="5380" max="5381" width="9.140625" style="12"/>
    <col min="5382" max="5382" width="11" style="12" customWidth="1"/>
    <col min="5383" max="5383" width="11.140625" style="12" customWidth="1"/>
    <col min="5384" max="5633" width="9.140625" style="12"/>
    <col min="5634" max="5634" width="8.42578125" style="12" customWidth="1"/>
    <col min="5635" max="5635" width="44.42578125" style="12" customWidth="1"/>
    <col min="5636" max="5637" width="9.140625" style="12"/>
    <col min="5638" max="5638" width="11" style="12" customWidth="1"/>
    <col min="5639" max="5639" width="11.140625" style="12" customWidth="1"/>
    <col min="5640" max="5889" width="9.140625" style="12"/>
    <col min="5890" max="5890" width="8.42578125" style="12" customWidth="1"/>
    <col min="5891" max="5891" width="44.42578125" style="12" customWidth="1"/>
    <col min="5892" max="5893" width="9.140625" style="12"/>
    <col min="5894" max="5894" width="11" style="12" customWidth="1"/>
    <col min="5895" max="5895" width="11.140625" style="12" customWidth="1"/>
    <col min="5896" max="6145" width="9.140625" style="12"/>
    <col min="6146" max="6146" width="8.42578125" style="12" customWidth="1"/>
    <col min="6147" max="6147" width="44.42578125" style="12" customWidth="1"/>
    <col min="6148" max="6149" width="9.140625" style="12"/>
    <col min="6150" max="6150" width="11" style="12" customWidth="1"/>
    <col min="6151" max="6151" width="11.140625" style="12" customWidth="1"/>
    <col min="6152" max="6401" width="9.140625" style="12"/>
    <col min="6402" max="6402" width="8.42578125" style="12" customWidth="1"/>
    <col min="6403" max="6403" width="44.42578125" style="12" customWidth="1"/>
    <col min="6404" max="6405" width="9.140625" style="12"/>
    <col min="6406" max="6406" width="11" style="12" customWidth="1"/>
    <col min="6407" max="6407" width="11.140625" style="12" customWidth="1"/>
    <col min="6408" max="6657" width="9.140625" style="12"/>
    <col min="6658" max="6658" width="8.42578125" style="12" customWidth="1"/>
    <col min="6659" max="6659" width="44.42578125" style="12" customWidth="1"/>
    <col min="6660" max="6661" width="9.140625" style="12"/>
    <col min="6662" max="6662" width="11" style="12" customWidth="1"/>
    <col min="6663" max="6663" width="11.140625" style="12" customWidth="1"/>
    <col min="6664" max="6913" width="9.140625" style="12"/>
    <col min="6914" max="6914" width="8.42578125" style="12" customWidth="1"/>
    <col min="6915" max="6915" width="44.42578125" style="12" customWidth="1"/>
    <col min="6916" max="6917" width="9.140625" style="12"/>
    <col min="6918" max="6918" width="11" style="12" customWidth="1"/>
    <col min="6919" max="6919" width="11.140625" style="12" customWidth="1"/>
    <col min="6920" max="7169" width="9.140625" style="12"/>
    <col min="7170" max="7170" width="8.42578125" style="12" customWidth="1"/>
    <col min="7171" max="7171" width="44.42578125" style="12" customWidth="1"/>
    <col min="7172" max="7173" width="9.140625" style="12"/>
    <col min="7174" max="7174" width="11" style="12" customWidth="1"/>
    <col min="7175" max="7175" width="11.140625" style="12" customWidth="1"/>
    <col min="7176" max="7425" width="9.140625" style="12"/>
    <col min="7426" max="7426" width="8.42578125" style="12" customWidth="1"/>
    <col min="7427" max="7427" width="44.42578125" style="12" customWidth="1"/>
    <col min="7428" max="7429" width="9.140625" style="12"/>
    <col min="7430" max="7430" width="11" style="12" customWidth="1"/>
    <col min="7431" max="7431" width="11.140625" style="12" customWidth="1"/>
    <col min="7432" max="7681" width="9.140625" style="12"/>
    <col min="7682" max="7682" width="8.42578125" style="12" customWidth="1"/>
    <col min="7683" max="7683" width="44.42578125" style="12" customWidth="1"/>
    <col min="7684" max="7685" width="9.140625" style="12"/>
    <col min="7686" max="7686" width="11" style="12" customWidth="1"/>
    <col min="7687" max="7687" width="11.140625" style="12" customWidth="1"/>
    <col min="7688" max="7937" width="9.140625" style="12"/>
    <col min="7938" max="7938" width="8.42578125" style="12" customWidth="1"/>
    <col min="7939" max="7939" width="44.42578125" style="12" customWidth="1"/>
    <col min="7940" max="7941" width="9.140625" style="12"/>
    <col min="7942" max="7942" width="11" style="12" customWidth="1"/>
    <col min="7943" max="7943" width="11.140625" style="12" customWidth="1"/>
    <col min="7944" max="8193" width="9.140625" style="12"/>
    <col min="8194" max="8194" width="8.42578125" style="12" customWidth="1"/>
    <col min="8195" max="8195" width="44.42578125" style="12" customWidth="1"/>
    <col min="8196" max="8197" width="9.140625" style="12"/>
    <col min="8198" max="8198" width="11" style="12" customWidth="1"/>
    <col min="8199" max="8199" width="11.140625" style="12" customWidth="1"/>
    <col min="8200" max="8449" width="9.140625" style="12"/>
    <col min="8450" max="8450" width="8.42578125" style="12" customWidth="1"/>
    <col min="8451" max="8451" width="44.42578125" style="12" customWidth="1"/>
    <col min="8452" max="8453" width="9.140625" style="12"/>
    <col min="8454" max="8454" width="11" style="12" customWidth="1"/>
    <col min="8455" max="8455" width="11.140625" style="12" customWidth="1"/>
    <col min="8456" max="8705" width="9.140625" style="12"/>
    <col min="8706" max="8706" width="8.42578125" style="12" customWidth="1"/>
    <col min="8707" max="8707" width="44.42578125" style="12" customWidth="1"/>
    <col min="8708" max="8709" width="9.140625" style="12"/>
    <col min="8710" max="8710" width="11" style="12" customWidth="1"/>
    <col min="8711" max="8711" width="11.140625" style="12" customWidth="1"/>
    <col min="8712" max="8961" width="9.140625" style="12"/>
    <col min="8962" max="8962" width="8.42578125" style="12" customWidth="1"/>
    <col min="8963" max="8963" width="44.42578125" style="12" customWidth="1"/>
    <col min="8964" max="8965" width="9.140625" style="12"/>
    <col min="8966" max="8966" width="11" style="12" customWidth="1"/>
    <col min="8967" max="8967" width="11.140625" style="12" customWidth="1"/>
    <col min="8968" max="9217" width="9.140625" style="12"/>
    <col min="9218" max="9218" width="8.42578125" style="12" customWidth="1"/>
    <col min="9219" max="9219" width="44.42578125" style="12" customWidth="1"/>
    <col min="9220" max="9221" width="9.140625" style="12"/>
    <col min="9222" max="9222" width="11" style="12" customWidth="1"/>
    <col min="9223" max="9223" width="11.140625" style="12" customWidth="1"/>
    <col min="9224" max="9473" width="9.140625" style="12"/>
    <col min="9474" max="9474" width="8.42578125" style="12" customWidth="1"/>
    <col min="9475" max="9475" width="44.42578125" style="12" customWidth="1"/>
    <col min="9476" max="9477" width="9.140625" style="12"/>
    <col min="9478" max="9478" width="11" style="12" customWidth="1"/>
    <col min="9479" max="9479" width="11.140625" style="12" customWidth="1"/>
    <col min="9480" max="9729" width="9.140625" style="12"/>
    <col min="9730" max="9730" width="8.42578125" style="12" customWidth="1"/>
    <col min="9731" max="9731" width="44.42578125" style="12" customWidth="1"/>
    <col min="9732" max="9733" width="9.140625" style="12"/>
    <col min="9734" max="9734" width="11" style="12" customWidth="1"/>
    <col min="9735" max="9735" width="11.140625" style="12" customWidth="1"/>
    <col min="9736" max="9985" width="9.140625" style="12"/>
    <col min="9986" max="9986" width="8.42578125" style="12" customWidth="1"/>
    <col min="9987" max="9987" width="44.42578125" style="12" customWidth="1"/>
    <col min="9988" max="9989" width="9.140625" style="12"/>
    <col min="9990" max="9990" width="11" style="12" customWidth="1"/>
    <col min="9991" max="9991" width="11.140625" style="12" customWidth="1"/>
    <col min="9992" max="10241" width="9.140625" style="12"/>
    <col min="10242" max="10242" width="8.42578125" style="12" customWidth="1"/>
    <col min="10243" max="10243" width="44.42578125" style="12" customWidth="1"/>
    <col min="10244" max="10245" width="9.140625" style="12"/>
    <col min="10246" max="10246" width="11" style="12" customWidth="1"/>
    <col min="10247" max="10247" width="11.140625" style="12" customWidth="1"/>
    <col min="10248" max="10497" width="9.140625" style="12"/>
    <col min="10498" max="10498" width="8.42578125" style="12" customWidth="1"/>
    <col min="10499" max="10499" width="44.42578125" style="12" customWidth="1"/>
    <col min="10500" max="10501" width="9.140625" style="12"/>
    <col min="10502" max="10502" width="11" style="12" customWidth="1"/>
    <col min="10503" max="10503" width="11.140625" style="12" customWidth="1"/>
    <col min="10504" max="10753" width="9.140625" style="12"/>
    <col min="10754" max="10754" width="8.42578125" style="12" customWidth="1"/>
    <col min="10755" max="10755" width="44.42578125" style="12" customWidth="1"/>
    <col min="10756" max="10757" width="9.140625" style="12"/>
    <col min="10758" max="10758" width="11" style="12" customWidth="1"/>
    <col min="10759" max="10759" width="11.140625" style="12" customWidth="1"/>
    <col min="10760" max="11009" width="9.140625" style="12"/>
    <col min="11010" max="11010" width="8.42578125" style="12" customWidth="1"/>
    <col min="11011" max="11011" width="44.42578125" style="12" customWidth="1"/>
    <col min="11012" max="11013" width="9.140625" style="12"/>
    <col min="11014" max="11014" width="11" style="12" customWidth="1"/>
    <col min="11015" max="11015" width="11.140625" style="12" customWidth="1"/>
    <col min="11016" max="11265" width="9.140625" style="12"/>
    <col min="11266" max="11266" width="8.42578125" style="12" customWidth="1"/>
    <col min="11267" max="11267" width="44.42578125" style="12" customWidth="1"/>
    <col min="11268" max="11269" width="9.140625" style="12"/>
    <col min="11270" max="11270" width="11" style="12" customWidth="1"/>
    <col min="11271" max="11271" width="11.140625" style="12" customWidth="1"/>
    <col min="11272" max="11521" width="9.140625" style="12"/>
    <col min="11522" max="11522" width="8.42578125" style="12" customWidth="1"/>
    <col min="11523" max="11523" width="44.42578125" style="12" customWidth="1"/>
    <col min="11524" max="11525" width="9.140625" style="12"/>
    <col min="11526" max="11526" width="11" style="12" customWidth="1"/>
    <col min="11527" max="11527" width="11.140625" style="12" customWidth="1"/>
    <col min="11528" max="11777" width="9.140625" style="12"/>
    <col min="11778" max="11778" width="8.42578125" style="12" customWidth="1"/>
    <col min="11779" max="11779" width="44.42578125" style="12" customWidth="1"/>
    <col min="11780" max="11781" width="9.140625" style="12"/>
    <col min="11782" max="11782" width="11" style="12" customWidth="1"/>
    <col min="11783" max="11783" width="11.140625" style="12" customWidth="1"/>
    <col min="11784" max="12033" width="9.140625" style="12"/>
    <col min="12034" max="12034" width="8.42578125" style="12" customWidth="1"/>
    <col min="12035" max="12035" width="44.42578125" style="12" customWidth="1"/>
    <col min="12036" max="12037" width="9.140625" style="12"/>
    <col min="12038" max="12038" width="11" style="12" customWidth="1"/>
    <col min="12039" max="12039" width="11.140625" style="12" customWidth="1"/>
    <col min="12040" max="12289" width="9.140625" style="12"/>
    <col min="12290" max="12290" width="8.42578125" style="12" customWidth="1"/>
    <col min="12291" max="12291" width="44.42578125" style="12" customWidth="1"/>
    <col min="12292" max="12293" width="9.140625" style="12"/>
    <col min="12294" max="12294" width="11" style="12" customWidth="1"/>
    <col min="12295" max="12295" width="11.140625" style="12" customWidth="1"/>
    <col min="12296" max="12545" width="9.140625" style="12"/>
    <col min="12546" max="12546" width="8.42578125" style="12" customWidth="1"/>
    <col min="12547" max="12547" width="44.42578125" style="12" customWidth="1"/>
    <col min="12548" max="12549" width="9.140625" style="12"/>
    <col min="12550" max="12550" width="11" style="12" customWidth="1"/>
    <col min="12551" max="12551" width="11.140625" style="12" customWidth="1"/>
    <col min="12552" max="12801" width="9.140625" style="12"/>
    <col min="12802" max="12802" width="8.42578125" style="12" customWidth="1"/>
    <col min="12803" max="12803" width="44.42578125" style="12" customWidth="1"/>
    <col min="12804" max="12805" width="9.140625" style="12"/>
    <col min="12806" max="12806" width="11" style="12" customWidth="1"/>
    <col min="12807" max="12807" width="11.140625" style="12" customWidth="1"/>
    <col min="12808" max="13057" width="9.140625" style="12"/>
    <col min="13058" max="13058" width="8.42578125" style="12" customWidth="1"/>
    <col min="13059" max="13059" width="44.42578125" style="12" customWidth="1"/>
    <col min="13060" max="13061" width="9.140625" style="12"/>
    <col min="13062" max="13062" width="11" style="12" customWidth="1"/>
    <col min="13063" max="13063" width="11.140625" style="12" customWidth="1"/>
    <col min="13064" max="13313" width="9.140625" style="12"/>
    <col min="13314" max="13314" width="8.42578125" style="12" customWidth="1"/>
    <col min="13315" max="13315" width="44.42578125" style="12" customWidth="1"/>
    <col min="13316" max="13317" width="9.140625" style="12"/>
    <col min="13318" max="13318" width="11" style="12" customWidth="1"/>
    <col min="13319" max="13319" width="11.140625" style="12" customWidth="1"/>
    <col min="13320" max="13569" width="9.140625" style="12"/>
    <col min="13570" max="13570" width="8.42578125" style="12" customWidth="1"/>
    <col min="13571" max="13571" width="44.42578125" style="12" customWidth="1"/>
    <col min="13572" max="13573" width="9.140625" style="12"/>
    <col min="13574" max="13574" width="11" style="12" customWidth="1"/>
    <col min="13575" max="13575" width="11.140625" style="12" customWidth="1"/>
    <col min="13576" max="13825" width="9.140625" style="12"/>
    <col min="13826" max="13826" width="8.42578125" style="12" customWidth="1"/>
    <col min="13827" max="13827" width="44.42578125" style="12" customWidth="1"/>
    <col min="13828" max="13829" width="9.140625" style="12"/>
    <col min="13830" max="13830" width="11" style="12" customWidth="1"/>
    <col min="13831" max="13831" width="11.140625" style="12" customWidth="1"/>
    <col min="13832" max="14081" width="9.140625" style="12"/>
    <col min="14082" max="14082" width="8.42578125" style="12" customWidth="1"/>
    <col min="14083" max="14083" width="44.42578125" style="12" customWidth="1"/>
    <col min="14084" max="14085" width="9.140625" style="12"/>
    <col min="14086" max="14086" width="11" style="12" customWidth="1"/>
    <col min="14087" max="14087" width="11.140625" style="12" customWidth="1"/>
    <col min="14088" max="14337" width="9.140625" style="12"/>
    <col min="14338" max="14338" width="8.42578125" style="12" customWidth="1"/>
    <col min="14339" max="14339" width="44.42578125" style="12" customWidth="1"/>
    <col min="14340" max="14341" width="9.140625" style="12"/>
    <col min="14342" max="14342" width="11" style="12" customWidth="1"/>
    <col min="14343" max="14343" width="11.140625" style="12" customWidth="1"/>
    <col min="14344" max="14593" width="9.140625" style="12"/>
    <col min="14594" max="14594" width="8.42578125" style="12" customWidth="1"/>
    <col min="14595" max="14595" width="44.42578125" style="12" customWidth="1"/>
    <col min="14596" max="14597" width="9.140625" style="12"/>
    <col min="14598" max="14598" width="11" style="12" customWidth="1"/>
    <col min="14599" max="14599" width="11.140625" style="12" customWidth="1"/>
    <col min="14600" max="14849" width="9.140625" style="12"/>
    <col min="14850" max="14850" width="8.42578125" style="12" customWidth="1"/>
    <col min="14851" max="14851" width="44.42578125" style="12" customWidth="1"/>
    <col min="14852" max="14853" width="9.140625" style="12"/>
    <col min="14854" max="14854" width="11" style="12" customWidth="1"/>
    <col min="14855" max="14855" width="11.140625" style="12" customWidth="1"/>
    <col min="14856" max="15105" width="9.140625" style="12"/>
    <col min="15106" max="15106" width="8.42578125" style="12" customWidth="1"/>
    <col min="15107" max="15107" width="44.42578125" style="12" customWidth="1"/>
    <col min="15108" max="15109" width="9.140625" style="12"/>
    <col min="15110" max="15110" width="11" style="12" customWidth="1"/>
    <col min="15111" max="15111" width="11.140625" style="12" customWidth="1"/>
    <col min="15112" max="15361" width="9.140625" style="12"/>
    <col min="15362" max="15362" width="8.42578125" style="12" customWidth="1"/>
    <col min="15363" max="15363" width="44.42578125" style="12" customWidth="1"/>
    <col min="15364" max="15365" width="9.140625" style="12"/>
    <col min="15366" max="15366" width="11" style="12" customWidth="1"/>
    <col min="15367" max="15367" width="11.140625" style="12" customWidth="1"/>
    <col min="15368" max="15617" width="9.140625" style="12"/>
    <col min="15618" max="15618" width="8.42578125" style="12" customWidth="1"/>
    <col min="15619" max="15619" width="44.42578125" style="12" customWidth="1"/>
    <col min="15620" max="15621" width="9.140625" style="12"/>
    <col min="15622" max="15622" width="11" style="12" customWidth="1"/>
    <col min="15623" max="15623" width="11.140625" style="12" customWidth="1"/>
    <col min="15624" max="15873" width="9.140625" style="12"/>
    <col min="15874" max="15874" width="8.42578125" style="12" customWidth="1"/>
    <col min="15875" max="15875" width="44.42578125" style="12" customWidth="1"/>
    <col min="15876" max="15877" width="9.140625" style="12"/>
    <col min="15878" max="15878" width="11" style="12" customWidth="1"/>
    <col min="15879" max="15879" width="11.140625" style="12" customWidth="1"/>
    <col min="15880" max="16129" width="9.140625" style="12"/>
    <col min="16130" max="16130" width="8.42578125" style="12" customWidth="1"/>
    <col min="16131" max="16131" width="44.42578125" style="12" customWidth="1"/>
    <col min="16132" max="16133" width="9.140625" style="12"/>
    <col min="16134" max="16134" width="11" style="12" customWidth="1"/>
    <col min="16135" max="16135" width="11.140625" style="12" customWidth="1"/>
    <col min="16136" max="16384" width="9.140625" style="12"/>
  </cols>
  <sheetData>
    <row r="1" spans="1:7" x14ac:dyDescent="0.2">
      <c r="A1" s="302" t="s">
        <v>0</v>
      </c>
      <c r="B1" s="303" t="s">
        <v>370</v>
      </c>
      <c r="C1" s="11" t="s">
        <v>1</v>
      </c>
      <c r="D1" s="11" t="s">
        <v>2</v>
      </c>
      <c r="E1" s="11" t="s">
        <v>3</v>
      </c>
      <c r="F1" s="11" t="s">
        <v>4</v>
      </c>
      <c r="G1" s="722" t="s">
        <v>5</v>
      </c>
    </row>
    <row r="2" spans="1:7" x14ac:dyDescent="0.2">
      <c r="A2" s="304"/>
      <c r="B2" s="305" t="s">
        <v>178</v>
      </c>
      <c r="C2" s="13" t="s">
        <v>117</v>
      </c>
      <c r="D2" s="14"/>
      <c r="E2" s="15"/>
      <c r="F2" s="16"/>
      <c r="G2" s="723"/>
    </row>
    <row r="3" spans="1:7" x14ac:dyDescent="0.2">
      <c r="A3" s="304"/>
      <c r="B3" s="306"/>
      <c r="C3" s="18"/>
      <c r="D3" s="19"/>
      <c r="E3" s="19"/>
      <c r="F3" s="20"/>
      <c r="G3" s="724"/>
    </row>
    <row r="4" spans="1:7" x14ac:dyDescent="0.2">
      <c r="A4" s="307" t="s">
        <v>478</v>
      </c>
      <c r="B4" s="308"/>
      <c r="C4" s="23" t="s">
        <v>115</v>
      </c>
      <c r="D4" s="22"/>
      <c r="E4" s="25"/>
      <c r="F4" s="20"/>
      <c r="G4" s="724"/>
    </row>
    <row r="5" spans="1:7" x14ac:dyDescent="0.2">
      <c r="A5" s="309" t="s">
        <v>479</v>
      </c>
      <c r="B5" s="310" t="s">
        <v>371</v>
      </c>
      <c r="C5" s="278" t="s">
        <v>372</v>
      </c>
      <c r="D5" s="12"/>
      <c r="E5" s="12"/>
      <c r="F5" s="12"/>
      <c r="G5" s="725"/>
    </row>
    <row r="6" spans="1:7" x14ac:dyDescent="0.2">
      <c r="A6" s="307"/>
      <c r="B6" s="311"/>
      <c r="C6" s="21" t="s">
        <v>373</v>
      </c>
      <c r="D6" s="22"/>
      <c r="E6" s="25"/>
      <c r="F6" s="102"/>
      <c r="G6" s="726"/>
    </row>
    <row r="7" spans="1:7" x14ac:dyDescent="0.2">
      <c r="A7" s="307"/>
      <c r="B7" s="311"/>
      <c r="C7" s="21" t="s">
        <v>374</v>
      </c>
      <c r="D7" s="22"/>
      <c r="E7" s="25"/>
      <c r="F7" s="102"/>
      <c r="G7" s="726"/>
    </row>
    <row r="8" spans="1:7" x14ac:dyDescent="0.2">
      <c r="A8" s="307"/>
      <c r="B8" s="311"/>
      <c r="C8" s="21" t="s">
        <v>375</v>
      </c>
      <c r="D8" s="279" t="s">
        <v>14</v>
      </c>
      <c r="E8" s="280">
        <v>1975</v>
      </c>
      <c r="F8" s="102"/>
      <c r="G8" s="726"/>
    </row>
    <row r="9" spans="1:7" x14ac:dyDescent="0.2">
      <c r="A9" s="307"/>
      <c r="B9" s="311"/>
      <c r="C9" s="21"/>
      <c r="D9" s="22"/>
      <c r="E9" s="25"/>
      <c r="F9" s="102"/>
      <c r="G9" s="726"/>
    </row>
    <row r="10" spans="1:7" ht="13.15" customHeight="1" x14ac:dyDescent="0.2">
      <c r="A10" s="307" t="s">
        <v>480</v>
      </c>
      <c r="B10" s="311" t="s">
        <v>376</v>
      </c>
      <c r="C10" s="21" t="s">
        <v>16</v>
      </c>
      <c r="D10" s="22"/>
      <c r="E10" s="25"/>
      <c r="F10" s="20"/>
      <c r="G10" s="726"/>
    </row>
    <row r="11" spans="1:7" x14ac:dyDescent="0.2">
      <c r="A11" s="307" t="s">
        <v>481</v>
      </c>
      <c r="B11" s="311"/>
      <c r="C11" s="21" t="s">
        <v>377</v>
      </c>
      <c r="D11" s="22" t="s">
        <v>18</v>
      </c>
      <c r="E11" s="25">
        <v>1</v>
      </c>
      <c r="F11" s="102"/>
      <c r="G11" s="726"/>
    </row>
    <row r="12" spans="1:7" x14ac:dyDescent="0.2">
      <c r="A12" s="307"/>
      <c r="B12" s="311"/>
      <c r="C12" s="21"/>
      <c r="D12" s="22"/>
      <c r="E12" s="25"/>
      <c r="F12" s="102"/>
      <c r="G12" s="726"/>
    </row>
    <row r="13" spans="1:7" x14ac:dyDescent="0.2">
      <c r="A13" s="307" t="s">
        <v>482</v>
      </c>
      <c r="B13" s="311"/>
      <c r="C13" s="21" t="s">
        <v>378</v>
      </c>
      <c r="D13" s="22" t="s">
        <v>18</v>
      </c>
      <c r="E13" s="25">
        <v>1</v>
      </c>
      <c r="F13" s="102"/>
      <c r="G13" s="726"/>
    </row>
    <row r="14" spans="1:7" x14ac:dyDescent="0.2">
      <c r="A14" s="307"/>
      <c r="B14" s="311"/>
      <c r="C14" s="21"/>
      <c r="D14" s="22"/>
      <c r="E14" s="25"/>
      <c r="F14" s="102"/>
      <c r="G14" s="726"/>
    </row>
    <row r="15" spans="1:7" x14ac:dyDescent="0.2">
      <c r="A15" s="307" t="s">
        <v>483</v>
      </c>
      <c r="B15" s="311"/>
      <c r="C15" s="21" t="s">
        <v>379</v>
      </c>
      <c r="D15" s="22" t="s">
        <v>18</v>
      </c>
      <c r="E15" s="25">
        <v>1</v>
      </c>
      <c r="F15" s="102"/>
      <c r="G15" s="726"/>
    </row>
    <row r="16" spans="1:7" x14ac:dyDescent="0.2">
      <c r="A16" s="307"/>
      <c r="B16" s="311"/>
      <c r="C16" s="21"/>
      <c r="D16" s="22"/>
      <c r="E16" s="25"/>
      <c r="F16" s="102"/>
      <c r="G16" s="726"/>
    </row>
    <row r="17" spans="1:7" x14ac:dyDescent="0.2">
      <c r="A17" s="307" t="s">
        <v>484</v>
      </c>
      <c r="B17" s="311" t="s">
        <v>380</v>
      </c>
      <c r="C17" s="21" t="s">
        <v>381</v>
      </c>
      <c r="D17" s="22" t="s">
        <v>31</v>
      </c>
      <c r="E17" s="25">
        <v>400</v>
      </c>
      <c r="F17" s="102"/>
      <c r="G17" s="726"/>
    </row>
    <row r="18" spans="1:7" x14ac:dyDescent="0.2">
      <c r="A18" s="307"/>
      <c r="B18" s="311"/>
      <c r="C18" s="21"/>
      <c r="D18" s="22"/>
      <c r="E18" s="25"/>
      <c r="F18" s="102"/>
      <c r="G18" s="726"/>
    </row>
    <row r="19" spans="1:7" x14ac:dyDescent="0.2">
      <c r="A19" s="307" t="s">
        <v>485</v>
      </c>
      <c r="B19" s="311"/>
      <c r="C19" s="23" t="s">
        <v>29</v>
      </c>
      <c r="D19" s="22"/>
      <c r="E19" s="25"/>
      <c r="F19" s="20"/>
      <c r="G19" s="726"/>
    </row>
    <row r="20" spans="1:7" x14ac:dyDescent="0.2">
      <c r="A20" s="307" t="s">
        <v>486</v>
      </c>
      <c r="B20" s="311" t="s">
        <v>380</v>
      </c>
      <c r="C20" s="21" t="s">
        <v>382</v>
      </c>
      <c r="D20" s="22"/>
      <c r="E20" s="25"/>
      <c r="F20" s="102"/>
      <c r="G20" s="726"/>
    </row>
    <row r="21" spans="1:7" x14ac:dyDescent="0.2">
      <c r="A21" s="307"/>
      <c r="B21" s="311"/>
      <c r="C21" s="21" t="s">
        <v>383</v>
      </c>
      <c r="D21" s="22"/>
      <c r="E21" s="25"/>
      <c r="F21" s="102"/>
      <c r="G21" s="726"/>
    </row>
    <row r="22" spans="1:7" x14ac:dyDescent="0.2">
      <c r="A22" s="307"/>
      <c r="B22" s="311"/>
      <c r="C22" s="21" t="s">
        <v>384</v>
      </c>
      <c r="D22" s="22" t="s">
        <v>31</v>
      </c>
      <c r="E22" s="25">
        <v>593</v>
      </c>
      <c r="F22" s="102"/>
      <c r="G22" s="726"/>
    </row>
    <row r="23" spans="1:7" x14ac:dyDescent="0.2">
      <c r="A23" s="307"/>
      <c r="B23" s="311"/>
      <c r="C23" s="21"/>
      <c r="D23" s="22"/>
      <c r="E23" s="25"/>
      <c r="F23" s="102"/>
      <c r="G23" s="726"/>
    </row>
    <row r="24" spans="1:7" x14ac:dyDescent="0.2">
      <c r="A24" s="307" t="s">
        <v>487</v>
      </c>
      <c r="B24" s="311" t="s">
        <v>180</v>
      </c>
      <c r="C24" s="21" t="s">
        <v>385</v>
      </c>
      <c r="D24" s="22"/>
      <c r="E24" s="25"/>
      <c r="F24" s="102"/>
      <c r="G24" s="726"/>
    </row>
    <row r="25" spans="1:7" x14ac:dyDescent="0.2">
      <c r="A25" s="307"/>
      <c r="B25" s="311"/>
      <c r="C25" s="21" t="s">
        <v>386</v>
      </c>
      <c r="D25" s="22" t="s">
        <v>31</v>
      </c>
      <c r="E25" s="25">
        <v>25</v>
      </c>
      <c r="F25" s="102"/>
      <c r="G25" s="726"/>
    </row>
    <row r="26" spans="1:7" x14ac:dyDescent="0.2">
      <c r="A26" s="307"/>
      <c r="B26" s="311"/>
      <c r="C26" s="21"/>
      <c r="D26" s="22"/>
      <c r="E26" s="25"/>
      <c r="F26" s="102"/>
      <c r="G26" s="726"/>
    </row>
    <row r="27" spans="1:7" x14ac:dyDescent="0.2">
      <c r="A27" s="307" t="s">
        <v>488</v>
      </c>
      <c r="B27" s="311" t="s">
        <v>387</v>
      </c>
      <c r="C27" s="21" t="s">
        <v>35</v>
      </c>
      <c r="D27" s="22" t="s">
        <v>31</v>
      </c>
      <c r="E27" s="25">
        <v>30</v>
      </c>
      <c r="F27" s="102"/>
      <c r="G27" s="726"/>
    </row>
    <row r="28" spans="1:7" x14ac:dyDescent="0.2">
      <c r="A28" s="307"/>
      <c r="B28" s="311"/>
      <c r="C28" s="21"/>
      <c r="D28" s="22"/>
      <c r="E28" s="25"/>
      <c r="F28" s="102"/>
      <c r="G28" s="726"/>
    </row>
    <row r="29" spans="1:7" x14ac:dyDescent="0.2">
      <c r="A29" s="307" t="s">
        <v>489</v>
      </c>
      <c r="B29" s="311" t="s">
        <v>180</v>
      </c>
      <c r="C29" s="34" t="s">
        <v>118</v>
      </c>
      <c r="D29" s="22"/>
      <c r="E29" s="25"/>
      <c r="F29" s="20"/>
      <c r="G29" s="726"/>
    </row>
    <row r="30" spans="1:7" x14ac:dyDescent="0.2">
      <c r="A30" s="307" t="s">
        <v>490</v>
      </c>
      <c r="B30" s="311"/>
      <c r="C30" s="21" t="s">
        <v>119</v>
      </c>
      <c r="D30" s="22"/>
      <c r="E30" s="25"/>
      <c r="F30" s="20"/>
      <c r="G30" s="726"/>
    </row>
    <row r="31" spans="1:7" x14ac:dyDescent="0.2">
      <c r="A31" s="307" t="s">
        <v>491</v>
      </c>
      <c r="B31" s="311"/>
      <c r="C31" s="21" t="s">
        <v>120</v>
      </c>
      <c r="D31" s="22" t="s">
        <v>31</v>
      </c>
      <c r="E31" s="25">
        <v>10</v>
      </c>
      <c r="F31" s="102"/>
      <c r="G31" s="726"/>
    </row>
    <row r="32" spans="1:7" x14ac:dyDescent="0.2">
      <c r="A32" s="307"/>
      <c r="B32" s="311"/>
      <c r="C32" s="21"/>
      <c r="D32" s="22"/>
      <c r="E32" s="25"/>
      <c r="F32" s="102"/>
      <c r="G32" s="726"/>
    </row>
    <row r="33" spans="1:8" x14ac:dyDescent="0.2">
      <c r="A33" s="307" t="s">
        <v>492</v>
      </c>
      <c r="B33" s="311" t="s">
        <v>181</v>
      </c>
      <c r="C33" s="21" t="s">
        <v>121</v>
      </c>
      <c r="D33" s="22"/>
      <c r="E33" s="25"/>
      <c r="F33" s="20"/>
      <c r="G33" s="726"/>
    </row>
    <row r="34" spans="1:8" x14ac:dyDescent="0.2">
      <c r="A34" s="307" t="s">
        <v>493</v>
      </c>
      <c r="B34" s="311"/>
      <c r="C34" s="21" t="s">
        <v>388</v>
      </c>
      <c r="D34" s="22" t="s">
        <v>31</v>
      </c>
      <c r="E34" s="25">
        <v>10</v>
      </c>
      <c r="F34" s="102"/>
      <c r="G34" s="726"/>
    </row>
    <row r="35" spans="1:8" x14ac:dyDescent="0.2">
      <c r="A35" s="307"/>
      <c r="B35" s="311"/>
      <c r="C35" s="21"/>
      <c r="D35" s="22"/>
      <c r="E35" s="25"/>
      <c r="F35" s="102"/>
      <c r="G35" s="726"/>
    </row>
    <row r="36" spans="1:8" x14ac:dyDescent="0.2">
      <c r="A36" s="307" t="s">
        <v>494</v>
      </c>
      <c r="B36" s="311"/>
      <c r="C36" s="21" t="s">
        <v>389</v>
      </c>
      <c r="D36" s="22" t="s">
        <v>31</v>
      </c>
      <c r="E36" s="25">
        <v>200</v>
      </c>
      <c r="F36" s="102"/>
      <c r="G36" s="726"/>
    </row>
    <row r="37" spans="1:8" x14ac:dyDescent="0.2">
      <c r="A37" s="307"/>
      <c r="B37" s="311"/>
      <c r="C37" s="21"/>
      <c r="D37" s="22"/>
      <c r="E37" s="25"/>
      <c r="F37" s="102"/>
      <c r="G37" s="726"/>
    </row>
    <row r="38" spans="1:8" x14ac:dyDescent="0.2">
      <c r="A38" s="307" t="s">
        <v>495</v>
      </c>
      <c r="B38" s="311" t="s">
        <v>199</v>
      </c>
      <c r="C38" s="21" t="s">
        <v>390</v>
      </c>
      <c r="D38" s="22"/>
      <c r="E38" s="25"/>
      <c r="F38" s="20"/>
      <c r="G38" s="726"/>
    </row>
    <row r="39" spans="1:8" x14ac:dyDescent="0.2">
      <c r="A39" s="307"/>
      <c r="B39" s="311"/>
      <c r="C39" s="21" t="s">
        <v>391</v>
      </c>
      <c r="D39" s="22"/>
      <c r="E39" s="25"/>
      <c r="F39" s="20"/>
      <c r="G39" s="726"/>
    </row>
    <row r="40" spans="1:8" x14ac:dyDescent="0.2">
      <c r="A40" s="307" t="s">
        <v>496</v>
      </c>
      <c r="B40" s="311"/>
      <c r="C40" s="21" t="s">
        <v>392</v>
      </c>
      <c r="D40" s="22" t="s">
        <v>31</v>
      </c>
      <c r="E40" s="25">
        <v>1500</v>
      </c>
      <c r="F40" s="102"/>
      <c r="G40" s="726"/>
      <c r="H40" s="791"/>
    </row>
    <row r="41" spans="1:8" x14ac:dyDescent="0.2">
      <c r="A41" s="307"/>
      <c r="B41" s="311"/>
      <c r="C41" s="21"/>
      <c r="D41" s="22"/>
      <c r="E41" s="25"/>
      <c r="F41" s="102"/>
      <c r="G41" s="726"/>
      <c r="H41" s="791"/>
    </row>
    <row r="42" spans="1:8" x14ac:dyDescent="0.2">
      <c r="A42" s="307" t="s">
        <v>497</v>
      </c>
      <c r="B42" s="311"/>
      <c r="C42" s="21" t="s">
        <v>393</v>
      </c>
      <c r="D42" s="22" t="s">
        <v>51</v>
      </c>
      <c r="E42" s="25">
        <v>725</v>
      </c>
      <c r="F42" s="102"/>
      <c r="G42" s="726"/>
      <c r="H42" s="791"/>
    </row>
    <row r="43" spans="1:8" x14ac:dyDescent="0.2">
      <c r="A43" s="307"/>
      <c r="B43" s="311"/>
      <c r="C43" s="21"/>
      <c r="D43" s="22"/>
      <c r="E43" s="25"/>
      <c r="F43" s="20"/>
      <c r="G43" s="726"/>
    </row>
    <row r="44" spans="1:8" x14ac:dyDescent="0.2">
      <c r="A44" s="307" t="s">
        <v>498</v>
      </c>
      <c r="B44" s="311" t="s">
        <v>182</v>
      </c>
      <c r="C44" s="21" t="s">
        <v>394</v>
      </c>
      <c r="D44" s="22"/>
      <c r="E44" s="25"/>
      <c r="F44" s="102"/>
      <c r="G44" s="726"/>
    </row>
    <row r="45" spans="1:8" x14ac:dyDescent="0.2">
      <c r="A45" s="307"/>
      <c r="B45" s="311"/>
      <c r="C45" s="21" t="s">
        <v>191</v>
      </c>
      <c r="D45" s="22" t="s">
        <v>31</v>
      </c>
      <c r="E45" s="25">
        <v>150</v>
      </c>
      <c r="F45" s="102"/>
      <c r="G45" s="726"/>
    </row>
    <row r="46" spans="1:8" x14ac:dyDescent="0.2">
      <c r="A46" s="307"/>
      <c r="B46" s="311"/>
      <c r="C46" s="21"/>
      <c r="D46" s="22"/>
      <c r="E46" s="25"/>
      <c r="F46" s="20"/>
      <c r="G46" s="726"/>
    </row>
    <row r="47" spans="1:8" x14ac:dyDescent="0.2">
      <c r="A47" s="307" t="s">
        <v>499</v>
      </c>
      <c r="B47" s="311" t="s">
        <v>180</v>
      </c>
      <c r="C47" s="23" t="s">
        <v>53</v>
      </c>
      <c r="D47" s="22"/>
      <c r="E47" s="25"/>
      <c r="F47" s="20"/>
      <c r="G47" s="726"/>
    </row>
    <row r="48" spans="1:8" x14ac:dyDescent="0.2">
      <c r="A48" s="307" t="s">
        <v>500</v>
      </c>
      <c r="B48" s="311" t="s">
        <v>180</v>
      </c>
      <c r="C48" s="21" t="s">
        <v>464</v>
      </c>
      <c r="D48" s="22"/>
      <c r="E48" s="25"/>
      <c r="F48" s="102"/>
      <c r="G48" s="726"/>
    </row>
    <row r="49" spans="1:7" x14ac:dyDescent="0.2">
      <c r="A49" s="307"/>
      <c r="B49" s="311"/>
      <c r="C49" s="21" t="s">
        <v>395</v>
      </c>
      <c r="D49" s="22"/>
      <c r="E49" s="25"/>
      <c r="F49" s="102"/>
      <c r="G49" s="726"/>
    </row>
    <row r="50" spans="1:7" ht="25.5" x14ac:dyDescent="0.2">
      <c r="A50" s="307"/>
      <c r="B50" s="311"/>
      <c r="C50" s="21" t="s">
        <v>465</v>
      </c>
      <c r="D50" s="22"/>
      <c r="E50" s="294"/>
      <c r="F50" s="102"/>
      <c r="G50" s="726"/>
    </row>
    <row r="51" spans="1:7" x14ac:dyDescent="0.2">
      <c r="A51" s="307"/>
      <c r="B51" s="311" t="s">
        <v>466</v>
      </c>
      <c r="C51" s="21" t="s">
        <v>471</v>
      </c>
      <c r="D51" s="22" t="s">
        <v>14</v>
      </c>
      <c r="E51" s="295">
        <v>64.2</v>
      </c>
      <c r="F51" s="102"/>
      <c r="G51" s="726"/>
    </row>
    <row r="52" spans="1:7" x14ac:dyDescent="0.2">
      <c r="A52" s="307"/>
      <c r="B52" s="311"/>
      <c r="C52" s="21"/>
      <c r="D52" s="22"/>
      <c r="E52" s="295"/>
      <c r="F52" s="102"/>
      <c r="G52" s="726"/>
    </row>
    <row r="53" spans="1:7" x14ac:dyDescent="0.2">
      <c r="A53" s="307"/>
      <c r="B53" s="311" t="s">
        <v>467</v>
      </c>
      <c r="C53" s="21" t="s">
        <v>472</v>
      </c>
      <c r="D53" s="22" t="s">
        <v>14</v>
      </c>
      <c r="E53" s="295">
        <v>1345</v>
      </c>
      <c r="F53" s="102"/>
      <c r="G53" s="726"/>
    </row>
    <row r="54" spans="1:7" x14ac:dyDescent="0.2">
      <c r="A54" s="307"/>
      <c r="B54" s="311"/>
      <c r="C54" s="21"/>
      <c r="D54" s="22"/>
      <c r="E54" s="295"/>
      <c r="F54" s="102"/>
      <c r="G54" s="726"/>
    </row>
    <row r="55" spans="1:7" x14ac:dyDescent="0.2">
      <c r="A55" s="307"/>
      <c r="B55" s="311" t="s">
        <v>468</v>
      </c>
      <c r="C55" s="21" t="s">
        <v>473</v>
      </c>
      <c r="D55" s="22" t="s">
        <v>14</v>
      </c>
      <c r="E55" s="295">
        <f>257+115</f>
        <v>372</v>
      </c>
      <c r="F55" s="102"/>
      <c r="G55" s="726"/>
    </row>
    <row r="56" spans="1:7" x14ac:dyDescent="0.2">
      <c r="A56" s="307"/>
      <c r="B56" s="311"/>
      <c r="C56" s="21"/>
      <c r="D56" s="22"/>
      <c r="E56" s="295"/>
      <c r="F56" s="102"/>
      <c r="G56" s="726"/>
    </row>
    <row r="57" spans="1:7" x14ac:dyDescent="0.2">
      <c r="A57" s="307"/>
      <c r="B57" s="311" t="s">
        <v>469</v>
      </c>
      <c r="C57" s="21" t="s">
        <v>474</v>
      </c>
      <c r="D57" s="22" t="s">
        <v>14</v>
      </c>
      <c r="E57" s="295">
        <v>68</v>
      </c>
      <c r="F57" s="102"/>
      <c r="G57" s="726"/>
    </row>
    <row r="58" spans="1:7" x14ac:dyDescent="0.2">
      <c r="A58" s="307"/>
      <c r="B58" s="311"/>
      <c r="C58" s="21"/>
      <c r="D58" s="22"/>
      <c r="E58" s="295"/>
      <c r="F58" s="102"/>
      <c r="G58" s="726"/>
    </row>
    <row r="59" spans="1:7" x14ac:dyDescent="0.2">
      <c r="A59" s="307"/>
      <c r="B59" s="311" t="s">
        <v>470</v>
      </c>
      <c r="C59" s="21" t="s">
        <v>475</v>
      </c>
      <c r="D59" s="22" t="s">
        <v>14</v>
      </c>
      <c r="E59" s="295">
        <v>124</v>
      </c>
      <c r="F59" s="102"/>
      <c r="G59" s="726"/>
    </row>
    <row r="60" spans="1:7" x14ac:dyDescent="0.2">
      <c r="A60" s="307"/>
      <c r="B60" s="311"/>
      <c r="C60" s="21"/>
      <c r="D60" s="22"/>
      <c r="E60" s="295"/>
      <c r="F60" s="102"/>
      <c r="G60" s="726"/>
    </row>
    <row r="61" spans="1:7" x14ac:dyDescent="0.2">
      <c r="A61" s="307"/>
      <c r="B61" s="311" t="s">
        <v>476</v>
      </c>
      <c r="C61" s="21" t="s">
        <v>477</v>
      </c>
      <c r="D61" s="22" t="s">
        <v>14</v>
      </c>
      <c r="E61" s="25">
        <v>0</v>
      </c>
      <c r="F61" s="102"/>
      <c r="G61" s="726"/>
    </row>
    <row r="62" spans="1:7" x14ac:dyDescent="0.2">
      <c r="A62" s="307"/>
      <c r="B62" s="311"/>
      <c r="C62" s="21"/>
      <c r="D62" s="22"/>
      <c r="E62" s="25"/>
      <c r="F62" s="102"/>
      <c r="G62" s="726"/>
    </row>
    <row r="63" spans="1:7" x14ac:dyDescent="0.2">
      <c r="A63" s="309" t="s">
        <v>501</v>
      </c>
      <c r="B63" s="311" t="s">
        <v>181</v>
      </c>
      <c r="C63" s="278" t="s">
        <v>122</v>
      </c>
      <c r="D63" s="279" t="s">
        <v>31</v>
      </c>
      <c r="E63" s="280">
        <v>312</v>
      </c>
      <c r="F63" s="102"/>
      <c r="G63" s="726"/>
    </row>
    <row r="64" spans="1:7" x14ac:dyDescent="0.2">
      <c r="A64" s="307"/>
      <c r="B64" s="311"/>
      <c r="C64" s="21"/>
      <c r="D64" s="22"/>
      <c r="E64" s="25"/>
      <c r="F64" s="102"/>
      <c r="G64" s="726"/>
    </row>
    <row r="65" spans="1:8" x14ac:dyDescent="0.2">
      <c r="A65" s="307" t="s">
        <v>502</v>
      </c>
      <c r="B65" s="311" t="s">
        <v>181</v>
      </c>
      <c r="C65" s="21" t="s">
        <v>123</v>
      </c>
      <c r="D65" s="22"/>
      <c r="E65" s="25"/>
      <c r="F65" s="20"/>
      <c r="G65" s="726"/>
    </row>
    <row r="66" spans="1:8" x14ac:dyDescent="0.2">
      <c r="A66" s="307" t="s">
        <v>503</v>
      </c>
      <c r="B66" s="311"/>
      <c r="C66" s="21" t="s">
        <v>388</v>
      </c>
      <c r="D66" s="22" t="s">
        <v>31</v>
      </c>
      <c r="E66" s="25">
        <v>50</v>
      </c>
      <c r="F66" s="102"/>
      <c r="G66" s="726"/>
      <c r="H66" s="109"/>
    </row>
    <row r="67" spans="1:8" x14ac:dyDescent="0.2">
      <c r="A67" s="307"/>
      <c r="B67" s="311"/>
      <c r="C67" s="21"/>
      <c r="D67" s="22"/>
      <c r="E67" s="25"/>
      <c r="F67" s="102"/>
      <c r="G67" s="726"/>
      <c r="H67" s="109"/>
    </row>
    <row r="68" spans="1:8" x14ac:dyDescent="0.2">
      <c r="A68" s="307" t="s">
        <v>504</v>
      </c>
      <c r="B68" s="311"/>
      <c r="C68" s="21" t="s">
        <v>389</v>
      </c>
      <c r="D68" s="22" t="s">
        <v>31</v>
      </c>
      <c r="E68" s="25">
        <v>20</v>
      </c>
      <c r="F68" s="102"/>
      <c r="G68" s="726"/>
      <c r="H68" s="109"/>
    </row>
    <row r="69" spans="1:8" x14ac:dyDescent="0.2">
      <c r="A69" s="307"/>
      <c r="B69" s="311"/>
      <c r="C69" s="21"/>
      <c r="D69" s="22"/>
      <c r="E69" s="25"/>
      <c r="F69" s="102"/>
      <c r="G69" s="726"/>
      <c r="H69" s="109"/>
    </row>
    <row r="70" spans="1:8" x14ac:dyDescent="0.2">
      <c r="A70" s="307" t="s">
        <v>505</v>
      </c>
      <c r="B70" s="311" t="s">
        <v>181</v>
      </c>
      <c r="C70" s="21" t="s">
        <v>396</v>
      </c>
      <c r="D70" s="22"/>
      <c r="E70" s="25"/>
      <c r="F70" s="102"/>
      <c r="G70" s="726"/>
    </row>
    <row r="71" spans="1:8" x14ac:dyDescent="0.2">
      <c r="A71" s="307"/>
      <c r="B71" s="311"/>
      <c r="C71" s="21" t="s">
        <v>397</v>
      </c>
      <c r="D71" s="22" t="s">
        <v>31</v>
      </c>
      <c r="E71" s="25">
        <v>53</v>
      </c>
      <c r="F71" s="102"/>
      <c r="G71" s="726"/>
    </row>
    <row r="72" spans="1:8" x14ac:dyDescent="0.2">
      <c r="A72" s="307"/>
      <c r="B72" s="311"/>
      <c r="C72" s="21"/>
      <c r="D72" s="22"/>
      <c r="E72" s="25"/>
      <c r="F72" s="102"/>
      <c r="G72" s="726"/>
    </row>
    <row r="73" spans="1:8" x14ac:dyDescent="0.2">
      <c r="A73" s="307" t="s">
        <v>506</v>
      </c>
      <c r="B73" s="311" t="s">
        <v>196</v>
      </c>
      <c r="C73" s="21" t="s">
        <v>398</v>
      </c>
      <c r="D73" s="22"/>
      <c r="E73" s="25"/>
      <c r="F73" s="102"/>
      <c r="G73" s="726"/>
    </row>
    <row r="74" spans="1:8" x14ac:dyDescent="0.2">
      <c r="A74" s="307"/>
      <c r="B74" s="311"/>
      <c r="C74" s="21" t="s">
        <v>399</v>
      </c>
      <c r="D74" s="22" t="s">
        <v>31</v>
      </c>
      <c r="E74" s="25">
        <v>50</v>
      </c>
      <c r="F74" s="102"/>
      <c r="G74" s="726"/>
    </row>
    <row r="75" spans="1:8" x14ac:dyDescent="0.2">
      <c r="A75" s="307"/>
      <c r="B75" s="311"/>
      <c r="C75" s="21"/>
      <c r="D75" s="22"/>
      <c r="E75" s="25"/>
      <c r="F75" s="102"/>
      <c r="G75" s="726"/>
    </row>
    <row r="76" spans="1:8" x14ac:dyDescent="0.2">
      <c r="A76" s="307" t="s">
        <v>507</v>
      </c>
      <c r="B76" s="311" t="s">
        <v>186</v>
      </c>
      <c r="C76" s="281" t="s">
        <v>400</v>
      </c>
      <c r="D76" s="85"/>
      <c r="E76" s="85"/>
      <c r="F76" s="282"/>
      <c r="G76" s="726"/>
    </row>
    <row r="77" spans="1:8" x14ac:dyDescent="0.2">
      <c r="A77" s="307"/>
      <c r="B77" s="311" t="s">
        <v>189</v>
      </c>
      <c r="C77" s="281" t="s">
        <v>401</v>
      </c>
      <c r="D77" s="85"/>
      <c r="E77" s="85"/>
      <c r="F77" s="282"/>
      <c r="G77" s="726"/>
    </row>
    <row r="78" spans="1:8" x14ac:dyDescent="0.2">
      <c r="A78" s="307"/>
      <c r="B78" s="311" t="s">
        <v>402</v>
      </c>
      <c r="C78" s="281" t="s">
        <v>403</v>
      </c>
      <c r="D78" s="22" t="s">
        <v>31</v>
      </c>
      <c r="E78" s="25">
        <v>25</v>
      </c>
      <c r="F78" s="102"/>
      <c r="G78" s="726"/>
    </row>
    <row r="79" spans="1:8" x14ac:dyDescent="0.2">
      <c r="A79" s="307"/>
      <c r="B79" s="311"/>
      <c r="C79" s="21"/>
      <c r="D79" s="22"/>
      <c r="E79" s="25"/>
      <c r="F79" s="102"/>
      <c r="G79" s="726"/>
    </row>
    <row r="80" spans="1:8" s="37" customFormat="1" x14ac:dyDescent="0.2">
      <c r="A80" s="312"/>
      <c r="B80" s="313"/>
      <c r="C80" s="36"/>
      <c r="D80" s="36"/>
      <c r="E80" s="36"/>
      <c r="F80" s="36"/>
      <c r="G80" s="727"/>
    </row>
    <row r="81" spans="1:8" s="41" customFormat="1" x14ac:dyDescent="0.2">
      <c r="A81" s="314"/>
      <c r="B81" s="315"/>
      <c r="C81" s="39"/>
      <c r="D81" s="39"/>
      <c r="E81" s="39"/>
      <c r="F81" s="40" t="s">
        <v>113</v>
      </c>
      <c r="G81" s="728">
        <f>SUM(G6:G80)</f>
        <v>0</v>
      </c>
    </row>
    <row r="82" spans="1:8" s="41" customFormat="1" x14ac:dyDescent="0.2">
      <c r="A82" s="316" t="s">
        <v>0</v>
      </c>
      <c r="B82" s="317"/>
      <c r="C82" s="43" t="s">
        <v>1</v>
      </c>
      <c r="D82" s="43" t="s">
        <v>2</v>
      </c>
      <c r="E82" s="43" t="s">
        <v>3</v>
      </c>
      <c r="F82" s="43" t="s">
        <v>4</v>
      </c>
      <c r="G82" s="729" t="s">
        <v>5</v>
      </c>
    </row>
    <row r="83" spans="1:8" s="41" customFormat="1" x14ac:dyDescent="0.2">
      <c r="A83" s="318"/>
      <c r="B83" s="319"/>
      <c r="C83" s="45"/>
      <c r="D83" s="45"/>
      <c r="E83" s="45"/>
      <c r="F83" s="46" t="s">
        <v>114</v>
      </c>
      <c r="G83" s="730">
        <f>G81</f>
        <v>0</v>
      </c>
    </row>
    <row r="84" spans="1:8" s="10" customFormat="1" x14ac:dyDescent="0.2">
      <c r="A84" s="320"/>
      <c r="B84" s="321"/>
      <c r="C84" s="6"/>
      <c r="D84" s="4"/>
      <c r="E84" s="4"/>
      <c r="F84" s="47"/>
      <c r="G84" s="731"/>
    </row>
    <row r="85" spans="1:8" s="10" customFormat="1" x14ac:dyDescent="0.2">
      <c r="A85" s="307"/>
      <c r="B85" s="311"/>
      <c r="C85" s="281"/>
      <c r="D85" s="22"/>
      <c r="E85" s="25"/>
      <c r="F85" s="102"/>
      <c r="G85" s="726"/>
    </row>
    <row r="86" spans="1:8" s="10" customFormat="1" x14ac:dyDescent="0.2">
      <c r="A86" s="307"/>
      <c r="B86" s="311" t="s">
        <v>404</v>
      </c>
      <c r="C86" s="281" t="s">
        <v>405</v>
      </c>
      <c r="D86" s="22" t="s">
        <v>31</v>
      </c>
      <c r="E86" s="25">
        <v>150</v>
      </c>
      <c r="F86" s="102"/>
      <c r="G86" s="726"/>
    </row>
    <row r="87" spans="1:8" s="10" customFormat="1" x14ac:dyDescent="0.2">
      <c r="A87" s="307"/>
      <c r="B87" s="311"/>
      <c r="C87" s="281"/>
      <c r="D87" s="22"/>
      <c r="E87" s="25"/>
      <c r="F87" s="102"/>
      <c r="G87" s="726"/>
    </row>
    <row r="88" spans="1:8" x14ac:dyDescent="0.2">
      <c r="A88" s="309"/>
      <c r="B88" s="310" t="s">
        <v>406</v>
      </c>
      <c r="C88" s="278" t="s">
        <v>407</v>
      </c>
      <c r="D88" s="279"/>
      <c r="E88" s="280"/>
      <c r="F88" s="102"/>
      <c r="G88" s="726"/>
    </row>
    <row r="89" spans="1:8" x14ac:dyDescent="0.2">
      <c r="A89" s="307"/>
      <c r="B89" s="311"/>
      <c r="C89" s="21" t="s">
        <v>408</v>
      </c>
      <c r="D89" s="22"/>
      <c r="E89" s="25"/>
      <c r="F89" s="102"/>
      <c r="G89" s="726"/>
    </row>
    <row r="90" spans="1:8" x14ac:dyDescent="0.2">
      <c r="A90" s="307"/>
      <c r="B90" s="311"/>
      <c r="C90" s="21" t="s">
        <v>409</v>
      </c>
      <c r="D90" s="279" t="s">
        <v>31</v>
      </c>
      <c r="E90" s="280">
        <v>100</v>
      </c>
      <c r="F90" s="102"/>
      <c r="G90" s="726"/>
    </row>
    <row r="91" spans="1:8" x14ac:dyDescent="0.2">
      <c r="A91" s="307"/>
      <c r="B91" s="311"/>
      <c r="C91" s="21"/>
      <c r="D91" s="22"/>
      <c r="E91" s="25"/>
      <c r="F91" s="102"/>
      <c r="G91" s="726"/>
    </row>
    <row r="92" spans="1:8" x14ac:dyDescent="0.2">
      <c r="A92" s="307" t="s">
        <v>508</v>
      </c>
      <c r="B92" s="311" t="s">
        <v>181</v>
      </c>
      <c r="C92" s="21" t="s">
        <v>57</v>
      </c>
      <c r="D92" s="22" t="s">
        <v>31</v>
      </c>
      <c r="E92" s="25">
        <v>100</v>
      </c>
      <c r="F92" s="102"/>
      <c r="G92" s="726"/>
    </row>
    <row r="93" spans="1:8" x14ac:dyDescent="0.2">
      <c r="A93" s="307"/>
      <c r="B93" s="311"/>
      <c r="C93" s="21"/>
      <c r="D93" s="22"/>
      <c r="E93" s="25"/>
      <c r="F93" s="102"/>
      <c r="G93" s="726"/>
    </row>
    <row r="94" spans="1:8" ht="25.5" x14ac:dyDescent="0.2">
      <c r="A94" s="307" t="s">
        <v>509</v>
      </c>
      <c r="B94" s="311" t="s">
        <v>199</v>
      </c>
      <c r="C94" s="21" t="s">
        <v>48</v>
      </c>
      <c r="D94" s="22"/>
      <c r="E94" s="25"/>
      <c r="F94" s="20"/>
      <c r="G94" s="724"/>
    </row>
    <row r="95" spans="1:8" x14ac:dyDescent="0.2">
      <c r="A95" s="307" t="s">
        <v>510</v>
      </c>
      <c r="B95" s="311"/>
      <c r="C95" s="21" t="s">
        <v>410</v>
      </c>
      <c r="D95" s="22" t="s">
        <v>31</v>
      </c>
      <c r="E95" s="25">
        <v>500</v>
      </c>
      <c r="F95" s="102"/>
      <c r="G95" s="726"/>
      <c r="H95" s="792"/>
    </row>
    <row r="96" spans="1:8" x14ac:dyDescent="0.2">
      <c r="A96" s="307"/>
      <c r="B96" s="311"/>
      <c r="C96" s="21"/>
      <c r="D96" s="22"/>
      <c r="E96" s="25"/>
      <c r="F96" s="102"/>
      <c r="G96" s="726"/>
      <c r="H96" s="792"/>
    </row>
    <row r="97" spans="1:11" x14ac:dyDescent="0.2">
      <c r="A97" s="307" t="s">
        <v>511</v>
      </c>
      <c r="B97" s="311"/>
      <c r="C97" s="21" t="s">
        <v>411</v>
      </c>
      <c r="D97" s="22" t="s">
        <v>51</v>
      </c>
      <c r="E97" s="25">
        <v>943</v>
      </c>
      <c r="F97" s="102"/>
      <c r="G97" s="726"/>
      <c r="H97" s="792"/>
    </row>
    <row r="98" spans="1:11" x14ac:dyDescent="0.2">
      <c r="A98" s="307"/>
      <c r="B98" s="311"/>
      <c r="C98" s="21"/>
      <c r="D98" s="22"/>
      <c r="E98" s="25"/>
      <c r="F98" s="20"/>
      <c r="G98" s="724"/>
    </row>
    <row r="99" spans="1:11" x14ac:dyDescent="0.2">
      <c r="A99" s="307" t="s">
        <v>512</v>
      </c>
      <c r="B99" s="311" t="s">
        <v>225</v>
      </c>
      <c r="C99" s="23" t="s">
        <v>61</v>
      </c>
      <c r="D99" s="22"/>
      <c r="E99" s="25"/>
      <c r="F99" s="20"/>
      <c r="G99" s="724"/>
    </row>
    <row r="100" spans="1:11" x14ac:dyDescent="0.2">
      <c r="A100" s="307" t="s">
        <v>513</v>
      </c>
      <c r="B100" s="322" t="s">
        <v>162</v>
      </c>
      <c r="C100" s="283" t="s">
        <v>227</v>
      </c>
      <c r="D100" s="284"/>
      <c r="E100" s="285"/>
      <c r="F100" s="286"/>
      <c r="G100" s="732"/>
    </row>
    <row r="101" spans="1:11" x14ac:dyDescent="0.2">
      <c r="A101" s="307"/>
      <c r="B101" s="322"/>
      <c r="C101" s="283" t="s">
        <v>228</v>
      </c>
      <c r="D101" s="284" t="s">
        <v>31</v>
      </c>
      <c r="E101" s="285">
        <v>200</v>
      </c>
      <c r="F101" s="286"/>
      <c r="G101" s="732"/>
    </row>
    <row r="102" spans="1:11" x14ac:dyDescent="0.2">
      <c r="A102" s="307"/>
      <c r="B102" s="322"/>
      <c r="C102" s="283"/>
      <c r="D102" s="284"/>
      <c r="E102" s="285"/>
      <c r="F102" s="286"/>
      <c r="G102" s="732"/>
    </row>
    <row r="103" spans="1:11" x14ac:dyDescent="0.2">
      <c r="A103" s="307"/>
      <c r="B103" s="322"/>
      <c r="C103" s="283" t="s">
        <v>229</v>
      </c>
      <c r="D103" s="284" t="s">
        <v>31</v>
      </c>
      <c r="E103" s="285">
        <v>40</v>
      </c>
      <c r="F103" s="286"/>
      <c r="G103" s="732"/>
    </row>
    <row r="104" spans="1:11" x14ac:dyDescent="0.2">
      <c r="A104" s="307"/>
      <c r="B104" s="322"/>
      <c r="C104" s="283"/>
      <c r="D104" s="284"/>
      <c r="E104" s="285"/>
      <c r="F104" s="286"/>
      <c r="G104" s="732"/>
    </row>
    <row r="105" spans="1:11" x14ac:dyDescent="0.2">
      <c r="A105" s="307" t="s">
        <v>514</v>
      </c>
      <c r="B105" s="322" t="s">
        <v>163</v>
      </c>
      <c r="C105" s="283" t="s">
        <v>231</v>
      </c>
      <c r="D105" s="284"/>
      <c r="E105" s="285"/>
      <c r="F105" s="286"/>
      <c r="G105" s="732"/>
    </row>
    <row r="106" spans="1:11" x14ac:dyDescent="0.2">
      <c r="A106" s="307"/>
      <c r="B106" s="322" t="s">
        <v>232</v>
      </c>
      <c r="C106" s="283" t="s">
        <v>233</v>
      </c>
      <c r="D106" s="284"/>
      <c r="E106" s="285"/>
      <c r="F106" s="286"/>
      <c r="G106" s="732"/>
    </row>
    <row r="107" spans="1:11" x14ac:dyDescent="0.2">
      <c r="A107" s="307"/>
      <c r="B107" s="322"/>
      <c r="C107" s="283" t="s">
        <v>228</v>
      </c>
      <c r="D107" s="284" t="s">
        <v>31</v>
      </c>
      <c r="E107" s="285">
        <v>10</v>
      </c>
      <c r="F107" s="286"/>
      <c r="G107" s="732"/>
      <c r="J107" s="287"/>
      <c r="K107" s="287"/>
    </row>
    <row r="108" spans="1:11" x14ac:dyDescent="0.2">
      <c r="A108" s="307"/>
      <c r="B108" s="322"/>
      <c r="C108" s="283"/>
      <c r="D108" s="284"/>
      <c r="E108" s="285"/>
      <c r="F108" s="286"/>
      <c r="G108" s="732"/>
    </row>
    <row r="109" spans="1:11" x14ac:dyDescent="0.2">
      <c r="A109" s="307"/>
      <c r="B109" s="322"/>
      <c r="C109" s="283" t="s">
        <v>229</v>
      </c>
      <c r="D109" s="284" t="s">
        <v>31</v>
      </c>
      <c r="E109" s="285">
        <v>10</v>
      </c>
      <c r="F109" s="286"/>
      <c r="G109" s="732"/>
    </row>
    <row r="110" spans="1:11" x14ac:dyDescent="0.2">
      <c r="A110" s="307"/>
      <c r="B110" s="322"/>
      <c r="C110" s="283"/>
      <c r="D110" s="284"/>
      <c r="E110" s="285"/>
      <c r="F110" s="286"/>
      <c r="G110" s="732"/>
    </row>
    <row r="111" spans="1:11" x14ac:dyDescent="0.2">
      <c r="A111" s="307" t="s">
        <v>515</v>
      </c>
      <c r="B111" s="322" t="s">
        <v>234</v>
      </c>
      <c r="C111" s="283" t="s">
        <v>235</v>
      </c>
      <c r="D111" s="284"/>
      <c r="E111" s="285"/>
      <c r="F111" s="286"/>
      <c r="G111" s="732"/>
    </row>
    <row r="112" spans="1:11" x14ac:dyDescent="0.2">
      <c r="A112" s="307"/>
      <c r="B112" s="322"/>
      <c r="C112" s="283" t="s">
        <v>228</v>
      </c>
      <c r="D112" s="284" t="s">
        <v>31</v>
      </c>
      <c r="E112" s="285">
        <v>10</v>
      </c>
      <c r="F112" s="286"/>
      <c r="G112" s="732"/>
    </row>
    <row r="113" spans="1:7" x14ac:dyDescent="0.2">
      <c r="A113" s="307"/>
      <c r="B113" s="322"/>
      <c r="C113" s="283"/>
      <c r="D113" s="284"/>
      <c r="E113" s="285"/>
      <c r="F113" s="286"/>
      <c r="G113" s="732"/>
    </row>
    <row r="114" spans="1:7" x14ac:dyDescent="0.2">
      <c r="A114" s="307"/>
      <c r="B114" s="322"/>
      <c r="C114" s="283" t="s">
        <v>229</v>
      </c>
      <c r="D114" s="284" t="s">
        <v>31</v>
      </c>
      <c r="E114" s="285">
        <v>10</v>
      </c>
      <c r="F114" s="286"/>
      <c r="G114" s="732"/>
    </row>
    <row r="115" spans="1:7" x14ac:dyDescent="0.2">
      <c r="A115" s="307"/>
      <c r="B115" s="322"/>
      <c r="C115" s="283"/>
      <c r="D115" s="284"/>
      <c r="E115" s="285"/>
      <c r="F115" s="286"/>
      <c r="G115" s="732"/>
    </row>
    <row r="116" spans="1:7" x14ac:dyDescent="0.2">
      <c r="A116" s="307" t="s">
        <v>516</v>
      </c>
      <c r="B116" s="322" t="s">
        <v>236</v>
      </c>
      <c r="C116" s="283" t="s">
        <v>237</v>
      </c>
      <c r="D116" s="284"/>
      <c r="E116" s="285"/>
      <c r="F116" s="286"/>
      <c r="G116" s="732"/>
    </row>
    <row r="117" spans="1:7" x14ac:dyDescent="0.2">
      <c r="A117" s="307"/>
      <c r="B117" s="322"/>
      <c r="C117" s="283" t="s">
        <v>228</v>
      </c>
      <c r="D117" s="284" t="s">
        <v>31</v>
      </c>
      <c r="E117" s="285">
        <v>10</v>
      </c>
      <c r="F117" s="286"/>
      <c r="G117" s="732"/>
    </row>
    <row r="118" spans="1:7" x14ac:dyDescent="0.2">
      <c r="A118" s="307"/>
      <c r="B118" s="322"/>
      <c r="C118" s="283"/>
      <c r="D118" s="284"/>
      <c r="E118" s="285"/>
      <c r="F118" s="286"/>
      <c r="G118" s="732"/>
    </row>
    <row r="119" spans="1:7" x14ac:dyDescent="0.2">
      <c r="A119" s="307"/>
      <c r="B119" s="322"/>
      <c r="C119" s="283" t="s">
        <v>229</v>
      </c>
      <c r="D119" s="284" t="s">
        <v>31</v>
      </c>
      <c r="E119" s="285">
        <v>10</v>
      </c>
      <c r="F119" s="286"/>
      <c r="G119" s="732"/>
    </row>
    <row r="120" spans="1:7" x14ac:dyDescent="0.2">
      <c r="A120" s="307"/>
      <c r="B120" s="322"/>
      <c r="C120" s="283"/>
      <c r="D120" s="284"/>
      <c r="E120" s="285"/>
      <c r="F120" s="286"/>
      <c r="G120" s="732"/>
    </row>
    <row r="121" spans="1:7" x14ac:dyDescent="0.2">
      <c r="A121" s="309" t="s">
        <v>517</v>
      </c>
      <c r="B121" s="323" t="s">
        <v>162</v>
      </c>
      <c r="C121" s="278" t="s">
        <v>412</v>
      </c>
      <c r="D121" s="279"/>
      <c r="E121" s="288"/>
      <c r="F121" s="20"/>
      <c r="G121" s="724"/>
    </row>
    <row r="122" spans="1:7" x14ac:dyDescent="0.2">
      <c r="A122" s="307"/>
      <c r="B122" s="322"/>
      <c r="C122" s="21" t="s">
        <v>413</v>
      </c>
      <c r="D122" s="22"/>
      <c r="E122" s="107"/>
      <c r="F122" s="20"/>
      <c r="G122" s="724"/>
    </row>
    <row r="123" spans="1:7" x14ac:dyDescent="0.2">
      <c r="A123" s="307" t="s">
        <v>518</v>
      </c>
      <c r="B123" s="311"/>
      <c r="C123" s="21" t="s">
        <v>414</v>
      </c>
      <c r="D123" s="22" t="s">
        <v>31</v>
      </c>
      <c r="E123" s="107">
        <v>10</v>
      </c>
      <c r="F123" s="102"/>
      <c r="G123" s="726"/>
    </row>
    <row r="124" spans="1:7" x14ac:dyDescent="0.2">
      <c r="A124" s="307"/>
      <c r="B124" s="311"/>
      <c r="C124" s="21"/>
      <c r="D124" s="22"/>
      <c r="E124" s="107"/>
      <c r="F124" s="102"/>
      <c r="G124" s="726"/>
    </row>
    <row r="125" spans="1:7" x14ac:dyDescent="0.2">
      <c r="A125" s="307" t="s">
        <v>519</v>
      </c>
      <c r="B125" s="311"/>
      <c r="C125" s="21" t="s">
        <v>415</v>
      </c>
      <c r="D125" s="22" t="s">
        <v>31</v>
      </c>
      <c r="E125" s="107">
        <v>10</v>
      </c>
      <c r="F125" s="102"/>
      <c r="G125" s="726"/>
    </row>
    <row r="126" spans="1:7" x14ac:dyDescent="0.2">
      <c r="A126" s="307"/>
      <c r="B126" s="311"/>
      <c r="C126" s="21"/>
      <c r="D126" s="22"/>
      <c r="E126" s="107"/>
      <c r="F126" s="102"/>
      <c r="G126" s="726"/>
    </row>
    <row r="127" spans="1:7" x14ac:dyDescent="0.2">
      <c r="A127" s="307" t="s">
        <v>520</v>
      </c>
      <c r="B127" s="311"/>
      <c r="C127" s="21" t="s">
        <v>416</v>
      </c>
      <c r="D127" s="22" t="s">
        <v>31</v>
      </c>
      <c r="E127" s="107">
        <v>10</v>
      </c>
      <c r="F127" s="102"/>
      <c r="G127" s="726"/>
    </row>
    <row r="128" spans="1:7" x14ac:dyDescent="0.2">
      <c r="A128" s="307"/>
      <c r="B128" s="311"/>
      <c r="C128" s="21"/>
      <c r="D128" s="22"/>
      <c r="E128" s="107"/>
      <c r="F128" s="102"/>
      <c r="G128" s="726"/>
    </row>
    <row r="129" spans="1:7" x14ac:dyDescent="0.2">
      <c r="A129" s="307" t="s">
        <v>521</v>
      </c>
      <c r="B129" s="311"/>
      <c r="C129" s="21" t="s">
        <v>417</v>
      </c>
      <c r="D129" s="22"/>
      <c r="E129" s="107"/>
      <c r="F129" s="102"/>
      <c r="G129" s="726"/>
    </row>
    <row r="130" spans="1:7" x14ac:dyDescent="0.2">
      <c r="A130" s="307"/>
      <c r="B130" s="311"/>
      <c r="C130" s="21" t="s">
        <v>418</v>
      </c>
      <c r="D130" s="22" t="s">
        <v>31</v>
      </c>
      <c r="E130" s="107">
        <v>6</v>
      </c>
      <c r="F130" s="102"/>
      <c r="G130" s="726"/>
    </row>
    <row r="131" spans="1:7" x14ac:dyDescent="0.2">
      <c r="A131" s="307"/>
      <c r="B131" s="311"/>
      <c r="C131" s="21"/>
      <c r="D131" s="22"/>
      <c r="E131" s="25"/>
      <c r="F131" s="20"/>
      <c r="G131" s="724"/>
    </row>
    <row r="132" spans="1:7" x14ac:dyDescent="0.2">
      <c r="A132" s="307" t="s">
        <v>522</v>
      </c>
      <c r="B132" s="311" t="s">
        <v>419</v>
      </c>
      <c r="C132" s="23" t="s">
        <v>124</v>
      </c>
      <c r="D132" s="22"/>
      <c r="E132" s="25"/>
      <c r="F132" s="20"/>
      <c r="G132" s="724"/>
    </row>
    <row r="133" spans="1:7" x14ac:dyDescent="0.2">
      <c r="A133" s="307" t="s">
        <v>523</v>
      </c>
      <c r="B133" s="311" t="s">
        <v>162</v>
      </c>
      <c r="C133" s="21" t="s">
        <v>420</v>
      </c>
      <c r="D133" s="22"/>
      <c r="E133" s="25"/>
      <c r="F133" s="20"/>
      <c r="G133" s="724"/>
    </row>
    <row r="134" spans="1:7" x14ac:dyDescent="0.2">
      <c r="A134" s="307"/>
      <c r="B134" s="311"/>
      <c r="C134" s="21" t="s">
        <v>421</v>
      </c>
      <c r="D134" s="22"/>
      <c r="E134" s="25"/>
      <c r="F134" s="20"/>
      <c r="G134" s="724"/>
    </row>
    <row r="135" spans="1:7" x14ac:dyDescent="0.2">
      <c r="A135" s="307"/>
      <c r="B135" s="311"/>
      <c r="C135" s="21" t="s">
        <v>422</v>
      </c>
      <c r="D135" s="22" t="s">
        <v>14</v>
      </c>
      <c r="E135" s="25">
        <v>0</v>
      </c>
      <c r="F135" s="20"/>
      <c r="G135" s="724"/>
    </row>
    <row r="136" spans="1:7" x14ac:dyDescent="0.2">
      <c r="A136" s="307"/>
      <c r="B136" s="311"/>
      <c r="C136" s="21"/>
      <c r="D136" s="22"/>
      <c r="E136" s="25"/>
      <c r="F136" s="20"/>
      <c r="G136" s="724"/>
    </row>
    <row r="137" spans="1:7" x14ac:dyDescent="0.2">
      <c r="A137" s="307" t="s">
        <v>524</v>
      </c>
      <c r="B137" s="311"/>
      <c r="C137" s="21" t="s">
        <v>423</v>
      </c>
      <c r="D137" s="22" t="s">
        <v>14</v>
      </c>
      <c r="E137" s="25">
        <v>800</v>
      </c>
      <c r="F137" s="102"/>
      <c r="G137" s="726"/>
    </row>
    <row r="138" spans="1:7" x14ac:dyDescent="0.2">
      <c r="A138" s="307"/>
      <c r="B138" s="311"/>
      <c r="C138" s="21"/>
      <c r="D138" s="22"/>
      <c r="E138" s="25"/>
      <c r="F138" s="102"/>
      <c r="G138" s="726"/>
    </row>
    <row r="139" spans="1:7" x14ac:dyDescent="0.2">
      <c r="A139" s="307" t="s">
        <v>525</v>
      </c>
      <c r="B139" s="311"/>
      <c r="C139" s="21" t="s">
        <v>424</v>
      </c>
      <c r="D139" s="22" t="s">
        <v>14</v>
      </c>
      <c r="E139" s="25">
        <v>870</v>
      </c>
      <c r="F139" s="102"/>
      <c r="G139" s="726"/>
    </row>
    <row r="140" spans="1:7" x14ac:dyDescent="0.2">
      <c r="A140" s="307"/>
      <c r="B140" s="311"/>
      <c r="C140" s="21"/>
      <c r="D140" s="22"/>
      <c r="E140" s="25"/>
      <c r="F140" s="102"/>
      <c r="G140" s="726"/>
    </row>
    <row r="141" spans="1:7" x14ac:dyDescent="0.2">
      <c r="A141" s="307" t="s">
        <v>526</v>
      </c>
      <c r="B141" s="311"/>
      <c r="C141" s="21" t="s">
        <v>1158</v>
      </c>
      <c r="D141" s="22" t="s">
        <v>14</v>
      </c>
      <c r="E141" s="25">
        <v>370</v>
      </c>
      <c r="F141" s="102"/>
      <c r="G141" s="726"/>
    </row>
    <row r="142" spans="1:7" x14ac:dyDescent="0.2">
      <c r="A142" s="307"/>
      <c r="B142" s="311"/>
      <c r="C142" s="21"/>
      <c r="D142" s="22"/>
      <c r="E142" s="25"/>
      <c r="F142" s="102"/>
      <c r="G142" s="726"/>
    </row>
    <row r="143" spans="1:7" x14ac:dyDescent="0.2">
      <c r="A143" s="307" t="s">
        <v>527</v>
      </c>
      <c r="B143" s="311" t="s">
        <v>163</v>
      </c>
      <c r="C143" s="21" t="s">
        <v>425</v>
      </c>
      <c r="D143" s="22"/>
      <c r="E143" s="25"/>
      <c r="F143" s="102"/>
      <c r="G143" s="726"/>
    </row>
    <row r="144" spans="1:7" x14ac:dyDescent="0.2">
      <c r="A144" s="307"/>
      <c r="B144" s="311"/>
      <c r="C144" s="21" t="s">
        <v>426</v>
      </c>
      <c r="D144" s="22"/>
      <c r="E144" s="25"/>
      <c r="F144" s="102"/>
      <c r="G144" s="726"/>
    </row>
    <row r="145" spans="1:7" x14ac:dyDescent="0.2">
      <c r="A145" s="307"/>
      <c r="B145" s="311"/>
      <c r="C145" s="21"/>
      <c r="D145" s="22"/>
      <c r="E145" s="25"/>
      <c r="F145" s="102"/>
      <c r="G145" s="726"/>
    </row>
    <row r="146" spans="1:7" x14ac:dyDescent="0.2">
      <c r="A146" s="307"/>
      <c r="B146" s="311"/>
      <c r="C146" s="21" t="s">
        <v>463</v>
      </c>
      <c r="D146" s="284" t="s">
        <v>68</v>
      </c>
      <c r="E146" s="285">
        <v>0</v>
      </c>
      <c r="F146" s="286"/>
      <c r="G146" s="732"/>
    </row>
    <row r="147" spans="1:7" x14ac:dyDescent="0.2">
      <c r="A147" s="307"/>
      <c r="B147" s="311"/>
      <c r="C147" s="21"/>
      <c r="D147" s="22"/>
      <c r="E147" s="25"/>
      <c r="F147" s="102"/>
      <c r="G147" s="726"/>
    </row>
    <row r="148" spans="1:7" x14ac:dyDescent="0.2">
      <c r="A148" s="307"/>
      <c r="B148" s="311"/>
      <c r="C148" s="21" t="s">
        <v>427</v>
      </c>
      <c r="D148" s="284" t="s">
        <v>68</v>
      </c>
      <c r="E148" s="285">
        <v>0</v>
      </c>
      <c r="F148" s="286"/>
      <c r="G148" s="732"/>
    </row>
    <row r="149" spans="1:7" s="37" customFormat="1" x14ac:dyDescent="0.2">
      <c r="A149" s="312"/>
      <c r="B149" s="313"/>
      <c r="C149" s="36"/>
      <c r="D149" s="36"/>
      <c r="E149" s="36"/>
      <c r="F149" s="36"/>
      <c r="G149" s="727"/>
    </row>
    <row r="150" spans="1:7" s="41" customFormat="1" x14ac:dyDescent="0.2">
      <c r="A150" s="314"/>
      <c r="B150" s="315"/>
      <c r="C150" s="39"/>
      <c r="D150" s="39"/>
      <c r="E150" s="39"/>
      <c r="F150" s="40" t="s">
        <v>113</v>
      </c>
      <c r="G150" s="733">
        <f>SUM(G83:G142)</f>
        <v>0</v>
      </c>
    </row>
    <row r="151" spans="1:7" s="41" customFormat="1" x14ac:dyDescent="0.2">
      <c r="A151" s="316" t="s">
        <v>0</v>
      </c>
      <c r="B151" s="317"/>
      <c r="C151" s="43" t="s">
        <v>1</v>
      </c>
      <c r="D151" s="43" t="s">
        <v>2</v>
      </c>
      <c r="E151" s="43" t="s">
        <v>3</v>
      </c>
      <c r="F151" s="43" t="s">
        <v>4</v>
      </c>
      <c r="G151" s="729" t="s">
        <v>5</v>
      </c>
    </row>
    <row r="152" spans="1:7" s="41" customFormat="1" x14ac:dyDescent="0.2">
      <c r="A152" s="318"/>
      <c r="B152" s="319"/>
      <c r="C152" s="45"/>
      <c r="D152" s="45"/>
      <c r="E152" s="45"/>
      <c r="F152" s="46" t="s">
        <v>114</v>
      </c>
      <c r="G152" s="730">
        <f>G150</f>
        <v>0</v>
      </c>
    </row>
    <row r="153" spans="1:7" s="10" customFormat="1" x14ac:dyDescent="0.2">
      <c r="A153" s="320"/>
      <c r="B153" s="321"/>
      <c r="C153" s="6"/>
      <c r="D153" s="4"/>
      <c r="E153" s="4"/>
      <c r="F153" s="47"/>
      <c r="G153" s="731"/>
    </row>
    <row r="154" spans="1:7" s="10" customFormat="1" x14ac:dyDescent="0.2">
      <c r="A154" s="307" t="s">
        <v>527</v>
      </c>
      <c r="B154" s="311" t="s">
        <v>163</v>
      </c>
      <c r="C154" s="21" t="s">
        <v>425</v>
      </c>
      <c r="D154" s="22"/>
      <c r="E154" s="25"/>
      <c r="F154" s="102"/>
      <c r="G154" s="726"/>
    </row>
    <row r="155" spans="1:7" s="10" customFormat="1" x14ac:dyDescent="0.2">
      <c r="A155" s="307"/>
      <c r="B155" s="311"/>
      <c r="C155" s="21" t="s">
        <v>426</v>
      </c>
      <c r="D155" s="22"/>
      <c r="E155" s="25"/>
      <c r="F155" s="102"/>
      <c r="G155" s="726"/>
    </row>
    <row r="156" spans="1:7" s="10" customFormat="1" x14ac:dyDescent="0.2">
      <c r="A156" s="307"/>
      <c r="B156" s="311"/>
      <c r="C156" s="21" t="s">
        <v>428</v>
      </c>
      <c r="D156" s="284" t="s">
        <v>68</v>
      </c>
      <c r="E156" s="285">
        <v>0</v>
      </c>
      <c r="F156" s="286"/>
      <c r="G156" s="732"/>
    </row>
    <row r="157" spans="1:7" s="10" customFormat="1" x14ac:dyDescent="0.2">
      <c r="A157" s="307"/>
      <c r="B157" s="311"/>
      <c r="C157" s="21"/>
      <c r="D157" s="22"/>
      <c r="E157" s="25"/>
      <c r="F157" s="102"/>
      <c r="G157" s="726"/>
    </row>
    <row r="158" spans="1:7" s="10" customFormat="1" x14ac:dyDescent="0.2">
      <c r="A158" s="307"/>
      <c r="B158" s="311"/>
      <c r="C158" s="21" t="s">
        <v>429</v>
      </c>
      <c r="D158" s="284" t="s">
        <v>68</v>
      </c>
      <c r="E158" s="285">
        <v>0</v>
      </c>
      <c r="F158" s="286"/>
      <c r="G158" s="732"/>
    </row>
    <row r="159" spans="1:7" s="10" customFormat="1" x14ac:dyDescent="0.2">
      <c r="A159" s="307"/>
      <c r="B159" s="311"/>
      <c r="C159" s="21"/>
      <c r="D159" s="22"/>
      <c r="E159" s="25"/>
      <c r="F159" s="102"/>
      <c r="G159" s="726"/>
    </row>
    <row r="160" spans="1:7" s="10" customFormat="1" x14ac:dyDescent="0.2">
      <c r="A160" s="307"/>
      <c r="B160" s="311"/>
      <c r="C160" s="21" t="s">
        <v>430</v>
      </c>
      <c r="D160" s="284" t="s">
        <v>68</v>
      </c>
      <c r="E160" s="285">
        <v>0</v>
      </c>
      <c r="F160" s="286"/>
      <c r="G160" s="732"/>
    </row>
    <row r="161" spans="1:7" s="10" customFormat="1" x14ac:dyDescent="0.2">
      <c r="A161" s="320"/>
      <c r="B161" s="324"/>
      <c r="C161" s="289"/>
      <c r="D161" s="290"/>
      <c r="E161" s="290"/>
      <c r="F161" s="47"/>
      <c r="G161" s="731"/>
    </row>
    <row r="162" spans="1:7" x14ac:dyDescent="0.2">
      <c r="A162" s="307" t="s">
        <v>528</v>
      </c>
      <c r="B162" s="311" t="s">
        <v>431</v>
      </c>
      <c r="C162" s="23" t="s">
        <v>125</v>
      </c>
      <c r="D162" s="22"/>
      <c r="E162" s="25"/>
      <c r="F162" s="20"/>
      <c r="G162" s="724"/>
    </row>
    <row r="163" spans="1:7" x14ac:dyDescent="0.2">
      <c r="A163" s="307" t="s">
        <v>529</v>
      </c>
      <c r="B163" s="311" t="s">
        <v>431</v>
      </c>
      <c r="C163" s="21" t="s">
        <v>432</v>
      </c>
      <c r="D163" s="22"/>
      <c r="E163" s="25"/>
      <c r="F163" s="20"/>
      <c r="G163" s="724"/>
    </row>
    <row r="164" spans="1:7" x14ac:dyDescent="0.2">
      <c r="A164" s="307"/>
      <c r="B164" s="311"/>
      <c r="C164" s="21" t="s">
        <v>433</v>
      </c>
      <c r="D164" s="22"/>
      <c r="E164" s="25"/>
      <c r="F164" s="20"/>
      <c r="G164" s="724"/>
    </row>
    <row r="165" spans="1:7" x14ac:dyDescent="0.2">
      <c r="A165" s="307" t="s">
        <v>530</v>
      </c>
      <c r="B165" s="311"/>
      <c r="C165" s="21" t="s">
        <v>434</v>
      </c>
      <c r="D165" s="22" t="s">
        <v>68</v>
      </c>
      <c r="E165" s="25">
        <v>47</v>
      </c>
      <c r="F165" s="102"/>
      <c r="G165" s="726"/>
    </row>
    <row r="166" spans="1:7" x14ac:dyDescent="0.2">
      <c r="A166" s="307"/>
      <c r="B166" s="311"/>
      <c r="C166" s="21"/>
      <c r="D166" s="22"/>
      <c r="E166" s="25"/>
      <c r="F166" s="102"/>
      <c r="G166" s="726"/>
    </row>
    <row r="167" spans="1:7" x14ac:dyDescent="0.2">
      <c r="A167" s="307" t="s">
        <v>531</v>
      </c>
      <c r="B167" s="311"/>
      <c r="C167" s="21" t="s">
        <v>435</v>
      </c>
      <c r="D167" s="22" t="s">
        <v>68</v>
      </c>
      <c r="E167" s="25">
        <v>2</v>
      </c>
      <c r="F167" s="102"/>
      <c r="G167" s="726"/>
    </row>
    <row r="168" spans="1:7" x14ac:dyDescent="0.2">
      <c r="A168" s="307"/>
      <c r="B168" s="311"/>
      <c r="C168" s="21"/>
      <c r="D168" s="22"/>
      <c r="E168" s="25"/>
      <c r="F168" s="102"/>
      <c r="G168" s="726"/>
    </row>
    <row r="169" spans="1:7" x14ac:dyDescent="0.2">
      <c r="A169" s="307" t="s">
        <v>532</v>
      </c>
      <c r="B169" s="311"/>
      <c r="C169" s="21" t="s">
        <v>436</v>
      </c>
      <c r="D169" s="22" t="s">
        <v>68</v>
      </c>
      <c r="E169" s="25">
        <v>1</v>
      </c>
      <c r="F169" s="102"/>
      <c r="G169" s="726"/>
    </row>
    <row r="170" spans="1:7" x14ac:dyDescent="0.2">
      <c r="A170" s="307"/>
      <c r="B170" s="311"/>
      <c r="C170" s="21"/>
      <c r="D170" s="22"/>
      <c r="E170" s="25"/>
      <c r="F170" s="102"/>
      <c r="G170" s="726"/>
    </row>
    <row r="171" spans="1:7" x14ac:dyDescent="0.2">
      <c r="A171" s="307" t="s">
        <v>533</v>
      </c>
      <c r="B171" s="311"/>
      <c r="C171" s="21" t="s">
        <v>437</v>
      </c>
      <c r="D171" s="22" t="s">
        <v>68</v>
      </c>
      <c r="E171" s="25">
        <v>0</v>
      </c>
      <c r="F171" s="102"/>
      <c r="G171" s="726"/>
    </row>
    <row r="172" spans="1:7" x14ac:dyDescent="0.2">
      <c r="A172" s="307"/>
      <c r="B172" s="311"/>
      <c r="C172" s="21"/>
      <c r="D172" s="22"/>
      <c r="E172" s="25"/>
      <c r="F172" s="102"/>
      <c r="G172" s="726"/>
    </row>
    <row r="173" spans="1:7" x14ac:dyDescent="0.2">
      <c r="A173" s="307" t="s">
        <v>534</v>
      </c>
      <c r="B173" s="311" t="s">
        <v>431</v>
      </c>
      <c r="C173" s="21" t="s">
        <v>432</v>
      </c>
      <c r="D173" s="22"/>
      <c r="E173" s="25"/>
      <c r="F173" s="20"/>
      <c r="G173" s="724"/>
    </row>
    <row r="174" spans="1:7" x14ac:dyDescent="0.2">
      <c r="A174" s="307"/>
      <c r="B174" s="311"/>
      <c r="C174" s="21" t="s">
        <v>433</v>
      </c>
      <c r="D174" s="22"/>
      <c r="E174" s="25"/>
      <c r="F174" s="20"/>
      <c r="G174" s="724"/>
    </row>
    <row r="175" spans="1:7" x14ac:dyDescent="0.2">
      <c r="A175" s="307" t="s">
        <v>535</v>
      </c>
      <c r="B175" s="311"/>
      <c r="C175" s="21" t="s">
        <v>438</v>
      </c>
      <c r="D175" s="22" t="s">
        <v>68</v>
      </c>
      <c r="E175" s="25">
        <v>1</v>
      </c>
      <c r="F175" s="102"/>
      <c r="G175" s="726"/>
    </row>
    <row r="176" spans="1:7" x14ac:dyDescent="0.2">
      <c r="A176" s="307"/>
      <c r="B176" s="311"/>
      <c r="C176" s="21"/>
      <c r="D176" s="22"/>
      <c r="E176" s="25"/>
      <c r="F176" s="102"/>
      <c r="G176" s="726"/>
    </row>
    <row r="177" spans="1:7" x14ac:dyDescent="0.2">
      <c r="A177" s="307"/>
      <c r="B177" s="311"/>
      <c r="C177" s="21" t="s">
        <v>439</v>
      </c>
      <c r="D177" s="22" t="s">
        <v>68</v>
      </c>
      <c r="E177" s="25">
        <v>0</v>
      </c>
      <c r="F177" s="102"/>
      <c r="G177" s="726"/>
    </row>
    <row r="178" spans="1:7" x14ac:dyDescent="0.2">
      <c r="A178" s="307"/>
      <c r="B178" s="311"/>
      <c r="C178" s="21"/>
      <c r="D178" s="22"/>
      <c r="E178" s="25"/>
      <c r="F178" s="20"/>
      <c r="G178" s="724"/>
    </row>
    <row r="179" spans="1:7" x14ac:dyDescent="0.2">
      <c r="A179" s="307" t="s">
        <v>536</v>
      </c>
      <c r="B179" s="311" t="s">
        <v>244</v>
      </c>
      <c r="C179" s="21" t="s">
        <v>440</v>
      </c>
      <c r="D179" s="22"/>
      <c r="E179" s="25"/>
      <c r="F179" s="20"/>
      <c r="G179" s="724"/>
    </row>
    <row r="180" spans="1:7" x14ac:dyDescent="0.2">
      <c r="A180" s="307"/>
      <c r="B180" s="311"/>
      <c r="C180" s="21" t="s">
        <v>441</v>
      </c>
      <c r="D180" s="22"/>
      <c r="E180" s="25"/>
      <c r="F180" s="20"/>
      <c r="G180" s="724"/>
    </row>
    <row r="181" spans="1:7" x14ac:dyDescent="0.2">
      <c r="A181" s="307"/>
      <c r="B181" s="311"/>
      <c r="C181" s="21" t="s">
        <v>442</v>
      </c>
      <c r="D181" s="22" t="s">
        <v>68</v>
      </c>
      <c r="E181" s="25">
        <v>0</v>
      </c>
      <c r="F181" s="102"/>
      <c r="G181" s="726"/>
    </row>
    <row r="182" spans="1:7" x14ac:dyDescent="0.2">
      <c r="A182" s="307"/>
      <c r="B182" s="311"/>
      <c r="C182" s="21"/>
      <c r="D182" s="22"/>
      <c r="E182" s="25"/>
      <c r="F182" s="20"/>
      <c r="G182" s="724"/>
    </row>
    <row r="183" spans="1:7" x14ac:dyDescent="0.2">
      <c r="A183" s="307"/>
      <c r="B183" s="311"/>
      <c r="C183" s="21" t="s">
        <v>443</v>
      </c>
      <c r="D183" s="22" t="s">
        <v>68</v>
      </c>
      <c r="E183" s="25">
        <v>0</v>
      </c>
      <c r="F183" s="102"/>
      <c r="G183" s="726"/>
    </row>
    <row r="184" spans="1:7" x14ac:dyDescent="0.2">
      <c r="A184" s="307"/>
      <c r="B184" s="311"/>
      <c r="C184" s="21"/>
      <c r="D184" s="22"/>
      <c r="E184" s="25"/>
      <c r="F184" s="20"/>
      <c r="G184" s="724"/>
    </row>
    <row r="185" spans="1:7" x14ac:dyDescent="0.2">
      <c r="A185" s="307"/>
      <c r="B185" s="311"/>
      <c r="C185" s="21" t="s">
        <v>444</v>
      </c>
      <c r="D185" s="22" t="s">
        <v>68</v>
      </c>
      <c r="E185" s="25">
        <v>0</v>
      </c>
      <c r="F185" s="102"/>
      <c r="G185" s="726"/>
    </row>
    <row r="186" spans="1:7" x14ac:dyDescent="0.2">
      <c r="A186" s="307"/>
      <c r="B186" s="311"/>
      <c r="C186" s="21"/>
      <c r="D186" s="22"/>
      <c r="E186" s="25"/>
      <c r="F186" s="20"/>
      <c r="G186" s="724"/>
    </row>
    <row r="187" spans="1:7" x14ac:dyDescent="0.2">
      <c r="A187" s="307"/>
      <c r="B187" s="311"/>
      <c r="C187" s="21" t="s">
        <v>445</v>
      </c>
      <c r="D187" s="22" t="s">
        <v>68</v>
      </c>
      <c r="E187" s="25">
        <v>0</v>
      </c>
      <c r="F187" s="102"/>
      <c r="G187" s="726"/>
    </row>
    <row r="188" spans="1:7" x14ac:dyDescent="0.2">
      <c r="A188" s="307"/>
      <c r="B188" s="311"/>
      <c r="C188" s="21"/>
      <c r="D188" s="22"/>
      <c r="E188" s="25"/>
      <c r="F188" s="20"/>
      <c r="G188" s="724"/>
    </row>
    <row r="189" spans="1:7" x14ac:dyDescent="0.2">
      <c r="A189" s="307" t="s">
        <v>537</v>
      </c>
      <c r="B189" s="311"/>
      <c r="C189" s="23" t="s">
        <v>446</v>
      </c>
      <c r="D189" s="22"/>
      <c r="E189" s="25"/>
      <c r="F189" s="20"/>
      <c r="G189" s="724"/>
    </row>
    <row r="190" spans="1:7" x14ac:dyDescent="0.2">
      <c r="A190" s="307" t="s">
        <v>538</v>
      </c>
      <c r="B190" s="311" t="s">
        <v>324</v>
      </c>
      <c r="C190" s="21" t="s">
        <v>447</v>
      </c>
      <c r="D190" s="22"/>
      <c r="E190" s="25"/>
      <c r="F190" s="20"/>
      <c r="G190" s="724"/>
    </row>
    <row r="191" spans="1:7" x14ac:dyDescent="0.2">
      <c r="A191" s="307"/>
      <c r="B191" s="311"/>
      <c r="C191" s="21" t="s">
        <v>448</v>
      </c>
      <c r="D191" s="22"/>
      <c r="E191" s="25"/>
      <c r="F191" s="20"/>
      <c r="G191" s="724"/>
    </row>
    <row r="192" spans="1:7" x14ac:dyDescent="0.2">
      <c r="A192" s="307"/>
      <c r="B192" s="311"/>
      <c r="C192" s="21" t="s">
        <v>449</v>
      </c>
      <c r="D192" s="22" t="s">
        <v>68</v>
      </c>
      <c r="E192" s="25">
        <v>0</v>
      </c>
      <c r="F192" s="716"/>
      <c r="G192" s="726"/>
    </row>
    <row r="193" spans="1:7" x14ac:dyDescent="0.2">
      <c r="A193" s="307"/>
      <c r="B193" s="311"/>
      <c r="C193" s="21"/>
      <c r="D193" s="22"/>
      <c r="E193" s="25"/>
      <c r="F193" s="716"/>
      <c r="G193" s="724"/>
    </row>
    <row r="194" spans="1:7" x14ac:dyDescent="0.2">
      <c r="A194" s="307"/>
      <c r="B194" s="311"/>
      <c r="C194" s="21" t="s">
        <v>450</v>
      </c>
      <c r="D194" s="22" t="s">
        <v>68</v>
      </c>
      <c r="E194" s="25">
        <v>0</v>
      </c>
      <c r="F194" s="716"/>
      <c r="G194" s="726"/>
    </row>
    <row r="195" spans="1:7" x14ac:dyDescent="0.2">
      <c r="A195" s="307"/>
      <c r="B195" s="311"/>
      <c r="C195" s="21"/>
      <c r="D195" s="22"/>
      <c r="E195" s="25"/>
      <c r="F195" s="20"/>
      <c r="G195" s="724"/>
    </row>
    <row r="196" spans="1:7" ht="12" customHeight="1" x14ac:dyDescent="0.2">
      <c r="A196" s="307" t="s">
        <v>539</v>
      </c>
      <c r="B196" s="311" t="s">
        <v>326</v>
      </c>
      <c r="C196" s="21" t="s">
        <v>451</v>
      </c>
      <c r="D196" s="22"/>
      <c r="E196" s="25"/>
      <c r="F196" s="20"/>
      <c r="G196" s="724"/>
    </row>
    <row r="197" spans="1:7" x14ac:dyDescent="0.2">
      <c r="A197" s="307"/>
      <c r="B197" s="311"/>
      <c r="C197" s="21"/>
      <c r="D197" s="22"/>
      <c r="E197" s="25"/>
      <c r="F197" s="20"/>
      <c r="G197" s="724"/>
    </row>
    <row r="198" spans="1:7" x14ac:dyDescent="0.2">
      <c r="A198" s="309"/>
      <c r="B198" s="310"/>
      <c r="C198" s="291" t="s">
        <v>452</v>
      </c>
      <c r="D198" s="292" t="s">
        <v>31</v>
      </c>
      <c r="E198" s="717">
        <v>0</v>
      </c>
      <c r="F198" s="286"/>
      <c r="G198" s="732"/>
    </row>
    <row r="199" spans="1:7" x14ac:dyDescent="0.2">
      <c r="A199" s="307"/>
      <c r="B199" s="311"/>
      <c r="C199" s="21" t="s">
        <v>453</v>
      </c>
      <c r="D199" s="22"/>
      <c r="E199" s="25"/>
      <c r="F199" s="20"/>
      <c r="G199" s="724"/>
    </row>
    <row r="200" spans="1:7" x14ac:dyDescent="0.2">
      <c r="A200" s="307"/>
      <c r="B200" s="311"/>
      <c r="C200" s="21"/>
      <c r="D200" s="22"/>
      <c r="E200" s="25"/>
      <c r="F200" s="20"/>
      <c r="G200" s="724"/>
    </row>
    <row r="201" spans="1:7" x14ac:dyDescent="0.2">
      <c r="A201" s="307"/>
      <c r="B201" s="311"/>
      <c r="C201" s="291" t="s">
        <v>454</v>
      </c>
      <c r="D201" s="292" t="s">
        <v>31</v>
      </c>
      <c r="E201" s="717">
        <v>10</v>
      </c>
      <c r="F201" s="286"/>
      <c r="G201" s="732"/>
    </row>
    <row r="202" spans="1:7" x14ac:dyDescent="0.2">
      <c r="A202" s="307"/>
      <c r="B202" s="311"/>
      <c r="C202" s="21" t="s">
        <v>453</v>
      </c>
      <c r="D202" s="22"/>
      <c r="E202" s="25"/>
      <c r="F202" s="20"/>
      <c r="G202" s="724"/>
    </row>
    <row r="203" spans="1:7" x14ac:dyDescent="0.2">
      <c r="A203" s="307"/>
      <c r="B203" s="311"/>
      <c r="C203" s="21"/>
      <c r="D203" s="22"/>
      <c r="E203" s="25"/>
      <c r="F203" s="20"/>
      <c r="G203" s="724"/>
    </row>
    <row r="204" spans="1:7" x14ac:dyDescent="0.2">
      <c r="A204" s="307" t="s">
        <v>540</v>
      </c>
      <c r="B204" s="311" t="s">
        <v>329</v>
      </c>
      <c r="C204" s="283" t="s">
        <v>455</v>
      </c>
      <c r="D204" s="284" t="s">
        <v>31</v>
      </c>
      <c r="E204" s="718">
        <v>6</v>
      </c>
      <c r="F204" s="286"/>
      <c r="G204" s="732"/>
    </row>
    <row r="205" spans="1:7" x14ac:dyDescent="0.2">
      <c r="A205" s="307"/>
      <c r="B205" s="311"/>
      <c r="C205" s="283" t="s">
        <v>456</v>
      </c>
      <c r="D205" s="284"/>
      <c r="E205" s="718"/>
      <c r="F205" s="286"/>
      <c r="G205" s="732"/>
    </row>
    <row r="206" spans="1:7" x14ac:dyDescent="0.2">
      <c r="A206" s="307"/>
      <c r="B206" s="311"/>
      <c r="C206" s="283"/>
      <c r="D206" s="284"/>
      <c r="E206" s="718"/>
      <c r="F206" s="286"/>
      <c r="G206" s="732"/>
    </row>
    <row r="207" spans="1:7" x14ac:dyDescent="0.2">
      <c r="A207" s="307" t="s">
        <v>541</v>
      </c>
      <c r="B207" s="311" t="s">
        <v>171</v>
      </c>
      <c r="C207" s="283" t="s">
        <v>107</v>
      </c>
      <c r="D207" s="284" t="s">
        <v>68</v>
      </c>
      <c r="E207" s="718">
        <v>0</v>
      </c>
      <c r="F207" s="286"/>
      <c r="G207" s="732"/>
    </row>
    <row r="208" spans="1:7" x14ac:dyDescent="0.2">
      <c r="A208" s="307"/>
      <c r="B208" s="311"/>
      <c r="C208" s="283"/>
      <c r="D208" s="284"/>
      <c r="E208" s="293"/>
      <c r="F208" s="286"/>
      <c r="G208" s="732"/>
    </row>
    <row r="209" spans="1:9" x14ac:dyDescent="0.2">
      <c r="A209" s="307" t="s">
        <v>542</v>
      </c>
      <c r="B209" s="311" t="s">
        <v>173</v>
      </c>
      <c r="C209" s="283" t="s">
        <v>457</v>
      </c>
      <c r="D209" s="22" t="s">
        <v>68</v>
      </c>
      <c r="E209" s="25">
        <v>0</v>
      </c>
      <c r="F209" s="102"/>
      <c r="G209" s="726"/>
    </row>
    <row r="210" spans="1:9" x14ac:dyDescent="0.2">
      <c r="A210" s="307"/>
      <c r="B210" s="311"/>
      <c r="C210" s="21"/>
      <c r="D210" s="22"/>
      <c r="E210" s="25"/>
      <c r="F210" s="20"/>
      <c r="G210" s="724"/>
    </row>
    <row r="211" spans="1:9" x14ac:dyDescent="0.2">
      <c r="A211" s="307" t="s">
        <v>543</v>
      </c>
      <c r="B211" s="310" t="s">
        <v>305</v>
      </c>
      <c r="C211" s="278" t="s">
        <v>458</v>
      </c>
      <c r="D211" s="22" t="s">
        <v>68</v>
      </c>
      <c r="E211" s="25">
        <v>2</v>
      </c>
      <c r="F211" s="102"/>
      <c r="G211" s="726"/>
    </row>
    <row r="212" spans="1:9" x14ac:dyDescent="0.2">
      <c r="A212" s="307"/>
      <c r="B212" s="311"/>
      <c r="C212" s="21" t="s">
        <v>459</v>
      </c>
      <c r="D212" s="22"/>
      <c r="E212" s="25"/>
      <c r="F212" s="20"/>
      <c r="G212" s="724"/>
    </row>
    <row r="213" spans="1:9" x14ac:dyDescent="0.2">
      <c r="A213" s="307"/>
      <c r="B213" s="311"/>
      <c r="C213" s="21"/>
      <c r="D213" s="22"/>
      <c r="E213" s="25"/>
      <c r="F213" s="20"/>
      <c r="G213" s="724"/>
    </row>
    <row r="214" spans="1:9" x14ac:dyDescent="0.2">
      <c r="A214" s="307" t="s">
        <v>544</v>
      </c>
      <c r="B214" s="311" t="s">
        <v>312</v>
      </c>
      <c r="C214" s="21" t="s">
        <v>460</v>
      </c>
      <c r="D214" s="22" t="s">
        <v>68</v>
      </c>
      <c r="E214" s="25">
        <v>4</v>
      </c>
      <c r="F214" s="102"/>
      <c r="G214" s="726"/>
    </row>
    <row r="215" spans="1:9" x14ac:dyDescent="0.2">
      <c r="A215" s="307"/>
      <c r="B215" s="311"/>
      <c r="C215" s="21"/>
      <c r="D215" s="22"/>
      <c r="E215" s="25"/>
      <c r="F215" s="20"/>
      <c r="G215" s="726"/>
    </row>
    <row r="216" spans="1:9" x14ac:dyDescent="0.2">
      <c r="A216" s="307" t="s">
        <v>545</v>
      </c>
      <c r="B216" s="311"/>
      <c r="C216" s="23" t="s">
        <v>110</v>
      </c>
      <c r="D216" s="22"/>
      <c r="E216" s="25"/>
      <c r="F216" s="20"/>
      <c r="G216" s="726"/>
    </row>
    <row r="217" spans="1:9" x14ac:dyDescent="0.2">
      <c r="A217" s="307" t="s">
        <v>546</v>
      </c>
      <c r="B217" s="311"/>
      <c r="C217" s="21" t="s">
        <v>461</v>
      </c>
      <c r="D217" s="22" t="s">
        <v>159</v>
      </c>
      <c r="E217" s="25">
        <v>1</v>
      </c>
      <c r="F217" s="20"/>
      <c r="G217" s="726"/>
    </row>
    <row r="218" spans="1:9" x14ac:dyDescent="0.2">
      <c r="A218" s="307"/>
      <c r="B218" s="311"/>
      <c r="C218" s="21"/>
      <c r="D218" s="22"/>
      <c r="E218" s="25"/>
      <c r="F218" s="20"/>
      <c r="G218" s="726"/>
    </row>
    <row r="219" spans="1:9" x14ac:dyDescent="0.2">
      <c r="A219" s="307" t="s">
        <v>547</v>
      </c>
      <c r="B219" s="311"/>
      <c r="C219" s="21" t="s">
        <v>462</v>
      </c>
      <c r="D219" s="22" t="s">
        <v>160</v>
      </c>
      <c r="E219" s="25">
        <v>1</v>
      </c>
      <c r="F219" s="20"/>
      <c r="G219" s="726"/>
    </row>
    <row r="220" spans="1:9" s="52" customFormat="1" x14ac:dyDescent="0.2">
      <c r="A220" s="325"/>
      <c r="B220" s="326"/>
      <c r="C220" s="49"/>
      <c r="D220" s="50"/>
      <c r="E220" s="50"/>
      <c r="F220" s="51"/>
      <c r="G220" s="734"/>
    </row>
    <row r="221" spans="1:9" s="52" customFormat="1" x14ac:dyDescent="0.2">
      <c r="A221" s="793" t="s">
        <v>9</v>
      </c>
      <c r="B221" s="794"/>
      <c r="C221" s="794"/>
      <c r="D221" s="794"/>
      <c r="E221" s="794"/>
      <c r="F221" s="795"/>
      <c r="G221" s="735">
        <f>SUM(G152:G219)</f>
        <v>0</v>
      </c>
      <c r="I221" s="720"/>
    </row>
    <row r="222" spans="1:9" x14ac:dyDescent="0.2">
      <c r="A222" s="327"/>
      <c r="B222" s="328"/>
      <c r="C222" s="53"/>
    </row>
    <row r="223" spans="1:9" s="54" customFormat="1" x14ac:dyDescent="0.2">
      <c r="A223" s="329"/>
      <c r="B223" s="330"/>
      <c r="E223" s="55"/>
      <c r="G223" s="737"/>
      <c r="H223" s="721"/>
    </row>
  </sheetData>
  <mergeCells count="3">
    <mergeCell ref="H40:H42"/>
    <mergeCell ref="H95:H97"/>
    <mergeCell ref="A221:F221"/>
  </mergeCells>
  <pageMargins left="0.7" right="0.7" top="0.75" bottom="0.75" header="0.3" footer="0.3"/>
  <pageSetup paperSize="9" scale="71" orientation="portrait" r:id="rId1"/>
  <rowBreaks count="2" manualBreakCount="2">
    <brk id="81" max="16383" man="1"/>
    <brk id="15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7"/>
  <sheetViews>
    <sheetView tabSelected="1" view="pageBreakPreview" zoomScaleNormal="100" zoomScaleSheetLayoutView="100" workbookViewId="0">
      <selection activeCell="C7" sqref="C7:C15"/>
    </sheetView>
  </sheetViews>
  <sheetFormatPr defaultColWidth="9.140625" defaultRowHeight="12.75" x14ac:dyDescent="0.2"/>
  <cols>
    <col min="1" max="1" width="10.7109375" style="80" bestFit="1" customWidth="1"/>
    <col min="2" max="2" width="59" style="62" customWidth="1"/>
    <col min="3" max="3" width="30.7109375" style="62" customWidth="1"/>
    <col min="4" max="4" width="9.140625" style="62"/>
    <col min="5" max="5" width="18.85546875" style="402" hidden="1" customWidth="1"/>
    <col min="6" max="6" width="14.140625" style="62" hidden="1" customWidth="1"/>
    <col min="7" max="7" width="13.140625" style="62" hidden="1" customWidth="1"/>
    <col min="8" max="16384" width="9.140625" style="62"/>
  </cols>
  <sheetData>
    <row r="2" spans="1:7" s="56" customFormat="1" ht="30" customHeight="1" x14ac:dyDescent="0.2">
      <c r="A2" s="81"/>
      <c r="B2" s="57"/>
      <c r="C2" s="82" t="s">
        <v>129</v>
      </c>
      <c r="E2" s="669"/>
    </row>
    <row r="3" spans="1:7" s="56" customFormat="1" ht="18" x14ac:dyDescent="0.2">
      <c r="A3" s="796" t="s">
        <v>136</v>
      </c>
      <c r="B3" s="797"/>
      <c r="C3" s="797"/>
      <c r="E3" s="669"/>
    </row>
    <row r="4" spans="1:7" s="56" customFormat="1" ht="13.5" thickBot="1" x14ac:dyDescent="0.25">
      <c r="A4" s="58"/>
      <c r="E4" s="669"/>
    </row>
    <row r="5" spans="1:7" ht="16.5" thickBot="1" x14ac:dyDescent="0.25">
      <c r="A5" s="59" t="s">
        <v>126</v>
      </c>
      <c r="B5" s="60" t="s">
        <v>127</v>
      </c>
      <c r="C5" s="61" t="s">
        <v>128</v>
      </c>
      <c r="F5" s="670">
        <f>C13-C7</f>
        <v>0</v>
      </c>
    </row>
    <row r="6" spans="1:7" ht="15.75" x14ac:dyDescent="0.2">
      <c r="A6" s="63"/>
      <c r="B6" s="64"/>
      <c r="C6" s="65"/>
    </row>
    <row r="7" spans="1:7" ht="30" customHeight="1" x14ac:dyDescent="0.2">
      <c r="A7" s="66" t="s">
        <v>129</v>
      </c>
      <c r="B7" s="67" t="s">
        <v>151</v>
      </c>
      <c r="C7" s="105"/>
    </row>
    <row r="8" spans="1:7" ht="30" customHeight="1" x14ac:dyDescent="0.2">
      <c r="A8" s="66" t="s">
        <v>130</v>
      </c>
      <c r="B8" s="68" t="s">
        <v>10</v>
      </c>
      <c r="C8" s="106"/>
      <c r="E8" s="402">
        <v>3200000</v>
      </c>
      <c r="F8" s="403">
        <f>E8-C8</f>
        <v>3200000</v>
      </c>
    </row>
    <row r="9" spans="1:7" ht="30" customHeight="1" x14ac:dyDescent="0.2">
      <c r="A9" s="66" t="s">
        <v>131</v>
      </c>
      <c r="B9" s="68" t="s">
        <v>1097</v>
      </c>
      <c r="C9" s="69"/>
      <c r="E9" s="402">
        <v>1500000</v>
      </c>
      <c r="G9" s="403"/>
    </row>
    <row r="10" spans="1:7" ht="30" customHeight="1" x14ac:dyDescent="0.2">
      <c r="A10" s="66" t="s">
        <v>132</v>
      </c>
      <c r="B10" s="70" t="s">
        <v>1100</v>
      </c>
      <c r="C10" s="69"/>
      <c r="E10" s="402">
        <v>2450000</v>
      </c>
      <c r="G10" s="403"/>
    </row>
    <row r="11" spans="1:7" ht="30" customHeight="1" x14ac:dyDescent="0.2">
      <c r="A11" s="66" t="s">
        <v>1098</v>
      </c>
      <c r="B11" s="70" t="s">
        <v>1099</v>
      </c>
      <c r="C11" s="69"/>
      <c r="E11" s="402">
        <v>3700445.5</v>
      </c>
    </row>
    <row r="12" spans="1:7" ht="15.75" thickBot="1" x14ac:dyDescent="0.25">
      <c r="A12" s="71"/>
      <c r="B12" s="72"/>
      <c r="C12" s="73"/>
      <c r="E12" s="402">
        <v>1085044.55</v>
      </c>
    </row>
    <row r="13" spans="1:7" ht="30" customHeight="1" x14ac:dyDescent="0.2">
      <c r="A13" s="74"/>
      <c r="B13" s="75" t="s">
        <v>133</v>
      </c>
      <c r="C13" s="76"/>
      <c r="E13" s="76">
        <f>SUM(E7:E12)</f>
        <v>11935490.050000001</v>
      </c>
      <c r="G13" s="670">
        <f>E13*10%</f>
        <v>1193549.0050000001</v>
      </c>
    </row>
    <row r="14" spans="1:7" ht="30" customHeight="1" thickBot="1" x14ac:dyDescent="0.25">
      <c r="A14" s="74"/>
      <c r="B14" s="75" t="s">
        <v>134</v>
      </c>
      <c r="C14" s="77"/>
      <c r="E14" s="77">
        <f>ROUND(E13*0.15,2)</f>
        <v>1790323.51</v>
      </c>
      <c r="G14" s="670">
        <f>C13-E13</f>
        <v>-11935490.050000001</v>
      </c>
    </row>
    <row r="15" spans="1:7" ht="30" customHeight="1" thickBot="1" x14ac:dyDescent="0.25">
      <c r="A15" s="74"/>
      <c r="B15" s="78" t="s">
        <v>135</v>
      </c>
      <c r="C15" s="79"/>
      <c r="E15" s="79">
        <f>E13+E14</f>
        <v>13725813.560000001</v>
      </c>
      <c r="G15" s="670">
        <f>G14/2</f>
        <v>-5967745.0250000004</v>
      </c>
    </row>
    <row r="17" spans="5:5" x14ac:dyDescent="0.2">
      <c r="E17" s="402">
        <f>C15-E15</f>
        <v>-13725813.560000001</v>
      </c>
    </row>
  </sheetData>
  <mergeCells count="1">
    <mergeCell ref="A3:C3"/>
  </mergeCells>
  <pageMargins left="0.70866141732283472" right="0.70866141732283472" top="0.74803149606299213" bottom="0.74803149606299213" header="0.31496062992125984" footer="0.31496062992125984"/>
  <pageSetup paperSize="9" scale="86" fitToHeight="0" orientation="portrait" r:id="rId1"/>
  <headerFooter>
    <oddHeader>&amp;L&amp;F&amp;CP2.2.&amp;P&amp;R&amp;A</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5:Q43"/>
  <sheetViews>
    <sheetView topLeftCell="A7" workbookViewId="0">
      <selection activeCell="O41" sqref="O41"/>
    </sheetView>
  </sheetViews>
  <sheetFormatPr defaultRowHeight="12.75" x14ac:dyDescent="0.2"/>
  <cols>
    <col min="13" max="13" width="15" customWidth="1"/>
    <col min="14" max="14" width="17.7109375" bestFit="1" customWidth="1"/>
    <col min="15" max="15" width="19.28515625" customWidth="1"/>
  </cols>
  <sheetData>
    <row r="5" spans="7:17" x14ac:dyDescent="0.2">
      <c r="M5" t="s">
        <v>999</v>
      </c>
    </row>
    <row r="6" spans="7:17" x14ac:dyDescent="0.2">
      <c r="L6">
        <v>892</v>
      </c>
      <c r="M6">
        <v>600</v>
      </c>
      <c r="N6">
        <f>L6*M6/1000</f>
        <v>535.20000000000005</v>
      </c>
      <c r="Q6">
        <f>N6/L6</f>
        <v>0.60000000000000009</v>
      </c>
    </row>
    <row r="7" spans="7:17" x14ac:dyDescent="0.2">
      <c r="L7">
        <f>8+9</f>
        <v>17</v>
      </c>
      <c r="M7">
        <v>750</v>
      </c>
      <c r="N7">
        <f>L7*M7/1000</f>
        <v>12.75</v>
      </c>
    </row>
    <row r="8" spans="7:17" x14ac:dyDescent="0.2">
      <c r="G8">
        <v>0.4</v>
      </c>
      <c r="J8">
        <v>7.91</v>
      </c>
      <c r="K8">
        <f>J8*100*100</f>
        <v>79100</v>
      </c>
      <c r="L8">
        <v>9</v>
      </c>
      <c r="N8" s="508">
        <f>G8*K8/100</f>
        <v>316.39999999999998</v>
      </c>
      <c r="Q8">
        <f>N8/N7</f>
        <v>24.815686274509801</v>
      </c>
    </row>
    <row r="9" spans="7:17" x14ac:dyDescent="0.2">
      <c r="N9">
        <v>15</v>
      </c>
      <c r="Q9">
        <f>L7*Q8</f>
        <v>421.86666666666662</v>
      </c>
    </row>
    <row r="10" spans="7:17" x14ac:dyDescent="0.2">
      <c r="K10">
        <f>K8*G8</f>
        <v>31640</v>
      </c>
    </row>
    <row r="11" spans="7:17" x14ac:dyDescent="0.2">
      <c r="N11">
        <f>SUM(N6:N10)</f>
        <v>879.35</v>
      </c>
      <c r="O11" t="s">
        <v>1000</v>
      </c>
    </row>
    <row r="13" spans="7:17" x14ac:dyDescent="0.2">
      <c r="N13">
        <f>N11*1000</f>
        <v>879350</v>
      </c>
      <c r="O13" t="s">
        <v>999</v>
      </c>
      <c r="P13">
        <v>1000</v>
      </c>
    </row>
    <row r="15" spans="7:17" x14ac:dyDescent="0.2">
      <c r="I15">
        <f>L6-J15</f>
        <v>518</v>
      </c>
      <c r="J15">
        <v>374</v>
      </c>
      <c r="N15">
        <f>N13/P15</f>
        <v>36639.583333333336</v>
      </c>
      <c r="O15" t="s">
        <v>1001</v>
      </c>
      <c r="P15">
        <v>24</v>
      </c>
    </row>
    <row r="16" spans="7:17" x14ac:dyDescent="0.2">
      <c r="I16">
        <f>L7-J16</f>
        <v>14</v>
      </c>
      <c r="J16">
        <v>3</v>
      </c>
    </row>
    <row r="17" spans="11:16" x14ac:dyDescent="0.2">
      <c r="N17">
        <f>N15/P17</f>
        <v>610.65972222222229</v>
      </c>
      <c r="O17" t="s">
        <v>1002</v>
      </c>
      <c r="P17">
        <v>60</v>
      </c>
    </row>
    <row r="19" spans="11:16" x14ac:dyDescent="0.2">
      <c r="N19">
        <f>N17/P19</f>
        <v>10.177662037037038</v>
      </c>
      <c r="O19" t="s">
        <v>1003</v>
      </c>
      <c r="P19">
        <v>60</v>
      </c>
    </row>
    <row r="24" spans="11:16" x14ac:dyDescent="0.2">
      <c r="K24">
        <v>7736.72</v>
      </c>
      <c r="N24">
        <f>K24</f>
        <v>7736.72</v>
      </c>
      <c r="O24" t="s">
        <v>1000</v>
      </c>
    </row>
    <row r="26" spans="11:16" x14ac:dyDescent="0.2">
      <c r="N26">
        <f>N24*1000</f>
        <v>7736720</v>
      </c>
      <c r="O26" t="s">
        <v>999</v>
      </c>
      <c r="P26">
        <v>1000</v>
      </c>
    </row>
    <row r="28" spans="11:16" x14ac:dyDescent="0.2">
      <c r="N28">
        <f>N26/P28</f>
        <v>322363.33333333331</v>
      </c>
      <c r="O28" t="s">
        <v>1001</v>
      </c>
      <c r="P28">
        <v>24</v>
      </c>
    </row>
    <row r="30" spans="11:16" x14ac:dyDescent="0.2">
      <c r="N30">
        <f>N28/P30</f>
        <v>5372.7222222222217</v>
      </c>
      <c r="O30" t="s">
        <v>1002</v>
      </c>
      <c r="P30">
        <v>60</v>
      </c>
    </row>
    <row r="32" spans="11:16" x14ac:dyDescent="0.2">
      <c r="N32">
        <f>N30/P32</f>
        <v>89.545370370370364</v>
      </c>
      <c r="O32" t="s">
        <v>1003</v>
      </c>
      <c r="P32">
        <v>60</v>
      </c>
    </row>
    <row r="34" spans="11:15" x14ac:dyDescent="0.2">
      <c r="K34">
        <v>43080</v>
      </c>
      <c r="L34">
        <v>926</v>
      </c>
      <c r="M34" s="108">
        <f>K34*L34</f>
        <v>39892080</v>
      </c>
    </row>
    <row r="36" spans="11:15" x14ac:dyDescent="0.2">
      <c r="M36" s="449">
        <f>M34*0.87</f>
        <v>34706109.600000001</v>
      </c>
    </row>
    <row r="39" spans="11:15" x14ac:dyDescent="0.2">
      <c r="M39" s="108">
        <v>11098385.550000001</v>
      </c>
      <c r="N39" s="449">
        <f>N43/1.15</f>
        <v>6956521.7391304355</v>
      </c>
      <c r="O39" s="449">
        <f>M39-N39</f>
        <v>4141863.8108695652</v>
      </c>
    </row>
    <row r="41" spans="11:15" x14ac:dyDescent="0.2">
      <c r="M41" s="449">
        <f>M39*15%</f>
        <v>1664757.8325</v>
      </c>
      <c r="N41" s="449">
        <f>N39*15%</f>
        <v>1043478.2608695653</v>
      </c>
    </row>
    <row r="43" spans="11:15" x14ac:dyDescent="0.2">
      <c r="M43" s="449">
        <f>M39+M41</f>
        <v>12763143.3825</v>
      </c>
      <c r="N43" s="108">
        <v>8000000</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K57"/>
  <sheetViews>
    <sheetView view="pageBreakPreview" topLeftCell="A4" zoomScale="124" zoomScaleNormal="100" zoomScaleSheetLayoutView="124" workbookViewId="0">
      <selection activeCell="A4" sqref="A1:XFD1048576"/>
    </sheetView>
  </sheetViews>
  <sheetFormatPr defaultColWidth="9.140625" defaultRowHeight="14.25" x14ac:dyDescent="0.2"/>
  <cols>
    <col min="1" max="1" width="9.140625" style="404"/>
    <col min="2" max="2" width="9.7109375" style="404" customWidth="1"/>
    <col min="3" max="3" width="80.42578125" style="404" customWidth="1"/>
    <col min="4" max="4" width="10.85546875" style="404" customWidth="1"/>
    <col min="5" max="5" width="17.28515625" style="404" customWidth="1"/>
    <col min="6" max="6" width="11.140625" style="404" bestFit="1" customWidth="1"/>
    <col min="7" max="7" width="10.5703125" style="404" bestFit="1" customWidth="1"/>
    <col min="8" max="8" width="14.7109375" style="404" bestFit="1" customWidth="1"/>
    <col min="9" max="9" width="10.5703125" style="404" bestFit="1" customWidth="1"/>
    <col min="10" max="16384" width="9.140625" style="404"/>
  </cols>
  <sheetData>
    <row r="3" spans="3:11" ht="15" thickBot="1" x14ac:dyDescent="0.25"/>
    <row r="4" spans="3:11" ht="30" x14ac:dyDescent="0.2">
      <c r="C4" s="808" t="s">
        <v>127</v>
      </c>
      <c r="D4" s="809"/>
      <c r="E4" s="416" t="s">
        <v>128</v>
      </c>
      <c r="H4" s="426">
        <f>E9/I9</f>
        <v>2214.705882352941</v>
      </c>
    </row>
    <row r="5" spans="3:11" ht="15" x14ac:dyDescent="0.2">
      <c r="C5" s="798" t="s">
        <v>911</v>
      </c>
      <c r="D5" s="804"/>
      <c r="E5" s="417"/>
      <c r="H5" s="426">
        <f>E8/I8</f>
        <v>2500</v>
      </c>
    </row>
    <row r="6" spans="3:11" ht="15" x14ac:dyDescent="0.2">
      <c r="C6" s="810"/>
      <c r="D6" s="811"/>
      <c r="E6" s="812"/>
    </row>
    <row r="7" spans="3:11" ht="15" x14ac:dyDescent="0.2">
      <c r="C7" s="798" t="s">
        <v>909</v>
      </c>
      <c r="D7" s="804"/>
      <c r="E7" s="417"/>
    </row>
    <row r="8" spans="3:11" x14ac:dyDescent="0.2">
      <c r="C8" s="803" t="s">
        <v>942</v>
      </c>
      <c r="D8" s="804"/>
      <c r="E8" s="418">
        <v>6250000</v>
      </c>
      <c r="F8" s="405"/>
      <c r="G8" s="426">
        <v>2500</v>
      </c>
      <c r="H8" s="426">
        <f>G8*I8</f>
        <v>6250000</v>
      </c>
      <c r="I8" s="429">
        <v>2500</v>
      </c>
      <c r="J8" s="404" t="s">
        <v>14</v>
      </c>
    </row>
    <row r="9" spans="3:11" x14ac:dyDescent="0.2">
      <c r="C9" s="803" t="s">
        <v>912</v>
      </c>
      <c r="D9" s="804">
        <v>6200000</v>
      </c>
      <c r="E9" s="418">
        <v>3765000</v>
      </c>
      <c r="G9" s="426">
        <v>2214.71</v>
      </c>
      <c r="H9" s="426">
        <f>G9*I9</f>
        <v>3765007</v>
      </c>
      <c r="I9" s="429">
        <v>1700</v>
      </c>
      <c r="J9" s="404" t="s">
        <v>14</v>
      </c>
    </row>
    <row r="10" spans="3:11" x14ac:dyDescent="0.2">
      <c r="C10" s="803" t="s">
        <v>940</v>
      </c>
      <c r="D10" s="804">
        <v>6200000</v>
      </c>
      <c r="E10" s="418">
        <f>2700*1000*G10</f>
        <v>2700000</v>
      </c>
      <c r="F10" s="427" t="s">
        <v>938</v>
      </c>
      <c r="G10" s="404">
        <v>1</v>
      </c>
      <c r="H10" s="426"/>
      <c r="I10" s="426"/>
    </row>
    <row r="11" spans="3:11" x14ac:dyDescent="0.2">
      <c r="C11" s="803" t="s">
        <v>941</v>
      </c>
      <c r="D11" s="804"/>
      <c r="E11" s="418">
        <f>2700*1800*G10</f>
        <v>4860000</v>
      </c>
      <c r="F11" s="427" t="s">
        <v>938</v>
      </c>
      <c r="H11" s="426"/>
      <c r="I11" s="426">
        <v>450</v>
      </c>
      <c r="J11" s="404">
        <v>2039</v>
      </c>
      <c r="K11" s="404">
        <f>J11*1.32</f>
        <v>2691.48</v>
      </c>
    </row>
    <row r="12" spans="3:11" x14ac:dyDescent="0.2">
      <c r="C12" s="803" t="s">
        <v>930</v>
      </c>
      <c r="D12" s="804">
        <v>4300000</v>
      </c>
      <c r="E12" s="418">
        <v>3800000</v>
      </c>
      <c r="F12" s="404">
        <v>4.3</v>
      </c>
    </row>
    <row r="13" spans="3:11" x14ac:dyDescent="0.2">
      <c r="C13" s="803" t="s">
        <v>937</v>
      </c>
      <c r="D13" s="804">
        <v>4300000</v>
      </c>
      <c r="E13" s="418">
        <v>4300000</v>
      </c>
    </row>
    <row r="14" spans="3:11" x14ac:dyDescent="0.2">
      <c r="C14" s="803" t="s">
        <v>943</v>
      </c>
      <c r="D14" s="804">
        <v>4300000</v>
      </c>
      <c r="E14" s="418">
        <v>2800000</v>
      </c>
    </row>
    <row r="15" spans="3:11" x14ac:dyDescent="0.2">
      <c r="C15" s="813"/>
      <c r="D15" s="816"/>
      <c r="E15" s="418"/>
    </row>
    <row r="16" spans="3:11" ht="15" x14ac:dyDescent="0.2">
      <c r="C16" s="798" t="s">
        <v>917</v>
      </c>
      <c r="D16" s="799">
        <f>SUM(D8:D12)</f>
        <v>16700000</v>
      </c>
      <c r="E16" s="419">
        <f>SUM(E8:E14)</f>
        <v>28475000</v>
      </c>
    </row>
    <row r="17" spans="3:5" ht="15" x14ac:dyDescent="0.2">
      <c r="C17" s="810"/>
      <c r="D17" s="811"/>
      <c r="E17" s="812"/>
    </row>
    <row r="18" spans="3:5" ht="15" x14ac:dyDescent="0.2">
      <c r="C18" s="798" t="s">
        <v>910</v>
      </c>
      <c r="D18" s="804"/>
      <c r="E18" s="419"/>
    </row>
    <row r="19" spans="3:5" x14ac:dyDescent="0.2">
      <c r="C19" s="803" t="s">
        <v>913</v>
      </c>
      <c r="D19" s="804">
        <v>3200000</v>
      </c>
      <c r="E19" s="420">
        <v>3200000</v>
      </c>
    </row>
    <row r="20" spans="3:5" x14ac:dyDescent="0.2">
      <c r="C20" s="803" t="s">
        <v>914</v>
      </c>
      <c r="D20" s="804">
        <v>2450000</v>
      </c>
      <c r="E20" s="421">
        <v>2450000</v>
      </c>
    </row>
    <row r="21" spans="3:5" x14ac:dyDescent="0.2">
      <c r="C21" s="803" t="s">
        <v>931</v>
      </c>
      <c r="D21" s="804"/>
      <c r="E21" s="421">
        <v>1500000</v>
      </c>
    </row>
    <row r="22" spans="3:5" ht="15" x14ac:dyDescent="0.2">
      <c r="C22" s="798" t="s">
        <v>918</v>
      </c>
      <c r="D22" s="799">
        <f>SUM(D18:D20)</f>
        <v>5650000</v>
      </c>
      <c r="E22" s="419">
        <f>SUM(E18:E21)</f>
        <v>7150000</v>
      </c>
    </row>
    <row r="23" spans="3:5" x14ac:dyDescent="0.2">
      <c r="C23" s="813"/>
      <c r="D23" s="814"/>
      <c r="E23" s="815"/>
    </row>
    <row r="24" spans="3:5" ht="15" x14ac:dyDescent="0.2">
      <c r="C24" s="798" t="s">
        <v>915</v>
      </c>
      <c r="D24" s="804"/>
      <c r="E24" s="421"/>
    </row>
    <row r="25" spans="3:5" x14ac:dyDescent="0.2">
      <c r="C25" s="803" t="s">
        <v>932</v>
      </c>
      <c r="D25" s="804">
        <v>1300000</v>
      </c>
      <c r="E25" s="421">
        <v>1300000</v>
      </c>
    </row>
    <row r="26" spans="3:5" x14ac:dyDescent="0.2">
      <c r="C26" s="803" t="s">
        <v>933</v>
      </c>
      <c r="D26" s="804">
        <v>1650000</v>
      </c>
      <c r="E26" s="420">
        <v>2300000</v>
      </c>
    </row>
    <row r="27" spans="3:5" ht="15" x14ac:dyDescent="0.2">
      <c r="C27" s="798" t="s">
        <v>919</v>
      </c>
      <c r="D27" s="799">
        <f>SUM(D24:D26)</f>
        <v>2950000</v>
      </c>
      <c r="E27" s="419">
        <f>SUM(E24:E26)</f>
        <v>3600000</v>
      </c>
    </row>
    <row r="28" spans="3:5" ht="15" x14ac:dyDescent="0.2">
      <c r="C28" s="800"/>
      <c r="D28" s="801"/>
      <c r="E28" s="802"/>
    </row>
    <row r="29" spans="3:5" ht="15" x14ac:dyDescent="0.2">
      <c r="C29" s="798" t="s">
        <v>920</v>
      </c>
      <c r="D29" s="799">
        <f>D16+D22+D27</f>
        <v>25300000</v>
      </c>
      <c r="E29" s="422">
        <f>E16+E22+E27</f>
        <v>39225000</v>
      </c>
    </row>
    <row r="30" spans="3:5" x14ac:dyDescent="0.2">
      <c r="C30" s="803" t="s">
        <v>936</v>
      </c>
      <c r="D30" s="804">
        <v>0.1</v>
      </c>
      <c r="E30" s="421">
        <f>E29*10%</f>
        <v>3922500</v>
      </c>
    </row>
    <row r="31" spans="3:5" ht="15" x14ac:dyDescent="0.2">
      <c r="C31" s="798" t="s">
        <v>921</v>
      </c>
      <c r="D31" s="799">
        <f>SUM(D29:D30)</f>
        <v>25300000.100000001</v>
      </c>
      <c r="E31" s="422">
        <f>SUM(E29:E30)</f>
        <v>43147500</v>
      </c>
    </row>
    <row r="32" spans="3:5" x14ac:dyDescent="0.2">
      <c r="C32" s="423" t="s">
        <v>916</v>
      </c>
      <c r="D32" s="415">
        <v>0.15</v>
      </c>
      <c r="E32" s="421">
        <f>E31*15%</f>
        <v>6472125</v>
      </c>
    </row>
    <row r="33" spans="3:5" ht="15" x14ac:dyDescent="0.2">
      <c r="C33" s="798" t="s">
        <v>929</v>
      </c>
      <c r="D33" s="799">
        <f>D29+D32</f>
        <v>25300000.149999999</v>
      </c>
      <c r="E33" s="422">
        <f>E31+E32</f>
        <v>49619625</v>
      </c>
    </row>
    <row r="34" spans="3:5" ht="15" x14ac:dyDescent="0.2">
      <c r="C34" s="407"/>
      <c r="D34" s="412"/>
      <c r="E34" s="413"/>
    </row>
    <row r="35" spans="3:5" ht="15" x14ac:dyDescent="0.2">
      <c r="C35" s="798" t="s">
        <v>922</v>
      </c>
      <c r="D35" s="799"/>
      <c r="E35" s="805"/>
    </row>
    <row r="36" spans="3:5" x14ac:dyDescent="0.2">
      <c r="C36" s="803" t="s">
        <v>923</v>
      </c>
      <c r="D36" s="804">
        <f>D29*12%</f>
        <v>3036000</v>
      </c>
      <c r="E36" s="424">
        <f>E29*12%</f>
        <v>4707000</v>
      </c>
    </row>
    <row r="37" spans="3:5" x14ac:dyDescent="0.2">
      <c r="C37" s="425" t="s">
        <v>935</v>
      </c>
      <c r="D37" s="411" t="s">
        <v>934</v>
      </c>
      <c r="E37" s="421">
        <f>62000*8</f>
        <v>496000</v>
      </c>
    </row>
    <row r="38" spans="3:5" x14ac:dyDescent="0.2">
      <c r="C38" s="803" t="s">
        <v>944</v>
      </c>
      <c r="D38" s="804">
        <v>12000</v>
      </c>
      <c r="E38" s="424">
        <v>280000</v>
      </c>
    </row>
    <row r="39" spans="3:5" x14ac:dyDescent="0.2">
      <c r="C39" s="803" t="s">
        <v>924</v>
      </c>
      <c r="D39" s="804">
        <v>12000</v>
      </c>
      <c r="E39" s="424">
        <v>34000</v>
      </c>
    </row>
    <row r="40" spans="3:5" x14ac:dyDescent="0.2">
      <c r="C40" s="425" t="s">
        <v>939</v>
      </c>
      <c r="D40" s="411" t="s">
        <v>934</v>
      </c>
      <c r="E40" s="424">
        <f>8*20000</f>
        <v>160000</v>
      </c>
    </row>
    <row r="41" spans="3:5" x14ac:dyDescent="0.2">
      <c r="C41" s="425" t="s">
        <v>925</v>
      </c>
      <c r="D41" s="411" t="s">
        <v>934</v>
      </c>
      <c r="E41" s="424">
        <f>50000+8*20000</f>
        <v>210000</v>
      </c>
    </row>
    <row r="42" spans="3:5" ht="15" x14ac:dyDescent="0.2">
      <c r="C42" s="798" t="s">
        <v>926</v>
      </c>
      <c r="D42" s="799">
        <f>SUM(D36:D41)</f>
        <v>3060000</v>
      </c>
      <c r="E42" s="422">
        <f>SUM(E36:E41)</f>
        <v>5887000</v>
      </c>
    </row>
    <row r="43" spans="3:5" x14ac:dyDescent="0.2">
      <c r="C43" s="423" t="s">
        <v>916</v>
      </c>
      <c r="D43" s="414">
        <v>0.15</v>
      </c>
      <c r="E43" s="421">
        <f>E42*D43</f>
        <v>883050</v>
      </c>
    </row>
    <row r="44" spans="3:5" ht="15" x14ac:dyDescent="0.2">
      <c r="C44" s="798" t="s">
        <v>927</v>
      </c>
      <c r="D44" s="799"/>
      <c r="E44" s="422">
        <f>E42+E43</f>
        <v>6770050</v>
      </c>
    </row>
    <row r="45" spans="3:5" ht="15" thickBot="1" x14ac:dyDescent="0.25">
      <c r="C45" s="408"/>
      <c r="D45" s="409"/>
      <c r="E45" s="410"/>
    </row>
    <row r="46" spans="3:5" ht="15.75" thickBot="1" x14ac:dyDescent="0.25">
      <c r="C46" s="806" t="s">
        <v>928</v>
      </c>
      <c r="D46" s="807"/>
      <c r="E46" s="406">
        <f>E33+E44</f>
        <v>56389675</v>
      </c>
    </row>
    <row r="53" spans="3:4" x14ac:dyDescent="0.2">
      <c r="C53" s="404">
        <v>5380.62</v>
      </c>
      <c r="D53" s="404">
        <v>24</v>
      </c>
    </row>
    <row r="54" spans="3:4" x14ac:dyDescent="0.2">
      <c r="C54" s="404">
        <f>C53/D54</f>
        <v>224.1925</v>
      </c>
      <c r="D54" s="404">
        <v>24</v>
      </c>
    </row>
    <row r="55" spans="3:4" x14ac:dyDescent="0.2">
      <c r="C55" s="404">
        <f>C54/D55</f>
        <v>3.7365416666666667</v>
      </c>
      <c r="D55" s="404">
        <v>60</v>
      </c>
    </row>
    <row r="56" spans="3:4" x14ac:dyDescent="0.2">
      <c r="C56" s="404">
        <f>C55/D56</f>
        <v>6.2275694444444446E-2</v>
      </c>
      <c r="D56" s="404">
        <v>60</v>
      </c>
    </row>
    <row r="57" spans="3:4" x14ac:dyDescent="0.2">
      <c r="C57" s="404">
        <f>C56*1000</f>
        <v>62.275694444444447</v>
      </c>
      <c r="D57" s="404">
        <v>1000</v>
      </c>
    </row>
  </sheetData>
  <mergeCells count="36">
    <mergeCell ref="C15:D15"/>
    <mergeCell ref="C14:D14"/>
    <mergeCell ref="C10:D10"/>
    <mergeCell ref="C11:D11"/>
    <mergeCell ref="C6:E6"/>
    <mergeCell ref="C44:D44"/>
    <mergeCell ref="C46:D46"/>
    <mergeCell ref="C5:D5"/>
    <mergeCell ref="C4:D4"/>
    <mergeCell ref="C7:D7"/>
    <mergeCell ref="C8:D8"/>
    <mergeCell ref="C9:D9"/>
    <mergeCell ref="C12:D12"/>
    <mergeCell ref="C16:D16"/>
    <mergeCell ref="C17:E17"/>
    <mergeCell ref="C13:D13"/>
    <mergeCell ref="C21:D21"/>
    <mergeCell ref="C29:D29"/>
    <mergeCell ref="C23:E23"/>
    <mergeCell ref="C18:D18"/>
    <mergeCell ref="C19:D19"/>
    <mergeCell ref="C20:D20"/>
    <mergeCell ref="C22:D22"/>
    <mergeCell ref="C24:D24"/>
    <mergeCell ref="C25:D25"/>
    <mergeCell ref="C26:D26"/>
    <mergeCell ref="C27:D27"/>
    <mergeCell ref="C28:E28"/>
    <mergeCell ref="C39:D39"/>
    <mergeCell ref="C42:D42"/>
    <mergeCell ref="C30:D30"/>
    <mergeCell ref="C31:D31"/>
    <mergeCell ref="C33:D33"/>
    <mergeCell ref="C35:E35"/>
    <mergeCell ref="C36:D36"/>
    <mergeCell ref="C38:D38"/>
  </mergeCells>
  <pageMargins left="0.7" right="0.7" top="0.75" bottom="0.75" header="0.3" footer="0.3"/>
  <pageSetup paperSize="9" scale="8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L64"/>
  <sheetViews>
    <sheetView topLeftCell="B4" workbookViewId="0">
      <selection activeCell="B4" sqref="A1:XFD1048576"/>
    </sheetView>
  </sheetViews>
  <sheetFormatPr defaultColWidth="9.140625" defaultRowHeight="14.25" x14ac:dyDescent="0.2"/>
  <cols>
    <col min="1" max="1" width="9.140625" style="404"/>
    <col min="2" max="2" width="9.7109375" style="404" customWidth="1"/>
    <col min="3" max="3" width="80.42578125" style="404" customWidth="1"/>
    <col min="4" max="4" width="10.85546875" style="404" customWidth="1"/>
    <col min="5" max="5" width="17.28515625" style="404" customWidth="1"/>
    <col min="6" max="6" width="11.140625" style="404" bestFit="1" customWidth="1"/>
    <col min="7" max="7" width="10.5703125" style="404" bestFit="1" customWidth="1"/>
    <col min="8" max="8" width="14.7109375" style="404" bestFit="1" customWidth="1"/>
    <col min="9" max="9" width="10.5703125" style="404" bestFit="1" customWidth="1"/>
    <col min="10" max="11" width="9.140625" style="404"/>
    <col min="12" max="12" width="15.85546875" style="404" bestFit="1" customWidth="1"/>
    <col min="13" max="16384" width="9.140625" style="404"/>
  </cols>
  <sheetData>
    <row r="3" spans="3:12" ht="15" thickBot="1" x14ac:dyDescent="0.25"/>
    <row r="4" spans="3:12" ht="30" x14ac:dyDescent="0.2">
      <c r="C4" s="808" t="s">
        <v>127</v>
      </c>
      <c r="D4" s="809"/>
      <c r="E4" s="416" t="s">
        <v>128</v>
      </c>
      <c r="H4" s="426">
        <f>E9/I9</f>
        <v>1367.9091176470588</v>
      </c>
    </row>
    <row r="5" spans="3:12" ht="15" x14ac:dyDescent="0.2">
      <c r="C5" s="798" t="s">
        <v>911</v>
      </c>
      <c r="D5" s="804"/>
      <c r="E5" s="417"/>
      <c r="H5" s="426">
        <f>E8/I8</f>
        <v>4600</v>
      </c>
    </row>
    <row r="6" spans="3:12" ht="15" x14ac:dyDescent="0.2">
      <c r="C6" s="810"/>
      <c r="D6" s="811"/>
      <c r="E6" s="812"/>
    </row>
    <row r="7" spans="3:12" ht="15" x14ac:dyDescent="0.2">
      <c r="C7" s="798" t="s">
        <v>909</v>
      </c>
      <c r="D7" s="804"/>
      <c r="E7" s="417"/>
    </row>
    <row r="8" spans="3:12" x14ac:dyDescent="0.2">
      <c r="C8" s="803" t="s">
        <v>946</v>
      </c>
      <c r="D8" s="804"/>
      <c r="E8" s="418">
        <v>11500000</v>
      </c>
      <c r="F8" s="405"/>
      <c r="G8" s="426">
        <v>2500</v>
      </c>
      <c r="H8" s="426">
        <f>G8*I8</f>
        <v>6250000</v>
      </c>
      <c r="I8" s="429">
        <v>2500</v>
      </c>
      <c r="J8" s="404" t="s">
        <v>14</v>
      </c>
      <c r="K8" s="404">
        <f>1400+900+1000+750+550</f>
        <v>4600</v>
      </c>
      <c r="L8" s="426">
        <f>K8*G8</f>
        <v>11500000</v>
      </c>
    </row>
    <row r="9" spans="3:12" x14ac:dyDescent="0.2">
      <c r="C9" s="803" t="s">
        <v>945</v>
      </c>
      <c r="D9" s="804">
        <v>6200000</v>
      </c>
      <c r="E9" s="418">
        <v>2325445.5</v>
      </c>
      <c r="G9" s="426">
        <v>2214.71</v>
      </c>
      <c r="H9" s="426">
        <f>G9*I9</f>
        <v>3765007</v>
      </c>
      <c r="I9" s="429">
        <v>1700</v>
      </c>
      <c r="J9" s="404" t="s">
        <v>14</v>
      </c>
      <c r="K9" s="404">
        <v>1050</v>
      </c>
      <c r="L9" s="426">
        <f>G9*K9</f>
        <v>2325445.5</v>
      </c>
    </row>
    <row r="10" spans="3:12" x14ac:dyDescent="0.2">
      <c r="C10" s="803" t="s">
        <v>940</v>
      </c>
      <c r="D10" s="804">
        <v>6200000</v>
      </c>
      <c r="E10" s="418">
        <f>2700*1000*G10</f>
        <v>2700000</v>
      </c>
      <c r="F10" s="427" t="s">
        <v>938</v>
      </c>
      <c r="G10" s="404">
        <v>1</v>
      </c>
      <c r="H10" s="426"/>
      <c r="I10" s="426"/>
    </row>
    <row r="11" spans="3:12" x14ac:dyDescent="0.2">
      <c r="C11" s="803" t="s">
        <v>941</v>
      </c>
      <c r="D11" s="804"/>
      <c r="E11" s="418">
        <f>2700*1800*G10</f>
        <v>4860000</v>
      </c>
      <c r="F11" s="427" t="s">
        <v>938</v>
      </c>
      <c r="H11" s="426"/>
      <c r="I11" s="426">
        <v>450</v>
      </c>
      <c r="J11" s="404">
        <v>2039</v>
      </c>
      <c r="K11" s="404">
        <f>J11*1.32</f>
        <v>2691.48</v>
      </c>
    </row>
    <row r="12" spans="3:12" x14ac:dyDescent="0.2">
      <c r="C12" s="803" t="s">
        <v>930</v>
      </c>
      <c r="D12" s="804">
        <v>4300000</v>
      </c>
      <c r="E12" s="418">
        <v>3800000</v>
      </c>
      <c r="F12" s="404">
        <v>4.3</v>
      </c>
    </row>
    <row r="13" spans="3:12" x14ac:dyDescent="0.2">
      <c r="C13" s="803" t="s">
        <v>947</v>
      </c>
      <c r="D13" s="804">
        <v>4300000</v>
      </c>
      <c r="E13" s="418">
        <v>4300000</v>
      </c>
    </row>
    <row r="14" spans="3:12" x14ac:dyDescent="0.2">
      <c r="C14" s="803" t="s">
        <v>943</v>
      </c>
      <c r="D14" s="804">
        <v>4300000</v>
      </c>
      <c r="E14" s="418">
        <v>2800000</v>
      </c>
    </row>
    <row r="15" spans="3:12" x14ac:dyDescent="0.2">
      <c r="C15" s="813"/>
      <c r="D15" s="816"/>
      <c r="E15" s="418"/>
    </row>
    <row r="16" spans="3:12" ht="15" x14ac:dyDescent="0.2">
      <c r="C16" s="798" t="s">
        <v>917</v>
      </c>
      <c r="D16" s="799">
        <f>SUM(D8:D12)</f>
        <v>16700000</v>
      </c>
      <c r="E16" s="419">
        <f>SUM(E8:E14)</f>
        <v>32285445.5</v>
      </c>
    </row>
    <row r="17" spans="3:5" ht="15" x14ac:dyDescent="0.2">
      <c r="C17" s="810"/>
      <c r="D17" s="811"/>
      <c r="E17" s="812"/>
    </row>
    <row r="18" spans="3:5" ht="15" x14ac:dyDescent="0.2">
      <c r="C18" s="798" t="s">
        <v>910</v>
      </c>
      <c r="D18" s="804"/>
      <c r="E18" s="419"/>
    </row>
    <row r="19" spans="3:5" x14ac:dyDescent="0.2">
      <c r="C19" s="803" t="s">
        <v>913</v>
      </c>
      <c r="D19" s="804">
        <v>3200000</v>
      </c>
      <c r="E19" s="420">
        <v>3200000</v>
      </c>
    </row>
    <row r="20" spans="3:5" x14ac:dyDescent="0.2">
      <c r="C20" s="803" t="s">
        <v>914</v>
      </c>
      <c r="D20" s="804">
        <v>2450000</v>
      </c>
      <c r="E20" s="421">
        <v>2450000</v>
      </c>
    </row>
    <row r="21" spans="3:5" x14ac:dyDescent="0.2">
      <c r="C21" s="803" t="s">
        <v>931</v>
      </c>
      <c r="D21" s="804"/>
      <c r="E21" s="421">
        <v>1500000</v>
      </c>
    </row>
    <row r="22" spans="3:5" ht="15" x14ac:dyDescent="0.2">
      <c r="C22" s="798" t="s">
        <v>918</v>
      </c>
      <c r="D22" s="799">
        <f>SUM(D18:D20)</f>
        <v>5650000</v>
      </c>
      <c r="E22" s="419">
        <f>SUM(E18:E21)</f>
        <v>7150000</v>
      </c>
    </row>
    <row r="23" spans="3:5" x14ac:dyDescent="0.2">
      <c r="C23" s="813"/>
      <c r="D23" s="814"/>
      <c r="E23" s="815"/>
    </row>
    <row r="24" spans="3:5" ht="15" x14ac:dyDescent="0.2">
      <c r="C24" s="798" t="s">
        <v>915</v>
      </c>
      <c r="D24" s="804"/>
      <c r="E24" s="421"/>
    </row>
    <row r="25" spans="3:5" x14ac:dyDescent="0.2">
      <c r="C25" s="803" t="s">
        <v>932</v>
      </c>
      <c r="D25" s="804">
        <v>1300000</v>
      </c>
      <c r="E25" s="421">
        <v>1300000</v>
      </c>
    </row>
    <row r="26" spans="3:5" x14ac:dyDescent="0.2">
      <c r="C26" s="803" t="s">
        <v>933</v>
      </c>
      <c r="D26" s="804">
        <v>1650000</v>
      </c>
      <c r="E26" s="420">
        <v>2300000</v>
      </c>
    </row>
    <row r="27" spans="3:5" ht="15" x14ac:dyDescent="0.2">
      <c r="C27" s="798" t="s">
        <v>919</v>
      </c>
      <c r="D27" s="799">
        <f>SUM(D24:D26)</f>
        <v>2950000</v>
      </c>
      <c r="E27" s="419">
        <f>SUM(E24:E26)</f>
        <v>3600000</v>
      </c>
    </row>
    <row r="28" spans="3:5" ht="15" x14ac:dyDescent="0.2">
      <c r="C28" s="800"/>
      <c r="D28" s="801"/>
      <c r="E28" s="802"/>
    </row>
    <row r="29" spans="3:5" ht="15" x14ac:dyDescent="0.2">
      <c r="C29" s="798" t="s">
        <v>920</v>
      </c>
      <c r="D29" s="799">
        <f>D16+D22+D27</f>
        <v>25300000</v>
      </c>
      <c r="E29" s="422">
        <f>E16+E22+E27</f>
        <v>43035445.5</v>
      </c>
    </row>
    <row r="30" spans="3:5" x14ac:dyDescent="0.2">
      <c r="C30" s="803" t="s">
        <v>948</v>
      </c>
      <c r="D30" s="804">
        <v>0.1</v>
      </c>
      <c r="E30" s="421">
        <f>E29*7.5%</f>
        <v>3227658.4125000001</v>
      </c>
    </row>
    <row r="31" spans="3:5" ht="15" x14ac:dyDescent="0.2">
      <c r="C31" s="798" t="s">
        <v>921</v>
      </c>
      <c r="D31" s="799">
        <f>SUM(D29:D30)</f>
        <v>25300000.100000001</v>
      </c>
      <c r="E31" s="422">
        <f>SUM(E29:E30)</f>
        <v>46263103.912500001</v>
      </c>
    </row>
    <row r="32" spans="3:5" x14ac:dyDescent="0.2">
      <c r="C32" s="428" t="s">
        <v>916</v>
      </c>
      <c r="D32" s="415">
        <v>0.15</v>
      </c>
      <c r="E32" s="421">
        <f>E31*15%</f>
        <v>6939465.586875</v>
      </c>
    </row>
    <row r="33" spans="3:5" ht="15" x14ac:dyDescent="0.2">
      <c r="C33" s="798" t="s">
        <v>929</v>
      </c>
      <c r="D33" s="799">
        <f>D29+D32</f>
        <v>25300000.149999999</v>
      </c>
      <c r="E33" s="422">
        <f>E31+E32</f>
        <v>53202569.499375001</v>
      </c>
    </row>
    <row r="34" spans="3:5" ht="15" x14ac:dyDescent="0.2">
      <c r="C34" s="407"/>
      <c r="D34" s="412"/>
      <c r="E34" s="413"/>
    </row>
    <row r="35" spans="3:5" ht="15" x14ac:dyDescent="0.2">
      <c r="C35" s="798" t="s">
        <v>922</v>
      </c>
      <c r="D35" s="799"/>
      <c r="E35" s="805"/>
    </row>
    <row r="36" spans="3:5" x14ac:dyDescent="0.2">
      <c r="C36" s="803" t="s">
        <v>923</v>
      </c>
      <c r="D36" s="804">
        <f>D29*12%</f>
        <v>3036000</v>
      </c>
      <c r="E36" s="424">
        <f>E29*11%</f>
        <v>4733899.0049999999</v>
      </c>
    </row>
    <row r="37" spans="3:5" x14ac:dyDescent="0.2">
      <c r="C37" s="425" t="s">
        <v>935</v>
      </c>
      <c r="D37" s="411" t="s">
        <v>934</v>
      </c>
      <c r="E37" s="421">
        <f>62000*8</f>
        <v>496000</v>
      </c>
    </row>
    <row r="38" spans="3:5" x14ac:dyDescent="0.2">
      <c r="C38" s="803" t="s">
        <v>944</v>
      </c>
      <c r="D38" s="804">
        <v>12000</v>
      </c>
      <c r="E38" s="424">
        <v>250000</v>
      </c>
    </row>
    <row r="39" spans="3:5" x14ac:dyDescent="0.2">
      <c r="C39" s="803" t="s">
        <v>924</v>
      </c>
      <c r="D39" s="804">
        <v>12000</v>
      </c>
      <c r="E39" s="424">
        <v>34000</v>
      </c>
    </row>
    <row r="40" spans="3:5" x14ac:dyDescent="0.2">
      <c r="C40" s="425" t="s">
        <v>939</v>
      </c>
      <c r="D40" s="411" t="s">
        <v>934</v>
      </c>
      <c r="E40" s="424">
        <f>8*15000</f>
        <v>120000</v>
      </c>
    </row>
    <row r="41" spans="3:5" x14ac:dyDescent="0.2">
      <c r="C41" s="425" t="s">
        <v>925</v>
      </c>
      <c r="D41" s="411" t="s">
        <v>934</v>
      </c>
      <c r="E41" s="424">
        <f>50000+8*16000</f>
        <v>178000</v>
      </c>
    </row>
    <row r="42" spans="3:5" ht="15" x14ac:dyDescent="0.2">
      <c r="C42" s="798" t="s">
        <v>926</v>
      </c>
      <c r="D42" s="799">
        <f>SUM(D36:D41)</f>
        <v>3060000</v>
      </c>
      <c r="E42" s="422">
        <f>SUM(E36:E41)</f>
        <v>5811899.0049999999</v>
      </c>
    </row>
    <row r="43" spans="3:5" x14ac:dyDescent="0.2">
      <c r="C43" s="428" t="s">
        <v>916</v>
      </c>
      <c r="D43" s="414">
        <v>0.15</v>
      </c>
      <c r="E43" s="421">
        <f>E42*D43</f>
        <v>871784.85074999998</v>
      </c>
    </row>
    <row r="44" spans="3:5" ht="15" x14ac:dyDescent="0.2">
      <c r="C44" s="798" t="s">
        <v>927</v>
      </c>
      <c r="D44" s="799"/>
      <c r="E44" s="422">
        <f>E42+E43</f>
        <v>6683683.8557500001</v>
      </c>
    </row>
    <row r="45" spans="3:5" ht="15" thickBot="1" x14ac:dyDescent="0.25">
      <c r="C45" s="408"/>
      <c r="D45" s="409"/>
      <c r="E45" s="410"/>
    </row>
    <row r="46" spans="3:5" ht="15.75" thickBot="1" x14ac:dyDescent="0.25">
      <c r="C46" s="806" t="s">
        <v>928</v>
      </c>
      <c r="D46" s="807"/>
      <c r="E46" s="406">
        <f>E33+E44</f>
        <v>59886253.355125003</v>
      </c>
    </row>
    <row r="48" spans="3:5" x14ac:dyDescent="0.2">
      <c r="E48" s="404">
        <v>42000000</v>
      </c>
    </row>
    <row r="50" spans="3:5" x14ac:dyDescent="0.2">
      <c r="E50" s="426">
        <f>E46-E48</f>
        <v>17886253.355125003</v>
      </c>
    </row>
    <row r="53" spans="3:5" x14ac:dyDescent="0.2">
      <c r="C53" s="404">
        <v>5380.62</v>
      </c>
      <c r="D53" s="404">
        <v>24</v>
      </c>
    </row>
    <row r="54" spans="3:5" x14ac:dyDescent="0.2">
      <c r="C54" s="404">
        <f>C53/D54</f>
        <v>224.1925</v>
      </c>
      <c r="D54" s="404">
        <v>24</v>
      </c>
    </row>
    <row r="55" spans="3:5" x14ac:dyDescent="0.2">
      <c r="C55" s="404">
        <f>C54/D55</f>
        <v>3.7365416666666667</v>
      </c>
      <c r="D55" s="404">
        <v>60</v>
      </c>
    </row>
    <row r="56" spans="3:5" x14ac:dyDescent="0.2">
      <c r="C56" s="404">
        <f>C55/D56</f>
        <v>6.2275694444444446E-2</v>
      </c>
      <c r="D56" s="404">
        <v>60</v>
      </c>
    </row>
    <row r="57" spans="3:5" x14ac:dyDescent="0.2">
      <c r="C57" s="404">
        <f>C56*1000</f>
        <v>62.275694444444447</v>
      </c>
      <c r="D57" s="404">
        <v>1000</v>
      </c>
    </row>
    <row r="60" spans="3:5" x14ac:dyDescent="0.2">
      <c r="E60" s="404">
        <v>1103.4000000000001</v>
      </c>
    </row>
    <row r="62" spans="3:5" x14ac:dyDescent="0.2">
      <c r="E62" s="404">
        <f>E60*1000</f>
        <v>1103400</v>
      </c>
    </row>
    <row r="64" spans="3:5" x14ac:dyDescent="0.2">
      <c r="E64" s="404">
        <f>E62/24/60/60</f>
        <v>12.770833333333334</v>
      </c>
    </row>
  </sheetData>
  <mergeCells count="36">
    <mergeCell ref="C46:D46"/>
    <mergeCell ref="C28:E28"/>
    <mergeCell ref="C29:D29"/>
    <mergeCell ref="C30:D30"/>
    <mergeCell ref="C31:D31"/>
    <mergeCell ref="C33:D33"/>
    <mergeCell ref="C35:E35"/>
    <mergeCell ref="C36:D36"/>
    <mergeCell ref="C38:D38"/>
    <mergeCell ref="C39:D39"/>
    <mergeCell ref="C42:D42"/>
    <mergeCell ref="C44:D44"/>
    <mergeCell ref="C27:D27"/>
    <mergeCell ref="C16:D16"/>
    <mergeCell ref="C17:E17"/>
    <mergeCell ref="C18:D18"/>
    <mergeCell ref="C19:D19"/>
    <mergeCell ref="C20:D20"/>
    <mergeCell ref="C21:D21"/>
    <mergeCell ref="C22:D22"/>
    <mergeCell ref="C23:E23"/>
    <mergeCell ref="C24:D24"/>
    <mergeCell ref="C25:D25"/>
    <mergeCell ref="C26:D26"/>
    <mergeCell ref="C15:D15"/>
    <mergeCell ref="C4:D4"/>
    <mergeCell ref="C5:D5"/>
    <mergeCell ref="C6:E6"/>
    <mergeCell ref="C7:D7"/>
    <mergeCell ref="C8:D8"/>
    <mergeCell ref="C9:D9"/>
    <mergeCell ref="C10:D10"/>
    <mergeCell ref="C11:D11"/>
    <mergeCell ref="C12:D12"/>
    <mergeCell ref="C13:D13"/>
    <mergeCell ref="C14:D1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L59"/>
  <sheetViews>
    <sheetView topLeftCell="A25" workbookViewId="0">
      <selection activeCell="E39" sqref="E39"/>
    </sheetView>
  </sheetViews>
  <sheetFormatPr defaultColWidth="9.140625" defaultRowHeight="14.25" x14ac:dyDescent="0.2"/>
  <cols>
    <col min="1" max="1" width="9.140625" style="404"/>
    <col min="2" max="2" width="9.7109375" style="404" customWidth="1"/>
    <col min="3" max="3" width="80.42578125" style="404" customWidth="1"/>
    <col min="4" max="4" width="10.85546875" style="404" customWidth="1"/>
    <col min="5" max="5" width="17.28515625" style="404" customWidth="1"/>
    <col min="6" max="6" width="11.140625" style="404" bestFit="1" customWidth="1"/>
    <col min="7" max="8" width="15.28515625" style="404" bestFit="1" customWidth="1"/>
    <col min="9" max="9" width="10.5703125" style="404" bestFit="1" customWidth="1"/>
    <col min="10" max="11" width="9.140625" style="404"/>
    <col min="12" max="12" width="15.85546875" style="404" bestFit="1" customWidth="1"/>
    <col min="13" max="16384" width="9.140625" style="404"/>
  </cols>
  <sheetData>
    <row r="3" spans="3:12" ht="15" thickBot="1" x14ac:dyDescent="0.25"/>
    <row r="4" spans="3:12" ht="30" x14ac:dyDescent="0.2">
      <c r="C4" s="808" t="s">
        <v>127</v>
      </c>
      <c r="D4" s="809"/>
      <c r="E4" s="416" t="s">
        <v>128</v>
      </c>
      <c r="H4" s="426">
        <f>E9/I9</f>
        <v>1367.9091176470588</v>
      </c>
    </row>
    <row r="5" spans="3:12" ht="15" x14ac:dyDescent="0.2">
      <c r="C5" s="798" t="s">
        <v>911</v>
      </c>
      <c r="D5" s="804"/>
      <c r="E5" s="417"/>
      <c r="H5" s="426">
        <f>E8/I8</f>
        <v>4600</v>
      </c>
    </row>
    <row r="6" spans="3:12" ht="15" x14ac:dyDescent="0.2">
      <c r="C6" s="810"/>
      <c r="D6" s="811"/>
      <c r="E6" s="812"/>
    </row>
    <row r="7" spans="3:12" ht="15" x14ac:dyDescent="0.2">
      <c r="C7" s="798" t="s">
        <v>909</v>
      </c>
      <c r="D7" s="804"/>
      <c r="E7" s="417"/>
    </row>
    <row r="8" spans="3:12" x14ac:dyDescent="0.2">
      <c r="C8" s="803" t="s">
        <v>946</v>
      </c>
      <c r="D8" s="804"/>
      <c r="E8" s="418">
        <v>11500000</v>
      </c>
      <c r="F8" s="405"/>
      <c r="G8" s="426">
        <v>2500</v>
      </c>
      <c r="H8" s="426">
        <f>G8*I8</f>
        <v>6250000</v>
      </c>
      <c r="I8" s="429">
        <v>2500</v>
      </c>
      <c r="J8" s="404" t="s">
        <v>14</v>
      </c>
      <c r="K8" s="404">
        <f>1400+900+1000+750+550</f>
        <v>4600</v>
      </c>
      <c r="L8" s="426">
        <f>K8*G8</f>
        <v>11500000</v>
      </c>
    </row>
    <row r="9" spans="3:12" x14ac:dyDescent="0.2">
      <c r="C9" s="803" t="s">
        <v>945</v>
      </c>
      <c r="D9" s="804">
        <v>6200000</v>
      </c>
      <c r="E9" s="418">
        <v>2325445.5</v>
      </c>
      <c r="G9" s="426">
        <v>2214.71</v>
      </c>
      <c r="H9" s="426">
        <f>G9*I9</f>
        <v>3765007</v>
      </c>
      <c r="I9" s="429">
        <v>1700</v>
      </c>
      <c r="J9" s="404" t="s">
        <v>14</v>
      </c>
      <c r="K9" s="404">
        <v>1050</v>
      </c>
      <c r="L9" s="426">
        <f>G9*K9</f>
        <v>2325445.5</v>
      </c>
    </row>
    <row r="10" spans="3:12" x14ac:dyDescent="0.2">
      <c r="C10" s="803" t="s">
        <v>940</v>
      </c>
      <c r="D10" s="804">
        <v>6200000</v>
      </c>
      <c r="E10" s="418">
        <f>2700*1000*G10*G11</f>
        <v>0</v>
      </c>
      <c r="F10" s="427" t="s">
        <v>938</v>
      </c>
      <c r="G10" s="404">
        <v>1</v>
      </c>
      <c r="H10" s="418">
        <f>2700*1000*G10</f>
        <v>2700000</v>
      </c>
      <c r="I10" s="426"/>
    </row>
    <row r="11" spans="3:12" x14ac:dyDescent="0.2">
      <c r="C11" s="803" t="s">
        <v>941</v>
      </c>
      <c r="D11" s="804"/>
      <c r="E11" s="418">
        <f>2700*1800*G10*G11</f>
        <v>0</v>
      </c>
      <c r="F11" s="427" t="s">
        <v>938</v>
      </c>
      <c r="H11" s="418">
        <f>2700*1800*G10</f>
        <v>4860000</v>
      </c>
      <c r="I11" s="426">
        <v>450</v>
      </c>
      <c r="J11" s="404">
        <v>2039</v>
      </c>
      <c r="K11" s="404">
        <f>J11*1.32</f>
        <v>2691.48</v>
      </c>
    </row>
    <row r="12" spans="3:12" x14ac:dyDescent="0.2">
      <c r="C12" s="803" t="s">
        <v>930</v>
      </c>
      <c r="D12" s="804">
        <v>4300000</v>
      </c>
      <c r="E12" s="418">
        <v>3800000</v>
      </c>
      <c r="F12" s="404">
        <v>4.3</v>
      </c>
    </row>
    <row r="13" spans="3:12" x14ac:dyDescent="0.2">
      <c r="C13" s="803" t="s">
        <v>947</v>
      </c>
      <c r="D13" s="804">
        <v>4300000</v>
      </c>
      <c r="E13" s="418">
        <v>4300000</v>
      </c>
    </row>
    <row r="14" spans="3:12" x14ac:dyDescent="0.2">
      <c r="C14" s="803" t="s">
        <v>943</v>
      </c>
      <c r="D14" s="804">
        <v>4300000</v>
      </c>
      <c r="E14" s="418">
        <f>H14</f>
        <v>2800000</v>
      </c>
      <c r="H14" s="418">
        <v>2800000</v>
      </c>
    </row>
    <row r="15" spans="3:12" x14ac:dyDescent="0.2">
      <c r="C15" s="813"/>
      <c r="D15" s="816"/>
      <c r="E15" s="418"/>
    </row>
    <row r="16" spans="3:12" ht="15" x14ac:dyDescent="0.2">
      <c r="C16" s="798" t="s">
        <v>917</v>
      </c>
      <c r="D16" s="799">
        <f>SUM(D8:D12)</f>
        <v>16700000</v>
      </c>
      <c r="E16" s="419">
        <f>SUM(E8:E14)</f>
        <v>24725445.5</v>
      </c>
    </row>
    <row r="17" spans="3:7" ht="15" x14ac:dyDescent="0.2">
      <c r="C17" s="810"/>
      <c r="D17" s="811"/>
      <c r="E17" s="812"/>
    </row>
    <row r="18" spans="3:7" ht="15" x14ac:dyDescent="0.2">
      <c r="C18" s="798" t="s">
        <v>910</v>
      </c>
      <c r="D18" s="804"/>
      <c r="E18" s="419"/>
    </row>
    <row r="19" spans="3:7" x14ac:dyDescent="0.2">
      <c r="C19" s="803" t="s">
        <v>913</v>
      </c>
      <c r="D19" s="804">
        <v>3200000</v>
      </c>
      <c r="E19" s="420">
        <v>3200000</v>
      </c>
    </row>
    <row r="20" spans="3:7" x14ac:dyDescent="0.2">
      <c r="C20" s="803" t="s">
        <v>978</v>
      </c>
      <c r="D20" s="804">
        <v>2450000</v>
      </c>
      <c r="E20" s="421">
        <v>2450000</v>
      </c>
    </row>
    <row r="21" spans="3:7" x14ac:dyDescent="0.2">
      <c r="C21" s="803" t="s">
        <v>931</v>
      </c>
      <c r="D21" s="804"/>
      <c r="E21" s="421">
        <v>1500000</v>
      </c>
    </row>
    <row r="22" spans="3:7" ht="15" x14ac:dyDescent="0.2">
      <c r="C22" s="798" t="s">
        <v>918</v>
      </c>
      <c r="D22" s="799">
        <f>SUM(D18:D20)</f>
        <v>5650000</v>
      </c>
      <c r="E22" s="419">
        <f>SUM(E18:E21)</f>
        <v>7150000</v>
      </c>
    </row>
    <row r="23" spans="3:7" x14ac:dyDescent="0.2">
      <c r="C23" s="813"/>
      <c r="D23" s="814"/>
      <c r="E23" s="815"/>
    </row>
    <row r="24" spans="3:7" ht="15" x14ac:dyDescent="0.2">
      <c r="C24" s="798" t="s">
        <v>920</v>
      </c>
      <c r="D24" s="799" t="e">
        <f>D16+D22+#REF!</f>
        <v>#REF!</v>
      </c>
      <c r="E24" s="422">
        <f>E16+E22</f>
        <v>31875445.5</v>
      </c>
    </row>
    <row r="25" spans="3:7" x14ac:dyDescent="0.2">
      <c r="C25" s="803" t="s">
        <v>936</v>
      </c>
      <c r="D25" s="804">
        <v>0.1</v>
      </c>
      <c r="E25" s="421">
        <f>E24*10%</f>
        <v>3187544.5500000003</v>
      </c>
    </row>
    <row r="26" spans="3:7" ht="15" x14ac:dyDescent="0.2">
      <c r="C26" s="798" t="s">
        <v>921</v>
      </c>
      <c r="D26" s="799" t="e">
        <f>SUM(D24:D25)</f>
        <v>#REF!</v>
      </c>
      <c r="E26" s="422">
        <f>SUM(E24:E25)</f>
        <v>35062990.049999997</v>
      </c>
    </row>
    <row r="27" spans="3:7" x14ac:dyDescent="0.2">
      <c r="C27" s="430" t="s">
        <v>916</v>
      </c>
      <c r="D27" s="415">
        <v>0.15</v>
      </c>
      <c r="E27" s="421">
        <f>E26*15%</f>
        <v>5259448.5074999994</v>
      </c>
    </row>
    <row r="28" spans="3:7" ht="15" x14ac:dyDescent="0.2">
      <c r="C28" s="798" t="s">
        <v>929</v>
      </c>
      <c r="D28" s="799" t="e">
        <f>D24+D27</f>
        <v>#REF!</v>
      </c>
      <c r="E28" s="422">
        <f>E26+E27</f>
        <v>40322438.557499997</v>
      </c>
      <c r="G28" s="404">
        <f>'PH 01'!E24+'PH 02'!E25</f>
        <v>40322438.557500005</v>
      </c>
    </row>
    <row r="29" spans="3:7" ht="15" x14ac:dyDescent="0.2">
      <c r="C29" s="407"/>
      <c r="D29" s="412"/>
      <c r="E29" s="413"/>
    </row>
    <row r="30" spans="3:7" ht="15" x14ac:dyDescent="0.2">
      <c r="C30" s="798" t="s">
        <v>922</v>
      </c>
      <c r="D30" s="799"/>
      <c r="E30" s="805"/>
    </row>
    <row r="31" spans="3:7" x14ac:dyDescent="0.2">
      <c r="C31" s="803" t="s">
        <v>923</v>
      </c>
      <c r="D31" s="804" t="e">
        <f>D24*12%</f>
        <v>#REF!</v>
      </c>
      <c r="E31" s="424">
        <f>E24*11%</f>
        <v>3506299.0049999999</v>
      </c>
      <c r="G31" s="450">
        <f>'PH 01'!G27+'PH 02'!G28</f>
        <v>2769976.2139499998</v>
      </c>
    </row>
    <row r="32" spans="3:7" x14ac:dyDescent="0.2">
      <c r="C32" s="425" t="s">
        <v>935</v>
      </c>
      <c r="D32" s="411" t="s">
        <v>934</v>
      </c>
      <c r="E32" s="421">
        <f>62000*8</f>
        <v>496000</v>
      </c>
      <c r="G32" s="450">
        <f>'PH 01'!G28+'PH 02'!G29</f>
        <v>391840</v>
      </c>
    </row>
    <row r="33" spans="3:7" x14ac:dyDescent="0.2">
      <c r="C33" s="803" t="s">
        <v>944</v>
      </c>
      <c r="D33" s="804">
        <v>12000</v>
      </c>
      <c r="E33" s="424">
        <v>250000</v>
      </c>
      <c r="G33" s="450">
        <f>'PH 01'!G29+'PH 02'!G30</f>
        <v>197500</v>
      </c>
    </row>
    <row r="34" spans="3:7" x14ac:dyDescent="0.2">
      <c r="C34" s="803" t="s">
        <v>924</v>
      </c>
      <c r="D34" s="804">
        <v>12000</v>
      </c>
      <c r="E34" s="424">
        <v>34000</v>
      </c>
      <c r="G34" s="450">
        <f>'PH 01'!G30+'PH 02'!G31</f>
        <v>26860</v>
      </c>
    </row>
    <row r="35" spans="3:7" x14ac:dyDescent="0.2">
      <c r="C35" s="425" t="s">
        <v>939</v>
      </c>
      <c r="D35" s="411" t="s">
        <v>934</v>
      </c>
      <c r="E35" s="424">
        <f>8*15000</f>
        <v>120000</v>
      </c>
      <c r="G35" s="450">
        <f>'PH 01'!G31+'PH 02'!G32</f>
        <v>94800</v>
      </c>
    </row>
    <row r="36" spans="3:7" x14ac:dyDescent="0.2">
      <c r="C36" s="425" t="s">
        <v>925</v>
      </c>
      <c r="D36" s="411" t="s">
        <v>934</v>
      </c>
      <c r="E36" s="424">
        <f>50000+8*16000</f>
        <v>178000</v>
      </c>
      <c r="G36" s="450">
        <f>'PH 01'!G32+'PH 02'!G33</f>
        <v>140620</v>
      </c>
    </row>
    <row r="37" spans="3:7" ht="15" x14ac:dyDescent="0.2">
      <c r="C37" s="798" t="s">
        <v>926</v>
      </c>
      <c r="D37" s="799" t="e">
        <f>SUM(D31:D36)</f>
        <v>#REF!</v>
      </c>
      <c r="E37" s="422">
        <f>SUM(E31:E36)</f>
        <v>4584299.0049999999</v>
      </c>
      <c r="G37" s="422">
        <f>SUM(G31:G36)</f>
        <v>3621596.2139499998</v>
      </c>
    </row>
    <row r="38" spans="3:7" x14ac:dyDescent="0.2">
      <c r="C38" s="430" t="s">
        <v>916</v>
      </c>
      <c r="D38" s="414">
        <v>0.15</v>
      </c>
      <c r="E38" s="421">
        <f>E37*D38</f>
        <v>687644.85074999998</v>
      </c>
      <c r="G38" s="421">
        <f>G37*D38</f>
        <v>543239.43209249992</v>
      </c>
    </row>
    <row r="39" spans="3:7" ht="15" x14ac:dyDescent="0.2">
      <c r="C39" s="798" t="s">
        <v>927</v>
      </c>
      <c r="D39" s="799"/>
      <c r="E39" s="422">
        <f>E37+E38</f>
        <v>5271943.8557500001</v>
      </c>
      <c r="G39" s="422">
        <f>G37+G38</f>
        <v>4164835.6460424997</v>
      </c>
    </row>
    <row r="40" spans="3:7" ht="15" thickBot="1" x14ac:dyDescent="0.25">
      <c r="C40" s="408"/>
      <c r="D40" s="409"/>
      <c r="E40" s="410"/>
      <c r="G40" s="410"/>
    </row>
    <row r="41" spans="3:7" ht="15.75" thickBot="1" x14ac:dyDescent="0.25">
      <c r="C41" s="806" t="s">
        <v>928</v>
      </c>
      <c r="D41" s="807"/>
      <c r="E41" s="406">
        <f>E28+E39</f>
        <v>45594382.413249999</v>
      </c>
      <c r="G41" s="406">
        <f>G39</f>
        <v>4164835.6460424997</v>
      </c>
    </row>
    <row r="43" spans="3:7" x14ac:dyDescent="0.2">
      <c r="E43" s="404">
        <v>42000000</v>
      </c>
    </row>
    <row r="45" spans="3:7" x14ac:dyDescent="0.2">
      <c r="E45" s="426">
        <f>E41-E43</f>
        <v>3594382.4132499993</v>
      </c>
    </row>
    <row r="48" spans="3:7" x14ac:dyDescent="0.2">
      <c r="C48" s="404">
        <v>5380.62</v>
      </c>
      <c r="D48" s="404">
        <v>24</v>
      </c>
    </row>
    <row r="49" spans="3:5" x14ac:dyDescent="0.2">
      <c r="C49" s="404">
        <f>C48/D49</f>
        <v>224.1925</v>
      </c>
      <c r="D49" s="404">
        <v>24</v>
      </c>
    </row>
    <row r="50" spans="3:5" x14ac:dyDescent="0.2">
      <c r="C50" s="404">
        <f>C49/D50</f>
        <v>3.7365416666666667</v>
      </c>
      <c r="D50" s="404">
        <v>60</v>
      </c>
    </row>
    <row r="51" spans="3:5" x14ac:dyDescent="0.2">
      <c r="C51" s="404">
        <f>C50/D51</f>
        <v>6.2275694444444446E-2</v>
      </c>
      <c r="D51" s="404">
        <v>60</v>
      </c>
    </row>
    <row r="52" spans="3:5" x14ac:dyDescent="0.2">
      <c r="C52" s="404">
        <f>C51*1000</f>
        <v>62.275694444444447</v>
      </c>
      <c r="D52" s="404">
        <v>1000</v>
      </c>
    </row>
    <row r="55" spans="3:5" x14ac:dyDescent="0.2">
      <c r="E55" s="404">
        <v>1103.4000000000001</v>
      </c>
    </row>
    <row r="57" spans="3:5" x14ac:dyDescent="0.2">
      <c r="E57" s="404">
        <f>E55*1000</f>
        <v>1103400</v>
      </c>
    </row>
    <row r="59" spans="3:5" x14ac:dyDescent="0.2">
      <c r="E59" s="404">
        <f>E57/24/60/60</f>
        <v>12.770833333333334</v>
      </c>
    </row>
  </sheetData>
  <mergeCells count="31">
    <mergeCell ref="C4:D4"/>
    <mergeCell ref="C5:D5"/>
    <mergeCell ref="C6:E6"/>
    <mergeCell ref="C7:D7"/>
    <mergeCell ref="C8:D8"/>
    <mergeCell ref="C18:D18"/>
    <mergeCell ref="C19:D19"/>
    <mergeCell ref="C20:D20"/>
    <mergeCell ref="C21:D21"/>
    <mergeCell ref="C10:D10"/>
    <mergeCell ref="C11:D11"/>
    <mergeCell ref="C12:D12"/>
    <mergeCell ref="C13:D13"/>
    <mergeCell ref="C14:D14"/>
    <mergeCell ref="C15:D15"/>
    <mergeCell ref="C9:D9"/>
    <mergeCell ref="C28:D28"/>
    <mergeCell ref="C30:E30"/>
    <mergeCell ref="C39:D39"/>
    <mergeCell ref="C41:D41"/>
    <mergeCell ref="C31:D31"/>
    <mergeCell ref="C33:D33"/>
    <mergeCell ref="C34:D34"/>
    <mergeCell ref="C37:D37"/>
    <mergeCell ref="C24:D24"/>
    <mergeCell ref="C25:D25"/>
    <mergeCell ref="C26:D26"/>
    <mergeCell ref="C22:D22"/>
    <mergeCell ref="C23:E23"/>
    <mergeCell ref="C16:D16"/>
    <mergeCell ref="C17:E1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36"/>
  <sheetViews>
    <sheetView view="pageBreakPreview" topLeftCell="A7" zoomScale="60" zoomScaleNormal="100" workbookViewId="0">
      <selection activeCell="B3" sqref="B3:C3"/>
    </sheetView>
  </sheetViews>
  <sheetFormatPr defaultRowHeight="12.75" x14ac:dyDescent="0.2"/>
  <cols>
    <col min="2" max="2" width="51.85546875" bestFit="1" customWidth="1"/>
    <col min="3" max="3" width="31.140625" style="108" customWidth="1"/>
  </cols>
  <sheetData>
    <row r="1" spans="2:3" ht="15.75" x14ac:dyDescent="0.25">
      <c r="B1" s="431" t="s">
        <v>972</v>
      </c>
      <c r="C1" s="432"/>
    </row>
    <row r="2" spans="2:3" ht="15.75" x14ac:dyDescent="0.25">
      <c r="B2" s="431"/>
      <c r="C2" s="432"/>
    </row>
    <row r="3" spans="2:3" ht="37.5" customHeight="1" x14ac:dyDescent="0.25">
      <c r="B3" s="817" t="s">
        <v>973</v>
      </c>
      <c r="C3" s="818"/>
    </row>
    <row r="4" spans="2:3" ht="15.75" x14ac:dyDescent="0.25">
      <c r="B4" s="431"/>
      <c r="C4" s="432"/>
    </row>
    <row r="5" spans="2:3" ht="15.75" x14ac:dyDescent="0.25">
      <c r="B5" s="431" t="s">
        <v>974</v>
      </c>
      <c r="C5" s="432"/>
    </row>
    <row r="7" spans="2:3" ht="15.75" x14ac:dyDescent="0.25">
      <c r="B7" s="433" t="s">
        <v>1</v>
      </c>
      <c r="C7" s="434" t="s">
        <v>967</v>
      </c>
    </row>
    <row r="8" spans="2:3" ht="20.100000000000001" customHeight="1" x14ac:dyDescent="0.2">
      <c r="B8" s="435" t="s">
        <v>958</v>
      </c>
      <c r="C8" s="436">
        <f>2*5000</f>
        <v>10000</v>
      </c>
    </row>
    <row r="9" spans="2:3" ht="20.100000000000001" customHeight="1" x14ac:dyDescent="0.2">
      <c r="B9" s="435" t="s">
        <v>970</v>
      </c>
      <c r="C9" s="436">
        <f>3*1500</f>
        <v>4500</v>
      </c>
    </row>
    <row r="10" spans="2:3" ht="20.100000000000001" customHeight="1" x14ac:dyDescent="0.2">
      <c r="B10" s="435" t="s">
        <v>949</v>
      </c>
      <c r="C10" s="436">
        <f>4*1200</f>
        <v>4800</v>
      </c>
    </row>
    <row r="11" spans="2:3" ht="20.100000000000001" customHeight="1" x14ac:dyDescent="0.2">
      <c r="B11" s="435" t="s">
        <v>950</v>
      </c>
      <c r="C11" s="436">
        <v>2500</v>
      </c>
    </row>
    <row r="12" spans="2:3" ht="20.100000000000001" customHeight="1" x14ac:dyDescent="0.2">
      <c r="B12" s="435" t="s">
        <v>971</v>
      </c>
      <c r="C12" s="436">
        <f>4*75</f>
        <v>300</v>
      </c>
    </row>
    <row r="13" spans="2:3" ht="20.100000000000001" customHeight="1" x14ac:dyDescent="0.2">
      <c r="B13" s="435" t="s">
        <v>951</v>
      </c>
      <c r="C13" s="436">
        <f>4*120</f>
        <v>480</v>
      </c>
    </row>
    <row r="14" spans="2:3" ht="20.100000000000001" customHeight="1" x14ac:dyDescent="0.2">
      <c r="B14" s="435" t="s">
        <v>965</v>
      </c>
      <c r="C14" s="436">
        <v>300</v>
      </c>
    </row>
    <row r="15" spans="2:3" ht="20.100000000000001" customHeight="1" x14ac:dyDescent="0.2">
      <c r="B15" s="435" t="s">
        <v>968</v>
      </c>
      <c r="C15" s="436">
        <f>10*200</f>
        <v>2000</v>
      </c>
    </row>
    <row r="16" spans="2:3" ht="20.100000000000001" customHeight="1" x14ac:dyDescent="0.2">
      <c r="B16" s="435" t="s">
        <v>955</v>
      </c>
      <c r="C16" s="436">
        <f>3*250</f>
        <v>750</v>
      </c>
    </row>
    <row r="17" spans="2:3" ht="20.100000000000001" customHeight="1" x14ac:dyDescent="0.2">
      <c r="B17" s="435" t="s">
        <v>966</v>
      </c>
      <c r="C17" s="436">
        <f>2*2100</f>
        <v>4200</v>
      </c>
    </row>
    <row r="18" spans="2:3" ht="20.100000000000001" customHeight="1" x14ac:dyDescent="0.2">
      <c r="B18" s="435" t="s">
        <v>952</v>
      </c>
      <c r="C18" s="436">
        <v>4000</v>
      </c>
    </row>
    <row r="19" spans="2:3" ht="20.100000000000001" customHeight="1" x14ac:dyDescent="0.2">
      <c r="B19" s="435" t="s">
        <v>956</v>
      </c>
      <c r="C19" s="436">
        <f>250*17</f>
        <v>4250</v>
      </c>
    </row>
    <row r="20" spans="2:3" ht="20.100000000000001" customHeight="1" x14ac:dyDescent="0.2">
      <c r="B20" s="435" t="s">
        <v>975</v>
      </c>
      <c r="C20" s="436">
        <v>35000</v>
      </c>
    </row>
    <row r="21" spans="2:3" ht="20.100000000000001" customHeight="1" x14ac:dyDescent="0.2">
      <c r="B21" s="435" t="s">
        <v>957</v>
      </c>
      <c r="C21" s="436">
        <f>25*6*750</f>
        <v>112500</v>
      </c>
    </row>
    <row r="22" spans="2:3" ht="20.100000000000001" customHeight="1" x14ac:dyDescent="0.2">
      <c r="B22" s="435" t="s">
        <v>953</v>
      </c>
      <c r="C22" s="436">
        <v>15500</v>
      </c>
    </row>
    <row r="23" spans="2:3" ht="20.100000000000001" customHeight="1" x14ac:dyDescent="0.2">
      <c r="B23" s="435" t="s">
        <v>976</v>
      </c>
      <c r="C23" s="436">
        <f>2500*2</f>
        <v>5000</v>
      </c>
    </row>
    <row r="24" spans="2:3" ht="20.100000000000001" customHeight="1" x14ac:dyDescent="0.2">
      <c r="B24" s="435" t="s">
        <v>959</v>
      </c>
      <c r="C24" s="436">
        <f>2540*4</f>
        <v>10160</v>
      </c>
    </row>
    <row r="25" spans="2:3" ht="20.100000000000001" customHeight="1" x14ac:dyDescent="0.2">
      <c r="B25" s="435" t="s">
        <v>960</v>
      </c>
      <c r="C25" s="436">
        <f>4*4200</f>
        <v>16800</v>
      </c>
    </row>
    <row r="26" spans="2:3" ht="20.100000000000001" customHeight="1" x14ac:dyDescent="0.2">
      <c r="B26" s="435" t="s">
        <v>961</v>
      </c>
      <c r="C26" s="436">
        <v>45000</v>
      </c>
    </row>
    <row r="27" spans="2:3" ht="20.100000000000001" customHeight="1" x14ac:dyDescent="0.2">
      <c r="B27" s="435" t="s">
        <v>962</v>
      </c>
      <c r="C27" s="436">
        <f>3200*2</f>
        <v>6400</v>
      </c>
    </row>
    <row r="28" spans="2:3" ht="20.100000000000001" customHeight="1" x14ac:dyDescent="0.2">
      <c r="B28" s="435" t="s">
        <v>963</v>
      </c>
      <c r="C28" s="436">
        <v>35000</v>
      </c>
    </row>
    <row r="29" spans="2:3" ht="20.100000000000001" customHeight="1" x14ac:dyDescent="0.2">
      <c r="B29" s="435" t="s">
        <v>969</v>
      </c>
      <c r="C29" s="436">
        <v>4450</v>
      </c>
    </row>
    <row r="30" spans="2:3" ht="20.100000000000001" customHeight="1" x14ac:dyDescent="0.2">
      <c r="B30" s="435" t="s">
        <v>964</v>
      </c>
      <c r="C30" s="436">
        <v>150</v>
      </c>
    </row>
    <row r="31" spans="2:3" ht="20.100000000000001" customHeight="1" x14ac:dyDescent="0.2">
      <c r="B31" s="435" t="s">
        <v>977</v>
      </c>
      <c r="C31" s="436">
        <v>12500</v>
      </c>
    </row>
    <row r="32" spans="2:3" ht="20.100000000000001" customHeight="1" x14ac:dyDescent="0.25">
      <c r="B32" s="435" t="s">
        <v>954</v>
      </c>
      <c r="C32" s="434">
        <f>SUM(C8:C31)</f>
        <v>336540</v>
      </c>
    </row>
    <row r="33" spans="2:3" ht="20.100000000000001" customHeight="1" x14ac:dyDescent="0.2">
      <c r="B33" s="437"/>
      <c r="C33" s="438"/>
    </row>
    <row r="34" spans="2:3" ht="20.100000000000001" customHeight="1" x14ac:dyDescent="0.2">
      <c r="B34" s="437"/>
      <c r="C34" s="438"/>
    </row>
    <row r="35" spans="2:3" ht="20.100000000000001" customHeight="1" x14ac:dyDescent="0.2">
      <c r="B35" s="437"/>
      <c r="C35" s="438"/>
    </row>
    <row r="36" spans="2:3" ht="20.100000000000001" customHeight="1" x14ac:dyDescent="0.2">
      <c r="B36" s="437"/>
      <c r="C36" s="438"/>
    </row>
  </sheetData>
  <mergeCells count="1">
    <mergeCell ref="B3:C3"/>
  </mergeCells>
  <pageMargins left="0.70866141732283472" right="0.70866141732283472" top="0.74803149606299213" bottom="0.74803149606299213" header="0.31496062992125984" footer="0.31496062992125984"/>
  <pageSetup paperSize="9" scale="9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L55"/>
  <sheetViews>
    <sheetView topLeftCell="C28" workbookViewId="0">
      <selection activeCell="C4" sqref="C4:E37"/>
    </sheetView>
  </sheetViews>
  <sheetFormatPr defaultColWidth="9.140625" defaultRowHeight="14.25" x14ac:dyDescent="0.2"/>
  <cols>
    <col min="1" max="1" width="9.140625" style="404"/>
    <col min="2" max="2" width="9.7109375" style="404" customWidth="1"/>
    <col min="3" max="3" width="80.42578125" style="404" customWidth="1"/>
    <col min="4" max="4" width="10.85546875" style="404" customWidth="1"/>
    <col min="5" max="5" width="17.28515625" style="404" customWidth="1"/>
    <col min="6" max="6" width="11.140625" style="404" bestFit="1" customWidth="1"/>
    <col min="7" max="9" width="15.28515625" style="404" bestFit="1" customWidth="1"/>
    <col min="10" max="10" width="13.28515625" style="404" customWidth="1"/>
    <col min="11" max="11" width="9.140625" style="404"/>
    <col min="12" max="12" width="15.85546875" style="404" bestFit="1" customWidth="1"/>
    <col min="13" max="16384" width="9.140625" style="404"/>
  </cols>
  <sheetData>
    <row r="3" spans="3:12" ht="15" thickBot="1" x14ac:dyDescent="0.25"/>
    <row r="4" spans="3:12" ht="30" x14ac:dyDescent="0.2">
      <c r="C4" s="808" t="s">
        <v>984</v>
      </c>
      <c r="D4" s="809"/>
      <c r="E4" s="416" t="s">
        <v>128</v>
      </c>
      <c r="H4" s="426">
        <f>E11/I11</f>
        <v>1367.9091176470588</v>
      </c>
    </row>
    <row r="5" spans="3:12" ht="15" x14ac:dyDescent="0.2">
      <c r="C5" s="798" t="s">
        <v>911</v>
      </c>
      <c r="D5" s="804"/>
      <c r="E5" s="417"/>
      <c r="H5" s="426">
        <f>E10/I10</f>
        <v>550</v>
      </c>
    </row>
    <row r="6" spans="3:12" ht="15" x14ac:dyDescent="0.2">
      <c r="C6" s="810"/>
      <c r="D6" s="811"/>
      <c r="E6" s="812"/>
    </row>
    <row r="7" spans="3:12" ht="15" x14ac:dyDescent="0.2">
      <c r="C7" s="803" t="s">
        <v>979</v>
      </c>
      <c r="D7" s="804"/>
      <c r="E7" s="419">
        <v>26106695.280000001</v>
      </c>
    </row>
    <row r="8" spans="3:12" ht="15" x14ac:dyDescent="0.2">
      <c r="C8" s="443"/>
      <c r="D8" s="444"/>
      <c r="E8" s="445"/>
    </row>
    <row r="9" spans="3:12" ht="15" x14ac:dyDescent="0.2">
      <c r="C9" s="798" t="s">
        <v>909</v>
      </c>
      <c r="D9" s="804"/>
      <c r="E9" s="417"/>
    </row>
    <row r="10" spans="3:12" x14ac:dyDescent="0.2">
      <c r="C10" s="803" t="s">
        <v>980</v>
      </c>
      <c r="D10" s="804"/>
      <c r="E10" s="418">
        <f>550*G10</f>
        <v>1375000</v>
      </c>
      <c r="F10" s="405"/>
      <c r="G10" s="426">
        <v>2500</v>
      </c>
      <c r="H10" s="426">
        <f>G10*I10</f>
        <v>6250000</v>
      </c>
      <c r="I10" s="429">
        <v>2500</v>
      </c>
      <c r="J10" s="404" t="s">
        <v>14</v>
      </c>
      <c r="K10" s="404">
        <f>1400+900+1000+750+550</f>
        <v>4600</v>
      </c>
      <c r="L10" s="426">
        <f>K10*G10</f>
        <v>11500000</v>
      </c>
    </row>
    <row r="11" spans="3:12" s="459" customFormat="1" x14ac:dyDescent="0.2">
      <c r="C11" s="819" t="s">
        <v>945</v>
      </c>
      <c r="D11" s="820">
        <v>6200000</v>
      </c>
      <c r="E11" s="418">
        <v>2325445.5</v>
      </c>
      <c r="G11" s="460">
        <v>2214.71</v>
      </c>
      <c r="H11" s="460">
        <f>G11*I11</f>
        <v>3765007</v>
      </c>
      <c r="I11" s="461">
        <v>1700</v>
      </c>
      <c r="J11" s="459" t="s">
        <v>14</v>
      </c>
      <c r="K11" s="459">
        <v>1050</v>
      </c>
      <c r="L11" s="460">
        <f>G11*K11</f>
        <v>2325445.5</v>
      </c>
    </row>
    <row r="12" spans="3:12" x14ac:dyDescent="0.2">
      <c r="C12" s="813"/>
      <c r="D12" s="816"/>
      <c r="E12" s="418"/>
    </row>
    <row r="13" spans="3:12" ht="15" x14ac:dyDescent="0.2">
      <c r="C13" s="798" t="s">
        <v>917</v>
      </c>
      <c r="D13" s="799">
        <f>SUM(D10:D11)</f>
        <v>6200000</v>
      </c>
      <c r="E13" s="419">
        <f>SUM(E10:E11)</f>
        <v>3700445.5</v>
      </c>
    </row>
    <row r="14" spans="3:12" ht="15" x14ac:dyDescent="0.2">
      <c r="C14" s="810"/>
      <c r="D14" s="811"/>
      <c r="E14" s="812"/>
    </row>
    <row r="15" spans="3:12" ht="15" x14ac:dyDescent="0.2">
      <c r="C15" s="798" t="s">
        <v>910</v>
      </c>
      <c r="D15" s="804"/>
      <c r="E15" s="419"/>
    </row>
    <row r="16" spans="3:12" x14ac:dyDescent="0.2">
      <c r="C16" s="803" t="s">
        <v>913</v>
      </c>
      <c r="D16" s="804">
        <v>3200000</v>
      </c>
      <c r="E16" s="420">
        <v>3200000</v>
      </c>
    </row>
    <row r="17" spans="3:10" x14ac:dyDescent="0.2">
      <c r="C17" s="803" t="s">
        <v>978</v>
      </c>
      <c r="D17" s="804">
        <v>2450000</v>
      </c>
      <c r="E17" s="421">
        <v>2450000</v>
      </c>
    </row>
    <row r="18" spans="3:10" ht="15" x14ac:dyDescent="0.2">
      <c r="C18" s="798" t="s">
        <v>918</v>
      </c>
      <c r="D18" s="799">
        <f>SUM(D15:D17)</f>
        <v>5650000</v>
      </c>
      <c r="E18" s="419">
        <f>SUM(E15:E17)</f>
        <v>5650000</v>
      </c>
    </row>
    <row r="19" spans="3:10" x14ac:dyDescent="0.2">
      <c r="C19" s="813"/>
      <c r="D19" s="814"/>
      <c r="E19" s="815"/>
    </row>
    <row r="20" spans="3:10" ht="15" x14ac:dyDescent="0.2">
      <c r="C20" s="798" t="s">
        <v>982</v>
      </c>
      <c r="D20" s="799" t="e">
        <f>D13+D18+#REF!</f>
        <v>#REF!</v>
      </c>
      <c r="E20" s="422">
        <f>E13+E18</f>
        <v>9350445.5</v>
      </c>
    </row>
    <row r="21" spans="3:10" x14ac:dyDescent="0.2">
      <c r="C21" s="803" t="s">
        <v>936</v>
      </c>
      <c r="D21" s="804">
        <v>0.1</v>
      </c>
      <c r="E21" s="421">
        <f>E20*10%</f>
        <v>935044.55</v>
      </c>
    </row>
    <row r="22" spans="3:10" ht="15" x14ac:dyDescent="0.2">
      <c r="C22" s="798" t="s">
        <v>983</v>
      </c>
      <c r="D22" s="799" t="e">
        <f>SUM(D20:D21)</f>
        <v>#REF!</v>
      </c>
      <c r="E22" s="422">
        <f>SUM(E20:E21)</f>
        <v>10285490.050000001</v>
      </c>
    </row>
    <row r="23" spans="3:10" x14ac:dyDescent="0.2">
      <c r="C23" s="440" t="s">
        <v>916</v>
      </c>
      <c r="D23" s="415">
        <v>0.15</v>
      </c>
      <c r="E23" s="421">
        <f>E22*15%</f>
        <v>1542823.5075000001</v>
      </c>
    </row>
    <row r="24" spans="3:10" ht="15" x14ac:dyDescent="0.2">
      <c r="C24" s="798" t="s">
        <v>981</v>
      </c>
      <c r="D24" s="799" t="e">
        <f>D20+D23</f>
        <v>#REF!</v>
      </c>
      <c r="E24" s="422">
        <f>E22+E23</f>
        <v>11828313.557500001</v>
      </c>
      <c r="G24" s="426">
        <f>E24/'BSE rev2'!G28</f>
        <v>0.29334320990117613</v>
      </c>
      <c r="H24" s="404">
        <v>0.3</v>
      </c>
    </row>
    <row r="25" spans="3:10" ht="15" x14ac:dyDescent="0.2">
      <c r="C25" s="407"/>
      <c r="D25" s="412"/>
      <c r="E25" s="413"/>
      <c r="H25" s="404">
        <f>1-H24</f>
        <v>0.7</v>
      </c>
    </row>
    <row r="26" spans="3:10" ht="15" x14ac:dyDescent="0.2">
      <c r="C26" s="798" t="s">
        <v>922</v>
      </c>
      <c r="D26" s="799"/>
      <c r="E26" s="805"/>
    </row>
    <row r="27" spans="3:10" x14ac:dyDescent="0.2">
      <c r="C27" s="803" t="s">
        <v>923</v>
      </c>
      <c r="D27" s="804" t="e">
        <f>D20*12%</f>
        <v>#REF!</v>
      </c>
      <c r="E27" s="424">
        <f t="shared" ref="E27:E32" si="0">G27</f>
        <v>1051889.7015</v>
      </c>
      <c r="G27" s="426">
        <f t="shared" ref="G27:G32" si="1">I27*$H$24</f>
        <v>1051889.7015</v>
      </c>
      <c r="H27" s="451">
        <f t="shared" ref="H27:H32" si="2">I27*$H$25</f>
        <v>2454409.3034999999</v>
      </c>
      <c r="I27" s="450">
        <v>3506299.0049999999</v>
      </c>
      <c r="J27" s="426">
        <f t="shared" ref="J27:J32" si="3">I27-G27-H27</f>
        <v>0</v>
      </c>
    </row>
    <row r="28" spans="3:10" x14ac:dyDescent="0.2">
      <c r="C28" s="425" t="s">
        <v>935</v>
      </c>
      <c r="D28" s="411"/>
      <c r="E28" s="424">
        <f t="shared" si="0"/>
        <v>148800</v>
      </c>
      <c r="G28" s="426">
        <f t="shared" si="1"/>
        <v>148800</v>
      </c>
      <c r="H28" s="451">
        <f t="shared" si="2"/>
        <v>347200</v>
      </c>
      <c r="I28" s="450">
        <v>496000</v>
      </c>
      <c r="J28" s="426">
        <f t="shared" si="3"/>
        <v>0</v>
      </c>
    </row>
    <row r="29" spans="3:10" x14ac:dyDescent="0.2">
      <c r="C29" s="803" t="s">
        <v>944</v>
      </c>
      <c r="D29" s="804">
        <v>12000</v>
      </c>
      <c r="E29" s="424">
        <f t="shared" si="0"/>
        <v>75000</v>
      </c>
      <c r="G29" s="426">
        <f t="shared" si="1"/>
        <v>75000</v>
      </c>
      <c r="H29" s="451">
        <f t="shared" si="2"/>
        <v>175000</v>
      </c>
      <c r="I29" s="450">
        <v>250000</v>
      </c>
      <c r="J29" s="426">
        <f t="shared" si="3"/>
        <v>0</v>
      </c>
    </row>
    <row r="30" spans="3:10" x14ac:dyDescent="0.2">
      <c r="C30" s="803" t="s">
        <v>924</v>
      </c>
      <c r="D30" s="804">
        <v>12000</v>
      </c>
      <c r="E30" s="424">
        <f t="shared" si="0"/>
        <v>10200</v>
      </c>
      <c r="G30" s="426">
        <f t="shared" si="1"/>
        <v>10200</v>
      </c>
      <c r="H30" s="451">
        <f t="shared" si="2"/>
        <v>23800</v>
      </c>
      <c r="I30" s="450">
        <v>34000</v>
      </c>
      <c r="J30" s="426">
        <f t="shared" si="3"/>
        <v>0</v>
      </c>
    </row>
    <row r="31" spans="3:10" x14ac:dyDescent="0.2">
      <c r="C31" s="425" t="s">
        <v>939</v>
      </c>
      <c r="D31" s="411"/>
      <c r="E31" s="424">
        <f t="shared" si="0"/>
        <v>36000</v>
      </c>
      <c r="G31" s="426">
        <f t="shared" si="1"/>
        <v>36000</v>
      </c>
      <c r="H31" s="451">
        <f t="shared" si="2"/>
        <v>84000</v>
      </c>
      <c r="I31" s="450">
        <v>120000</v>
      </c>
      <c r="J31" s="426">
        <f t="shared" si="3"/>
        <v>0</v>
      </c>
    </row>
    <row r="32" spans="3:10" x14ac:dyDescent="0.2">
      <c r="C32" s="425" t="s">
        <v>925</v>
      </c>
      <c r="D32" s="411"/>
      <c r="E32" s="424">
        <f t="shared" si="0"/>
        <v>53400</v>
      </c>
      <c r="G32" s="426">
        <f t="shared" si="1"/>
        <v>53400</v>
      </c>
      <c r="H32" s="451">
        <f t="shared" si="2"/>
        <v>124599.99999999999</v>
      </c>
      <c r="I32" s="450">
        <v>178000</v>
      </c>
      <c r="J32" s="426">
        <f t="shared" si="3"/>
        <v>0</v>
      </c>
    </row>
    <row r="33" spans="3:10" ht="15" x14ac:dyDescent="0.2">
      <c r="C33" s="798" t="s">
        <v>926</v>
      </c>
      <c r="D33" s="799" t="e">
        <f>SUM(D27:D32)</f>
        <v>#REF!</v>
      </c>
      <c r="E33" s="422">
        <f>SUM(E27:E32)</f>
        <v>1375289.7015</v>
      </c>
      <c r="G33" s="422">
        <f>SUM(G27:G32)</f>
        <v>1375289.7015</v>
      </c>
      <c r="H33" s="422">
        <f>SUM(H27:H32)</f>
        <v>3209009.3034999999</v>
      </c>
      <c r="I33" s="422">
        <f>SUM(I27:I32)</f>
        <v>4584299.0049999999</v>
      </c>
      <c r="J33" s="426">
        <f>I33-G33-H33</f>
        <v>0</v>
      </c>
    </row>
    <row r="34" spans="3:10" x14ac:dyDescent="0.2">
      <c r="C34" s="440" t="s">
        <v>916</v>
      </c>
      <c r="D34" s="414">
        <v>0.15</v>
      </c>
      <c r="E34" s="421">
        <f>E33*D34</f>
        <v>206293.45522499998</v>
      </c>
      <c r="G34" s="421">
        <f>G33*D34</f>
        <v>206293.45522499998</v>
      </c>
      <c r="H34" s="421">
        <f>H33*D34</f>
        <v>481351.39552499994</v>
      </c>
      <c r="I34" s="421">
        <f>I33*D34</f>
        <v>687644.85074999998</v>
      </c>
      <c r="J34" s="426">
        <f>I34-G34-H34</f>
        <v>0</v>
      </c>
    </row>
    <row r="35" spans="3:10" ht="15" x14ac:dyDescent="0.2">
      <c r="C35" s="798" t="s">
        <v>927</v>
      </c>
      <c r="D35" s="799"/>
      <c r="E35" s="422">
        <f>E33+E34</f>
        <v>1581583.1567249999</v>
      </c>
      <c r="G35" s="422">
        <f>G33+G34</f>
        <v>1581583.1567249999</v>
      </c>
      <c r="H35" s="422">
        <f>H33+H34</f>
        <v>3690360.699025</v>
      </c>
      <c r="I35" s="422">
        <f>I33+I34</f>
        <v>5271943.8557500001</v>
      </c>
      <c r="J35" s="426">
        <f>I35-G35-H35</f>
        <v>0</v>
      </c>
    </row>
    <row r="36" spans="3:10" ht="15" thickBot="1" x14ac:dyDescent="0.25">
      <c r="C36" s="408"/>
      <c r="D36" s="409"/>
      <c r="E36" s="410"/>
      <c r="G36" s="410"/>
      <c r="H36" s="410"/>
      <c r="I36" s="410"/>
      <c r="J36" s="426">
        <f>I36-G36-H36</f>
        <v>0</v>
      </c>
    </row>
    <row r="37" spans="3:10" ht="15.75" thickBot="1" x14ac:dyDescent="0.25">
      <c r="C37" s="806" t="s">
        <v>928</v>
      </c>
      <c r="D37" s="807"/>
      <c r="E37" s="406">
        <f>E24+E35+E7</f>
        <v>39516591.994225003</v>
      </c>
      <c r="G37" s="406">
        <f>G35</f>
        <v>1581583.1567249999</v>
      </c>
      <c r="H37" s="406">
        <f>H35</f>
        <v>3690360.699025</v>
      </c>
      <c r="I37" s="406">
        <f>I35</f>
        <v>5271943.8557500001</v>
      </c>
      <c r="J37" s="426">
        <f>I37-G37-H37</f>
        <v>0</v>
      </c>
    </row>
    <row r="39" spans="3:10" x14ac:dyDescent="0.2">
      <c r="E39" s="404">
        <v>42000000</v>
      </c>
    </row>
    <row r="41" spans="3:10" x14ac:dyDescent="0.2">
      <c r="E41" s="426">
        <f>E37-E39</f>
        <v>-2483408.0057749972</v>
      </c>
    </row>
    <row r="44" spans="3:10" x14ac:dyDescent="0.2">
      <c r="C44" s="404">
        <v>5380.62</v>
      </c>
      <c r="D44" s="404">
        <v>24</v>
      </c>
    </row>
    <row r="45" spans="3:10" x14ac:dyDescent="0.2">
      <c r="C45" s="404">
        <f>C44/D45</f>
        <v>224.1925</v>
      </c>
      <c r="D45" s="404">
        <v>24</v>
      </c>
    </row>
    <row r="46" spans="3:10" x14ac:dyDescent="0.2">
      <c r="C46" s="404">
        <f>C45/D46</f>
        <v>3.7365416666666667</v>
      </c>
      <c r="D46" s="404">
        <v>60</v>
      </c>
    </row>
    <row r="47" spans="3:10" x14ac:dyDescent="0.2">
      <c r="C47" s="404">
        <f>C46/D47</f>
        <v>6.2275694444444446E-2</v>
      </c>
      <c r="D47" s="404">
        <v>60</v>
      </c>
    </row>
    <row r="48" spans="3:10" x14ac:dyDescent="0.2">
      <c r="C48" s="404">
        <f>C47*1000</f>
        <v>62.275694444444447</v>
      </c>
      <c r="D48" s="404">
        <v>1000</v>
      </c>
    </row>
    <row r="51" spans="5:5" x14ac:dyDescent="0.2">
      <c r="E51" s="404">
        <v>1103.4000000000001</v>
      </c>
    </row>
    <row r="53" spans="5:5" x14ac:dyDescent="0.2">
      <c r="E53" s="404">
        <f>E51*1000</f>
        <v>1103400</v>
      </c>
    </row>
    <row r="55" spans="5:5" x14ac:dyDescent="0.2">
      <c r="E55" s="404">
        <f>E53/24/60/60</f>
        <v>12.770833333333334</v>
      </c>
    </row>
  </sheetData>
  <mergeCells count="26">
    <mergeCell ref="C15:D15"/>
    <mergeCell ref="C16:D16"/>
    <mergeCell ref="C17:D17"/>
    <mergeCell ref="C12:D12"/>
    <mergeCell ref="C4:D4"/>
    <mergeCell ref="C5:D5"/>
    <mergeCell ref="C6:E6"/>
    <mergeCell ref="C9:D9"/>
    <mergeCell ref="C10:D10"/>
    <mergeCell ref="C11:D11"/>
    <mergeCell ref="C37:D37"/>
    <mergeCell ref="C7:D7"/>
    <mergeCell ref="C26:E26"/>
    <mergeCell ref="C27:D27"/>
    <mergeCell ref="C29:D29"/>
    <mergeCell ref="C30:D30"/>
    <mergeCell ref="C33:D33"/>
    <mergeCell ref="C35:D35"/>
    <mergeCell ref="C18:D18"/>
    <mergeCell ref="C19:E19"/>
    <mergeCell ref="C20:D20"/>
    <mergeCell ref="C21:D21"/>
    <mergeCell ref="C22:D22"/>
    <mergeCell ref="C24:D24"/>
    <mergeCell ref="C13:D13"/>
    <mergeCell ref="C14:E14"/>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L56"/>
  <sheetViews>
    <sheetView workbookViewId="0">
      <selection activeCell="C4" sqref="C4:E38"/>
    </sheetView>
  </sheetViews>
  <sheetFormatPr defaultColWidth="9.140625" defaultRowHeight="14.25" x14ac:dyDescent="0.2"/>
  <cols>
    <col min="1" max="1" width="9.140625" style="404"/>
    <col min="2" max="2" width="9.7109375" style="404" customWidth="1"/>
    <col min="3" max="3" width="80.42578125" style="404" customWidth="1"/>
    <col min="4" max="4" width="10.85546875" style="404" customWidth="1"/>
    <col min="5" max="5" width="17.28515625" style="404" customWidth="1"/>
    <col min="6" max="6" width="11.140625" style="404" bestFit="1" customWidth="1"/>
    <col min="7" max="8" width="15.28515625" style="404" bestFit="1" customWidth="1"/>
    <col min="9" max="9" width="10.5703125" style="404" bestFit="1" customWidth="1"/>
    <col min="10" max="11" width="9.140625" style="404"/>
    <col min="12" max="12" width="15.85546875" style="404" bestFit="1" customWidth="1"/>
    <col min="13" max="16384" width="9.140625" style="404"/>
  </cols>
  <sheetData>
    <row r="3" spans="3:12" ht="15" thickBot="1" x14ac:dyDescent="0.25"/>
    <row r="4" spans="3:12" ht="30" x14ac:dyDescent="0.2">
      <c r="C4" s="808" t="s">
        <v>985</v>
      </c>
      <c r="D4" s="809"/>
      <c r="E4" s="416" t="s">
        <v>128</v>
      </c>
      <c r="H4" s="426" t="e">
        <f>#REF!/#REF!</f>
        <v>#REF!</v>
      </c>
    </row>
    <row r="5" spans="3:12" ht="15" x14ac:dyDescent="0.2">
      <c r="C5" s="798" t="s">
        <v>911</v>
      </c>
      <c r="D5" s="804"/>
      <c r="E5" s="417"/>
      <c r="H5" s="426">
        <f>E10/I10</f>
        <v>4050</v>
      </c>
    </row>
    <row r="6" spans="3:12" ht="15" x14ac:dyDescent="0.2">
      <c r="C6" s="446"/>
      <c r="D6" s="447"/>
      <c r="E6" s="448"/>
      <c r="H6" s="426"/>
    </row>
    <row r="7" spans="3:12" ht="15" x14ac:dyDescent="0.2">
      <c r="C7" s="803" t="s">
        <v>987</v>
      </c>
      <c r="D7" s="804"/>
      <c r="E7" s="448">
        <v>6877099.2599999998</v>
      </c>
      <c r="H7" s="426"/>
    </row>
    <row r="8" spans="3:12" ht="15" x14ac:dyDescent="0.2">
      <c r="C8" s="810"/>
      <c r="D8" s="811"/>
      <c r="E8" s="812"/>
    </row>
    <row r="9" spans="3:12" ht="15" x14ac:dyDescent="0.2">
      <c r="C9" s="798" t="s">
        <v>909</v>
      </c>
      <c r="D9" s="804"/>
      <c r="E9" s="417"/>
    </row>
    <row r="10" spans="3:12" x14ac:dyDescent="0.2">
      <c r="C10" s="803" t="s">
        <v>986</v>
      </c>
      <c r="D10" s="804"/>
      <c r="E10" s="418">
        <f>G10*4050</f>
        <v>10125000</v>
      </c>
      <c r="F10" s="405"/>
      <c r="G10" s="426">
        <v>2500</v>
      </c>
      <c r="H10" s="426">
        <f>G10*I10</f>
        <v>6250000</v>
      </c>
      <c r="I10" s="429">
        <v>2500</v>
      </c>
      <c r="J10" s="404" t="s">
        <v>14</v>
      </c>
      <c r="K10" s="404">
        <f>1400+900+1000+750+550</f>
        <v>4600</v>
      </c>
      <c r="L10" s="426">
        <f>K10*G10</f>
        <v>11500000</v>
      </c>
    </row>
    <row r="11" spans="3:12" x14ac:dyDescent="0.2">
      <c r="C11" s="803" t="s">
        <v>930</v>
      </c>
      <c r="D11" s="804">
        <v>4300000</v>
      </c>
      <c r="E11" s="418">
        <v>3800000</v>
      </c>
      <c r="F11" s="404">
        <v>4.3</v>
      </c>
    </row>
    <row r="12" spans="3:12" x14ac:dyDescent="0.2">
      <c r="C12" s="803" t="s">
        <v>947</v>
      </c>
      <c r="D12" s="804">
        <v>4300000</v>
      </c>
      <c r="E12" s="418">
        <v>4300000</v>
      </c>
    </row>
    <row r="13" spans="3:12" x14ac:dyDescent="0.2">
      <c r="C13" s="803" t="s">
        <v>943</v>
      </c>
      <c r="D13" s="804">
        <v>4300000</v>
      </c>
      <c r="E13" s="418">
        <f>H13</f>
        <v>2800000</v>
      </c>
      <c r="H13" s="418">
        <v>2800000</v>
      </c>
    </row>
    <row r="14" spans="3:12" x14ac:dyDescent="0.2">
      <c r="C14" s="813"/>
      <c r="D14" s="816"/>
      <c r="E14" s="418"/>
    </row>
    <row r="15" spans="3:12" ht="15" x14ac:dyDescent="0.2">
      <c r="C15" s="798" t="s">
        <v>917</v>
      </c>
      <c r="D15" s="799">
        <f>SUM(D10:D11)</f>
        <v>4300000</v>
      </c>
      <c r="E15" s="419">
        <f>SUM(E10:E13)</f>
        <v>21025000</v>
      </c>
    </row>
    <row r="16" spans="3:12" ht="15" x14ac:dyDescent="0.2">
      <c r="C16" s="810"/>
      <c r="D16" s="811"/>
      <c r="E16" s="812"/>
    </row>
    <row r="17" spans="3:8" ht="15" x14ac:dyDescent="0.2">
      <c r="C17" s="798" t="s">
        <v>910</v>
      </c>
      <c r="D17" s="804"/>
      <c r="E17" s="419"/>
    </row>
    <row r="18" spans="3:8" x14ac:dyDescent="0.2">
      <c r="C18" s="803" t="s">
        <v>931</v>
      </c>
      <c r="D18" s="804"/>
      <c r="E18" s="421">
        <v>1500000</v>
      </c>
    </row>
    <row r="19" spans="3:8" ht="15" x14ac:dyDescent="0.2">
      <c r="C19" s="798" t="s">
        <v>918</v>
      </c>
      <c r="D19" s="799">
        <f>SUM(D17:D17)</f>
        <v>0</v>
      </c>
      <c r="E19" s="419">
        <f>SUM(E17:E18)</f>
        <v>1500000</v>
      </c>
    </row>
    <row r="20" spans="3:8" x14ac:dyDescent="0.2">
      <c r="C20" s="813"/>
      <c r="D20" s="814"/>
      <c r="E20" s="815"/>
    </row>
    <row r="21" spans="3:8" ht="15" x14ac:dyDescent="0.2">
      <c r="C21" s="798" t="s">
        <v>982</v>
      </c>
      <c r="D21" s="799" t="e">
        <f>D14+D19+#REF!</f>
        <v>#REF!</v>
      </c>
      <c r="E21" s="422">
        <f>E15+E19</f>
        <v>22525000</v>
      </c>
    </row>
    <row r="22" spans="3:8" x14ac:dyDescent="0.2">
      <c r="C22" s="803" t="s">
        <v>936</v>
      </c>
      <c r="D22" s="804">
        <v>0.1</v>
      </c>
      <c r="E22" s="421">
        <f>E21*10%</f>
        <v>2252500</v>
      </c>
    </row>
    <row r="23" spans="3:8" ht="15" x14ac:dyDescent="0.2">
      <c r="C23" s="798" t="s">
        <v>983</v>
      </c>
      <c r="D23" s="799" t="e">
        <f>SUM(D21:D22)</f>
        <v>#REF!</v>
      </c>
      <c r="E23" s="422">
        <f>SUM(E21:E22)</f>
        <v>24777500</v>
      </c>
    </row>
    <row r="24" spans="3:8" x14ac:dyDescent="0.2">
      <c r="C24" s="440" t="s">
        <v>916</v>
      </c>
      <c r="D24" s="415">
        <v>0.15</v>
      </c>
      <c r="E24" s="421">
        <f>E23*15%</f>
        <v>3716625</v>
      </c>
    </row>
    <row r="25" spans="3:8" ht="14.25" customHeight="1" x14ac:dyDescent="0.2">
      <c r="C25" s="798" t="s">
        <v>981</v>
      </c>
      <c r="D25" s="799" t="e">
        <f>D21+D24</f>
        <v>#REF!</v>
      </c>
      <c r="E25" s="422">
        <f>E23+E24</f>
        <v>28494125</v>
      </c>
      <c r="G25" s="426" t="e">
        <f>E25/'BSE rev2'!G29</f>
        <v>#DIV/0!</v>
      </c>
      <c r="H25" s="404">
        <v>0.7</v>
      </c>
    </row>
    <row r="26" spans="3:8" ht="15" x14ac:dyDescent="0.2">
      <c r="C26" s="407"/>
      <c r="D26" s="412"/>
      <c r="E26" s="413"/>
    </row>
    <row r="27" spans="3:8" ht="15" x14ac:dyDescent="0.2">
      <c r="C27" s="798" t="s">
        <v>922</v>
      </c>
      <c r="D27" s="799"/>
      <c r="E27" s="805"/>
    </row>
    <row r="28" spans="3:8" x14ac:dyDescent="0.2">
      <c r="C28" s="803" t="s">
        <v>923</v>
      </c>
      <c r="D28" s="804" t="e">
        <f>D21*12%</f>
        <v>#REF!</v>
      </c>
      <c r="E28" s="424">
        <f>'PH 01'!H27</f>
        <v>2454409.3034999999</v>
      </c>
      <c r="G28" s="426">
        <f t="shared" ref="G28:G33" si="0">E28*$H$25</f>
        <v>1718086.5124499998</v>
      </c>
    </row>
    <row r="29" spans="3:8" x14ac:dyDescent="0.2">
      <c r="C29" s="425" t="s">
        <v>935</v>
      </c>
      <c r="D29" s="411"/>
      <c r="E29" s="424">
        <f>'PH 01'!H28</f>
        <v>347200</v>
      </c>
      <c r="G29" s="426">
        <f t="shared" si="0"/>
        <v>243039.99999999997</v>
      </c>
    </row>
    <row r="30" spans="3:8" x14ac:dyDescent="0.2">
      <c r="C30" s="803" t="s">
        <v>944</v>
      </c>
      <c r="D30" s="804">
        <v>12000</v>
      </c>
      <c r="E30" s="424">
        <f>'PH 01'!H29</f>
        <v>175000</v>
      </c>
      <c r="G30" s="426">
        <f t="shared" si="0"/>
        <v>122499.99999999999</v>
      </c>
    </row>
    <row r="31" spans="3:8" x14ac:dyDescent="0.2">
      <c r="C31" s="803" t="s">
        <v>924</v>
      </c>
      <c r="D31" s="804">
        <v>12000</v>
      </c>
      <c r="E31" s="424">
        <f>'PH 01'!H30</f>
        <v>23800</v>
      </c>
      <c r="G31" s="426">
        <f t="shared" si="0"/>
        <v>16660</v>
      </c>
    </row>
    <row r="32" spans="3:8" x14ac:dyDescent="0.2">
      <c r="C32" s="425" t="s">
        <v>939</v>
      </c>
      <c r="D32" s="411"/>
      <c r="E32" s="424">
        <f>'PH 01'!H31</f>
        <v>84000</v>
      </c>
      <c r="G32" s="426">
        <f t="shared" si="0"/>
        <v>58799.999999999993</v>
      </c>
    </row>
    <row r="33" spans="3:7" x14ac:dyDescent="0.2">
      <c r="C33" s="425" t="s">
        <v>925</v>
      </c>
      <c r="D33" s="411"/>
      <c r="E33" s="424">
        <f>'PH 01'!H32</f>
        <v>124599.99999999999</v>
      </c>
      <c r="G33" s="426">
        <f t="shared" si="0"/>
        <v>87219.999999999985</v>
      </c>
    </row>
    <row r="34" spans="3:7" ht="15" x14ac:dyDescent="0.2">
      <c r="C34" s="798" t="s">
        <v>926</v>
      </c>
      <c r="D34" s="799" t="e">
        <f>SUM(D28:D33)</f>
        <v>#REF!</v>
      </c>
      <c r="E34" s="422">
        <f>SUM(E28:E33)</f>
        <v>3209009.3034999999</v>
      </c>
      <c r="G34" s="422">
        <f>SUM(G28:G33)</f>
        <v>2246306.5124499998</v>
      </c>
    </row>
    <row r="35" spans="3:7" x14ac:dyDescent="0.2">
      <c r="C35" s="440" t="s">
        <v>916</v>
      </c>
      <c r="D35" s="414">
        <v>0.15</v>
      </c>
      <c r="E35" s="421">
        <f>E34*D35</f>
        <v>481351.39552499994</v>
      </c>
      <c r="G35" s="421">
        <f>G34*D35</f>
        <v>336945.97686749994</v>
      </c>
    </row>
    <row r="36" spans="3:7" ht="15" x14ac:dyDescent="0.2">
      <c r="C36" s="798" t="s">
        <v>927</v>
      </c>
      <c r="D36" s="799"/>
      <c r="E36" s="422">
        <f>E34+E35</f>
        <v>3690360.699025</v>
      </c>
      <c r="G36" s="422">
        <f>G34+G35</f>
        <v>2583252.4893174996</v>
      </c>
    </row>
    <row r="37" spans="3:7" ht="15" thickBot="1" x14ac:dyDescent="0.25">
      <c r="C37" s="408"/>
      <c r="D37" s="409"/>
      <c r="E37" s="410"/>
      <c r="G37" s="410"/>
    </row>
    <row r="38" spans="3:7" ht="15.75" thickBot="1" x14ac:dyDescent="0.25">
      <c r="C38" s="806" t="s">
        <v>928</v>
      </c>
      <c r="D38" s="807"/>
      <c r="E38" s="406">
        <f>E25+E36+E7</f>
        <v>39061584.959025003</v>
      </c>
      <c r="G38" s="406">
        <f>G36</f>
        <v>2583252.4893174996</v>
      </c>
    </row>
    <row r="40" spans="3:7" x14ac:dyDescent="0.2">
      <c r="E40" s="404">
        <v>42000000</v>
      </c>
    </row>
    <row r="42" spans="3:7" x14ac:dyDescent="0.2">
      <c r="E42" s="426">
        <f>E38-E40</f>
        <v>-2938415.040974997</v>
      </c>
    </row>
    <row r="45" spans="3:7" x14ac:dyDescent="0.2">
      <c r="C45" s="404">
        <v>5380.62</v>
      </c>
      <c r="D45" s="404">
        <v>24</v>
      </c>
    </row>
    <row r="46" spans="3:7" x14ac:dyDescent="0.2">
      <c r="C46" s="404">
        <f>C45/D46</f>
        <v>224.1925</v>
      </c>
      <c r="D46" s="404">
        <v>24</v>
      </c>
    </row>
    <row r="47" spans="3:7" x14ac:dyDescent="0.2">
      <c r="C47" s="404">
        <f>C46/D47</f>
        <v>3.7365416666666667</v>
      </c>
      <c r="D47" s="404">
        <v>60</v>
      </c>
    </row>
    <row r="48" spans="3:7" x14ac:dyDescent="0.2">
      <c r="C48" s="404">
        <f>C47/D48</f>
        <v>6.2275694444444446E-2</v>
      </c>
      <c r="D48" s="404">
        <v>60</v>
      </c>
    </row>
    <row r="49" spans="3:5" x14ac:dyDescent="0.2">
      <c r="C49" s="404">
        <f>C48*1000</f>
        <v>62.275694444444447</v>
      </c>
      <c r="D49" s="404">
        <v>1000</v>
      </c>
    </row>
    <row r="52" spans="3:5" x14ac:dyDescent="0.2">
      <c r="E52" s="404">
        <v>1103.4000000000001</v>
      </c>
    </row>
    <row r="54" spans="3:5" x14ac:dyDescent="0.2">
      <c r="E54" s="404">
        <f>E52*1000</f>
        <v>1103400</v>
      </c>
    </row>
    <row r="56" spans="3:5" x14ac:dyDescent="0.2">
      <c r="E56" s="404">
        <f>E54/24/60/60</f>
        <v>12.770833333333334</v>
      </c>
    </row>
  </sheetData>
  <mergeCells count="27">
    <mergeCell ref="C4:D4"/>
    <mergeCell ref="C5:D5"/>
    <mergeCell ref="C8:E8"/>
    <mergeCell ref="C9:D9"/>
    <mergeCell ref="C10:D10"/>
    <mergeCell ref="C17:D17"/>
    <mergeCell ref="C18:D18"/>
    <mergeCell ref="C11:D11"/>
    <mergeCell ref="C12:D12"/>
    <mergeCell ref="C13:D13"/>
    <mergeCell ref="C14:D14"/>
    <mergeCell ref="C38:D38"/>
    <mergeCell ref="C7:D7"/>
    <mergeCell ref="C27:E27"/>
    <mergeCell ref="C28:D28"/>
    <mergeCell ref="C30:D30"/>
    <mergeCell ref="C31:D31"/>
    <mergeCell ref="C34:D34"/>
    <mergeCell ref="C36:D36"/>
    <mergeCell ref="C19:D19"/>
    <mergeCell ref="C20:E20"/>
    <mergeCell ref="C21:D21"/>
    <mergeCell ref="C22:D22"/>
    <mergeCell ref="C23:D23"/>
    <mergeCell ref="C25:D25"/>
    <mergeCell ref="C15:D15"/>
    <mergeCell ref="C16:E1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G30"/>
  <sheetViews>
    <sheetView workbookViewId="0">
      <selection activeCell="C4" sqref="C4:D12"/>
    </sheetView>
  </sheetViews>
  <sheetFormatPr defaultColWidth="9.140625" defaultRowHeight="14.25" x14ac:dyDescent="0.2"/>
  <cols>
    <col min="1" max="1" width="9.140625" style="404"/>
    <col min="2" max="2" width="9.7109375" style="404" customWidth="1"/>
    <col min="3" max="3" width="80.42578125" style="404" customWidth="1"/>
    <col min="4" max="4" width="17.28515625" style="404" customWidth="1"/>
    <col min="5" max="5" width="11.140625" style="404" bestFit="1" customWidth="1"/>
    <col min="6" max="6" width="10.5703125" style="404" bestFit="1" customWidth="1"/>
    <col min="7" max="7" width="15.28515625" style="404" bestFit="1" customWidth="1"/>
    <col min="8" max="8" width="10.5703125" style="404" bestFit="1" customWidth="1"/>
    <col min="9" max="10" width="9.140625" style="404"/>
    <col min="11" max="11" width="15.85546875" style="404" bestFit="1" customWidth="1"/>
    <col min="12" max="16384" width="9.140625" style="404"/>
  </cols>
  <sheetData>
    <row r="3" spans="3:7" ht="15" thickBot="1" x14ac:dyDescent="0.25"/>
    <row r="4" spans="3:7" ht="30" x14ac:dyDescent="0.2">
      <c r="C4" s="442" t="s">
        <v>988</v>
      </c>
      <c r="D4" s="416" t="s">
        <v>128</v>
      </c>
      <c r="G4" s="426" t="e">
        <f>#REF!/#REF!</f>
        <v>#REF!</v>
      </c>
    </row>
    <row r="5" spans="3:7" ht="15" x14ac:dyDescent="0.2">
      <c r="C5" s="439" t="s">
        <v>911</v>
      </c>
      <c r="D5" s="417"/>
      <c r="G5" s="426" t="e">
        <f>#REF!/#REF!</f>
        <v>#REF!</v>
      </c>
    </row>
    <row r="6" spans="3:7" ht="15" x14ac:dyDescent="0.2">
      <c r="C6" s="810"/>
      <c r="D6" s="812"/>
    </row>
    <row r="7" spans="3:7" ht="15" x14ac:dyDescent="0.2">
      <c r="C7" s="439" t="s">
        <v>998</v>
      </c>
      <c r="D7" s="419">
        <v>32239140.48</v>
      </c>
    </row>
    <row r="8" spans="3:7" ht="15.75" thickBot="1" x14ac:dyDescent="0.25">
      <c r="C8" s="810"/>
      <c r="D8" s="812"/>
    </row>
    <row r="9" spans="3:7" ht="15" hidden="1" thickBot="1" x14ac:dyDescent="0.25">
      <c r="C9" s="440" t="s">
        <v>916</v>
      </c>
      <c r="D9" s="421" t="e">
        <f>#REF!*#REF!</f>
        <v>#REF!</v>
      </c>
    </row>
    <row r="10" spans="3:7" ht="15.75" hidden="1" thickBot="1" x14ac:dyDescent="0.25">
      <c r="C10" s="439" t="s">
        <v>927</v>
      </c>
      <c r="D10" s="422" t="e">
        <f>#REF!+D9</f>
        <v>#REF!</v>
      </c>
    </row>
    <row r="11" spans="3:7" ht="15" hidden="1" thickBot="1" x14ac:dyDescent="0.25">
      <c r="C11" s="408"/>
      <c r="D11" s="410"/>
    </row>
    <row r="12" spans="3:7" ht="15.75" thickBot="1" x14ac:dyDescent="0.25">
      <c r="C12" s="441" t="s">
        <v>928</v>
      </c>
      <c r="D12" s="406">
        <f>D7</f>
        <v>32239140.48</v>
      </c>
    </row>
    <row r="14" spans="3:7" x14ac:dyDescent="0.2">
      <c r="D14" s="404">
        <v>42000000</v>
      </c>
    </row>
    <row r="16" spans="3:7" x14ac:dyDescent="0.2">
      <c r="D16" s="426">
        <f>D12-D14</f>
        <v>-9760859.5199999996</v>
      </c>
    </row>
    <row r="19" spans="3:4" x14ac:dyDescent="0.2">
      <c r="C19" s="404">
        <v>5380.62</v>
      </c>
    </row>
    <row r="20" spans="3:4" x14ac:dyDescent="0.2">
      <c r="C20" s="404" t="e">
        <f>C19/#REF!</f>
        <v>#REF!</v>
      </c>
    </row>
    <row r="21" spans="3:4" x14ac:dyDescent="0.2">
      <c r="C21" s="404" t="e">
        <f>C20/#REF!</f>
        <v>#REF!</v>
      </c>
    </row>
    <row r="22" spans="3:4" x14ac:dyDescent="0.2">
      <c r="C22" s="404" t="e">
        <f>C21/#REF!</f>
        <v>#REF!</v>
      </c>
    </row>
    <row r="23" spans="3:4" x14ac:dyDescent="0.2">
      <c r="C23" s="404" t="e">
        <f>C22*1000</f>
        <v>#REF!</v>
      </c>
    </row>
    <row r="26" spans="3:4" x14ac:dyDescent="0.2">
      <c r="D26" s="404">
        <v>1103.4000000000001</v>
      </c>
    </row>
    <row r="28" spans="3:4" x14ac:dyDescent="0.2">
      <c r="D28" s="404">
        <f>D26*1000</f>
        <v>1103400</v>
      </c>
    </row>
    <row r="30" spans="3:4" x14ac:dyDescent="0.2">
      <c r="D30" s="404">
        <f>D28/24/60/60</f>
        <v>12.770833333333334</v>
      </c>
    </row>
  </sheetData>
  <mergeCells count="2">
    <mergeCell ref="C8:D8"/>
    <mergeCell ref="C6:D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6:I30"/>
  <sheetViews>
    <sheetView topLeftCell="A10" workbookViewId="0">
      <selection activeCell="E17" sqref="E17:I22"/>
    </sheetView>
  </sheetViews>
  <sheetFormatPr defaultRowHeight="12.75" x14ac:dyDescent="0.2"/>
  <cols>
    <col min="5" max="5" width="23" customWidth="1"/>
    <col min="6" max="6" width="17.85546875" bestFit="1" customWidth="1"/>
    <col min="7" max="7" width="16.42578125" bestFit="1" customWidth="1"/>
    <col min="8" max="8" width="22.42578125" customWidth="1"/>
    <col min="9" max="9" width="19.140625" bestFit="1" customWidth="1"/>
  </cols>
  <sheetData>
    <row r="16" spans="5:5" ht="13.5" thickBot="1" x14ac:dyDescent="0.25">
      <c r="E16" t="s">
        <v>989</v>
      </c>
    </row>
    <row r="17" spans="5:9" ht="24.95" customHeight="1" x14ac:dyDescent="0.2">
      <c r="E17" s="825" t="s">
        <v>1</v>
      </c>
      <c r="F17" s="821" t="s">
        <v>993</v>
      </c>
      <c r="G17" s="821" t="s">
        <v>996</v>
      </c>
      <c r="H17" s="821"/>
      <c r="I17" s="822" t="s">
        <v>954</v>
      </c>
    </row>
    <row r="18" spans="5:9" ht="24.95" customHeight="1" x14ac:dyDescent="0.2">
      <c r="E18" s="826"/>
      <c r="F18" s="824"/>
      <c r="G18" s="452" t="s">
        <v>994</v>
      </c>
      <c r="H18" s="452" t="s">
        <v>995</v>
      </c>
      <c r="I18" s="823"/>
    </row>
    <row r="19" spans="5:9" ht="24.95" customHeight="1" x14ac:dyDescent="0.2">
      <c r="E19" s="454" t="s">
        <v>990</v>
      </c>
      <c r="F19" s="453">
        <v>26106695.280000001</v>
      </c>
      <c r="G19" s="453">
        <f>'PH 01'!G37</f>
        <v>1581583.1567249999</v>
      </c>
      <c r="H19" s="453">
        <f>'PH 01'!E24</f>
        <v>11828313.557500001</v>
      </c>
      <c r="I19" s="455">
        <f>F19+G19+H19</f>
        <v>39516591.994225003</v>
      </c>
    </row>
    <row r="20" spans="5:9" ht="24.95" customHeight="1" x14ac:dyDescent="0.2">
      <c r="E20" s="454" t="s">
        <v>991</v>
      </c>
      <c r="F20" s="453">
        <v>6877099.2599999998</v>
      </c>
      <c r="G20" s="453">
        <f>'PH 02'!E36</f>
        <v>3690360.699025</v>
      </c>
      <c r="H20" s="453">
        <f>'PH 02'!E25</f>
        <v>28494125</v>
      </c>
      <c r="I20" s="455">
        <f>F20+G20+H20</f>
        <v>39061584.959024996</v>
      </c>
    </row>
    <row r="21" spans="5:9" ht="24.95" customHeight="1" x14ac:dyDescent="0.2">
      <c r="E21" s="454" t="s">
        <v>992</v>
      </c>
      <c r="F21" s="453">
        <v>32239140.48</v>
      </c>
      <c r="G21" s="453">
        <v>0</v>
      </c>
      <c r="H21" s="453">
        <v>0</v>
      </c>
      <c r="I21" s="455">
        <f>F21+G21+H21</f>
        <v>32239140.48</v>
      </c>
    </row>
    <row r="22" spans="5:9" ht="24.95" customHeight="1" thickBot="1" x14ac:dyDescent="0.3">
      <c r="E22" s="456" t="s">
        <v>997</v>
      </c>
      <c r="F22" s="457">
        <f>F19+F20+F21</f>
        <v>65222935.019999996</v>
      </c>
      <c r="G22" s="457">
        <f>G19+G20+G21</f>
        <v>5271943.8557500001</v>
      </c>
      <c r="H22" s="457">
        <f>H19+H20+H21</f>
        <v>40322438.557500005</v>
      </c>
      <c r="I22" s="458">
        <f>I19+I20+I21</f>
        <v>110817317.43325</v>
      </c>
    </row>
    <row r="26" spans="5:9" x14ac:dyDescent="0.2">
      <c r="G26">
        <f>'BSE rev2'!E39</f>
        <v>5271943.8557500001</v>
      </c>
    </row>
    <row r="27" spans="5:9" x14ac:dyDescent="0.2">
      <c r="I27" s="108">
        <v>250000</v>
      </c>
    </row>
    <row r="28" spans="5:9" x14ac:dyDescent="0.2">
      <c r="I28">
        <v>600</v>
      </c>
    </row>
    <row r="30" spans="5:9" x14ac:dyDescent="0.2">
      <c r="I30" s="449">
        <f>I27*I28</f>
        <v>150000000</v>
      </c>
    </row>
  </sheetData>
  <mergeCells count="4">
    <mergeCell ref="G17:H17"/>
    <mergeCell ref="I17:I18"/>
    <mergeCell ref="F17:F18"/>
    <mergeCell ref="E17:E1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DBD99A5B314642817146EC5635A6B8" ma:contentTypeVersion="5" ma:contentTypeDescription="Create a new document." ma:contentTypeScope="" ma:versionID="b21db847d93f88d192459dd63035f4f1">
  <xsd:schema xmlns:xsd="http://www.w3.org/2001/XMLSchema" xmlns:xs="http://www.w3.org/2001/XMLSchema" xmlns:p="http://schemas.microsoft.com/office/2006/metadata/properties" xmlns:ns2="1b8fa833-706e-455a-9624-445d9dc84ff2" targetNamespace="http://schemas.microsoft.com/office/2006/metadata/properties" ma:root="true" ma:fieldsID="6bd425f3b2973a007f4d57dc25daf8a5" ns2:_="">
    <xsd:import namespace="1b8fa833-706e-455a-9624-445d9dc84ff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8fa833-706e-455a-9624-445d9dc84f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4FDB6B6-D3E2-4A61-AD92-03247BF303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8fa833-706e-455a-9624-445d9dc84f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9CC416-9B20-4120-BBEE-7645B868184F}">
  <ds:schemaRefs>
    <ds:schemaRef ds:uri="http://schemas.microsoft.com/sharepoint/v3/contenttype/forms"/>
  </ds:schemaRefs>
</ds:datastoreItem>
</file>

<file path=customXml/itemProps3.xml><?xml version="1.0" encoding="utf-8"?>
<ds:datastoreItem xmlns:ds="http://schemas.openxmlformats.org/officeDocument/2006/customXml" ds:itemID="{82B625DF-DD12-4B69-8AB1-7CE8875C15EF}">
  <ds:schemaRefs>
    <ds:schemaRef ds:uri="1b8fa833-706e-455a-9624-445d9dc84ff2"/>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8</vt:i4>
      </vt:variant>
    </vt:vector>
  </HeadingPairs>
  <TitlesOfParts>
    <vt:vector size="23" baseType="lpstr">
      <vt:lpstr>Section A GENERAL ITEMS</vt:lpstr>
      <vt:lpstr>Section B - Water Reticulation.</vt:lpstr>
      <vt:lpstr>Section C - Reservoir </vt:lpstr>
      <vt:lpstr>Section D - Elevated tanks</vt:lpstr>
      <vt:lpstr>Section E Sewer Reticulation</vt:lpstr>
      <vt:lpstr>SUMMARY</vt:lpstr>
      <vt:lpstr>Calculations</vt:lpstr>
      <vt:lpstr>Bulk Services Estimates</vt:lpstr>
      <vt:lpstr>BSE rev1</vt:lpstr>
      <vt:lpstr>BSE rev2</vt:lpstr>
      <vt:lpstr>Sheet2</vt:lpstr>
      <vt:lpstr>PH 01</vt:lpstr>
      <vt:lpstr>PH 02</vt:lpstr>
      <vt:lpstr>PH 03</vt:lpstr>
      <vt:lpstr>SM 00</vt:lpstr>
      <vt:lpstr>'Bulk Services Estimates'!Print_Area</vt:lpstr>
      <vt:lpstr>'Section A GENERAL ITEMS'!Print_Area</vt:lpstr>
      <vt:lpstr>'Section B - Water Reticulation.'!Print_Area</vt:lpstr>
      <vt:lpstr>'Section C - Reservoir '!Print_Area</vt:lpstr>
      <vt:lpstr>'Section D - Elevated tanks'!Print_Area</vt:lpstr>
      <vt:lpstr>'Section E Sewer Reticulation'!Print_Area</vt:lpstr>
      <vt:lpstr>Sheet2!Print_Area</vt:lpstr>
      <vt:lpstr>SUMMARY!Print_Area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Alain Jacquet</dc:creator>
  <cp:lastModifiedBy>sipho</cp:lastModifiedBy>
  <cp:lastPrinted>2021-07-02T06:44:44Z</cp:lastPrinted>
  <dcterms:created xsi:type="dcterms:W3CDTF">2018-07-18T19:44:20Z</dcterms:created>
  <dcterms:modified xsi:type="dcterms:W3CDTF">2023-11-06T11:33:08Z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0x010100DBDBD99A5B314642817146EC5635A6B8</vt:lpwstr>
  </property>
</Properties>
</file>