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MongeziM\Documents\SCM Documents\RFQ\RFB\RFB 3229-2026\Publication\"/>
    </mc:Choice>
  </mc:AlternateContent>
  <xr:revisionPtr revIDLastSave="0" documentId="13_ncr:1_{0B7F32E0-2758-44EA-A128-A4B0CC37D4B4}" xr6:coauthVersionLast="47" xr6:coauthVersionMax="47" xr10:uidLastSave="{00000000-0000-0000-0000-000000000000}"/>
  <bookViews>
    <workbookView xWindow="-108" yWindow="-108" windowWidth="23256" windowHeight="12456" firstSheet="4" activeTab="4" xr2:uid="{00000000-000D-0000-FFFF-FFFF00000000}"/>
  </bookViews>
  <sheets>
    <sheet name="PRICING SCHEDULE" sheetId="6" state="hidden" r:id="rId1"/>
    <sheet name="Nelspruit" sheetId="8" state="hidden" r:id="rId2"/>
    <sheet name="Middelburg" sheetId="9" state="hidden" r:id="rId3"/>
    <sheet name="Sheet1" sheetId="7" state="hidden" r:id="rId4"/>
    <sheet name="Price Schedule" sheetId="10" r:id="rId5"/>
    <sheet name="Required" sheetId="11" state="hidden" r:id="rId6"/>
  </sheets>
  <definedNames>
    <definedName name="_xlnm.Print_Area" localSheetId="0">'PRICING SCHEDULE'!$A$1:$L$77</definedName>
    <definedName name="_xlnm.Print_Titles" localSheetId="0">'PRICING SCHEDULE'!$1:$5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10" l="1"/>
  <c r="K21" i="10"/>
  <c r="I21" i="10"/>
  <c r="G21" i="10"/>
  <c r="G14" i="10"/>
  <c r="K16" i="10"/>
  <c r="I16" i="10"/>
  <c r="G16" i="10"/>
  <c r="K15" i="10"/>
  <c r="I15" i="10"/>
  <c r="G15" i="10"/>
  <c r="L15" i="10" l="1"/>
  <c r="L16" i="10"/>
  <c r="I14" i="10" l="1"/>
  <c r="K14" i="10"/>
  <c r="I17" i="10"/>
  <c r="K17" i="10"/>
  <c r="I18" i="10"/>
  <c r="K18" i="10"/>
  <c r="G24" i="10"/>
  <c r="G23" i="10" s="1"/>
  <c r="K24" i="10"/>
  <c r="K23" i="10" s="1"/>
  <c r="I24" i="10"/>
  <c r="I23" i="10" s="1"/>
  <c r="K22" i="10"/>
  <c r="I22" i="10"/>
  <c r="G22" i="10"/>
  <c r="K20" i="10"/>
  <c r="I20" i="10"/>
  <c r="K19" i="10"/>
  <c r="I19" i="10"/>
  <c r="G19" i="10"/>
  <c r="G18" i="10"/>
  <c r="G17" i="10"/>
  <c r="G13" i="10" l="1"/>
  <c r="G25" i="10" s="1"/>
  <c r="K13" i="10"/>
  <c r="K25" i="10" s="1"/>
  <c r="I13" i="10"/>
  <c r="I25" i="10" s="1"/>
  <c r="L19" i="10"/>
  <c r="L22" i="10"/>
  <c r="L24" i="10"/>
  <c r="L23" i="10" s="1"/>
  <c r="L20" i="10"/>
  <c r="L21" i="10"/>
  <c r="L17" i="10"/>
  <c r="L18" i="10"/>
  <c r="L14" i="10"/>
  <c r="L13" i="10" l="1"/>
  <c r="L25" i="10" s="1"/>
  <c r="H31" i="11"/>
  <c r="H13" i="11" s="1"/>
  <c r="G30" i="11"/>
  <c r="L30" i="11" s="1"/>
  <c r="G29" i="11"/>
  <c r="L29" i="11" s="1"/>
  <c r="G28" i="11"/>
  <c r="L28" i="11" s="1"/>
  <c r="G27" i="11"/>
  <c r="L27" i="11" s="1"/>
  <c r="G26" i="11"/>
  <c r="L26" i="11" s="1"/>
  <c r="G25" i="11"/>
  <c r="L25" i="11" s="1"/>
  <c r="G24" i="11"/>
  <c r="L24" i="11" s="1"/>
  <c r="L31" i="11" s="1"/>
  <c r="K22" i="11"/>
  <c r="I22" i="11"/>
  <c r="G22" i="11"/>
  <c r="L22" i="11" s="1"/>
  <c r="K21" i="11"/>
  <c r="I21" i="11"/>
  <c r="G21" i="11"/>
  <c r="L21" i="11" s="1"/>
  <c r="L20" i="11"/>
  <c r="K20" i="11"/>
  <c r="I20" i="11"/>
  <c r="G20" i="11"/>
  <c r="K19" i="11"/>
  <c r="I19" i="11"/>
  <c r="G19" i="11"/>
  <c r="L19" i="11" s="1"/>
  <c r="K18" i="11"/>
  <c r="I18" i="11"/>
  <c r="G18" i="11"/>
  <c r="L18" i="11" s="1"/>
  <c r="L17" i="11"/>
  <c r="K17" i="11"/>
  <c r="I17" i="11"/>
  <c r="G17" i="11"/>
  <c r="K16" i="11"/>
  <c r="I16" i="11"/>
  <c r="G16" i="11"/>
  <c r="L16" i="11" s="1"/>
  <c r="K15" i="11"/>
  <c r="K13" i="11" s="1"/>
  <c r="I15" i="11"/>
  <c r="I13" i="11" s="1"/>
  <c r="G15" i="11"/>
  <c r="L15" i="11" s="1"/>
  <c r="L14" i="11"/>
  <c r="K14" i="11"/>
  <c r="I14" i="11"/>
  <c r="G14" i="11"/>
  <c r="J13" i="11"/>
  <c r="F13" i="11"/>
  <c r="L23" i="11" l="1"/>
  <c r="G13" i="11"/>
  <c r="L13" i="11" s="1"/>
  <c r="L23" i="6"/>
  <c r="H31" i="6"/>
  <c r="H30" i="6"/>
  <c r="H28" i="6"/>
  <c r="H25" i="6"/>
  <c r="H24" i="6"/>
  <c r="L31" i="6"/>
  <c r="K21" i="6"/>
  <c r="I21" i="6"/>
  <c r="G21" i="6"/>
  <c r="L21" i="6" s="1"/>
  <c r="G19" i="6"/>
  <c r="G43" i="6"/>
  <c r="L43" i="6" s="1"/>
  <c r="K39" i="6"/>
  <c r="K32" i="6" s="1"/>
  <c r="K38" i="6"/>
  <c r="K37" i="6"/>
  <c r="K36" i="6"/>
  <c r="K35" i="6"/>
  <c r="K34" i="6"/>
  <c r="K33" i="6"/>
  <c r="I39" i="6"/>
  <c r="I38" i="6"/>
  <c r="I37" i="6"/>
  <c r="I36" i="6"/>
  <c r="I35" i="6"/>
  <c r="I34" i="6"/>
  <c r="I33" i="6"/>
  <c r="G37" i="6"/>
  <c r="G38" i="6"/>
  <c r="G36" i="6"/>
  <c r="G35" i="6"/>
  <c r="G30" i="6"/>
  <c r="L30" i="6" s="1"/>
  <c r="G29" i="6"/>
  <c r="L29" i="6" s="1"/>
  <c r="G28" i="6"/>
  <c r="L28" i="6" s="1"/>
  <c r="G27" i="6"/>
  <c r="L27" i="6" s="1"/>
  <c r="G26" i="6"/>
  <c r="L26" i="6" s="1"/>
  <c r="G24" i="6"/>
  <c r="L24" i="6" s="1"/>
  <c r="G25" i="6"/>
  <c r="L25" i="6" s="1"/>
  <c r="G49" i="6"/>
  <c r="L49" i="6" s="1"/>
  <c r="G48" i="6"/>
  <c r="L48" i="6" s="1"/>
  <c r="G47" i="6"/>
  <c r="L47" i="6" s="1"/>
  <c r="G46" i="6"/>
  <c r="L46" i="6" s="1"/>
  <c r="G44" i="6"/>
  <c r="L44" i="6" s="1"/>
  <c r="G45" i="6"/>
  <c r="L45" i="6" s="1"/>
  <c r="K19" i="6"/>
  <c r="I19" i="6"/>
  <c r="K18" i="6"/>
  <c r="I18" i="6"/>
  <c r="G18" i="6"/>
  <c r="K17" i="6"/>
  <c r="I17" i="6"/>
  <c r="G17" i="6"/>
  <c r="K22" i="6"/>
  <c r="K20" i="6"/>
  <c r="K16" i="6"/>
  <c r="I41" i="6"/>
  <c r="I32" i="6" s="1"/>
  <c r="I22" i="6"/>
  <c r="I20" i="6"/>
  <c r="I16" i="6"/>
  <c r="G22" i="6"/>
  <c r="G20" i="6"/>
  <c r="G16" i="6"/>
  <c r="K41" i="6"/>
  <c r="G41" i="6"/>
  <c r="G39" i="6"/>
  <c r="G34" i="6"/>
  <c r="G33" i="6"/>
  <c r="K15" i="6"/>
  <c r="I15" i="6"/>
  <c r="G15" i="6"/>
  <c r="K14" i="6"/>
  <c r="I14" i="6"/>
  <c r="G14" i="6"/>
  <c r="G27" i="10" l="1"/>
  <c r="G26" i="10" s="1"/>
  <c r="I27" i="10"/>
  <c r="I26" i="10" s="1"/>
  <c r="K27" i="10"/>
  <c r="K26" i="10" s="1"/>
  <c r="L37" i="6"/>
  <c r="L39" i="6"/>
  <c r="L38" i="6"/>
  <c r="L35" i="6"/>
  <c r="G32" i="6"/>
  <c r="L41" i="6"/>
  <c r="L34" i="6"/>
  <c r="L36" i="6"/>
  <c r="L33" i="6"/>
  <c r="D19" i="9"/>
  <c r="E19" i="9" s="1"/>
  <c r="D18" i="9"/>
  <c r="E18" i="9" s="1"/>
  <c r="D17" i="9"/>
  <c r="E17" i="9" s="1"/>
  <c r="D15" i="9"/>
  <c r="E15" i="9" s="1"/>
  <c r="D14" i="9"/>
  <c r="E14" i="9" s="1"/>
  <c r="D13" i="9"/>
  <c r="E13" i="9" s="1"/>
  <c r="D12" i="9"/>
  <c r="E12" i="9" s="1"/>
  <c r="D11" i="9"/>
  <c r="E11" i="9" s="1"/>
  <c r="E10" i="9"/>
  <c r="D10" i="9"/>
  <c r="D9" i="9"/>
  <c r="E9" i="9" s="1"/>
  <c r="D8" i="9"/>
  <c r="E8" i="9" s="1"/>
  <c r="E7" i="9"/>
  <c r="D7" i="9"/>
  <c r="D5" i="9"/>
  <c r="E5" i="9" s="1"/>
  <c r="D4" i="9"/>
  <c r="D20" i="9"/>
  <c r="E20" i="9" s="1"/>
  <c r="D16" i="9"/>
  <c r="E16" i="9" s="1"/>
  <c r="D6" i="9"/>
  <c r="E6" i="9" s="1"/>
  <c r="E4" i="9"/>
  <c r="D20" i="8"/>
  <c r="E20" i="8" s="1"/>
  <c r="D19" i="8"/>
  <c r="E19" i="8" s="1"/>
  <c r="E18" i="8"/>
  <c r="D18" i="8"/>
  <c r="E17" i="8"/>
  <c r="D17" i="8"/>
  <c r="D16" i="8"/>
  <c r="E16" i="8" s="1"/>
  <c r="D15" i="8"/>
  <c r="E15" i="8" s="1"/>
  <c r="E14" i="8"/>
  <c r="D14" i="8"/>
  <c r="D13" i="8"/>
  <c r="E13" i="8" s="1"/>
  <c r="E12" i="8"/>
  <c r="D12" i="8"/>
  <c r="E6" i="8"/>
  <c r="D6" i="8"/>
  <c r="D5" i="8"/>
  <c r="E5" i="8" s="1"/>
  <c r="L27" i="10" l="1"/>
  <c r="L26" i="10" s="1"/>
  <c r="L32" i="6"/>
  <c r="D4" i="8"/>
  <c r="E4" i="8" s="1"/>
  <c r="L20" i="6" l="1"/>
  <c r="L18" i="6" l="1"/>
  <c r="L22" i="6"/>
  <c r="L17" i="6"/>
  <c r="L16" i="6"/>
  <c r="L14" i="6"/>
  <c r="L19" i="6"/>
  <c r="L15" i="6"/>
  <c r="G13" i="6"/>
  <c r="I13" i="6" l="1"/>
  <c r="K13" i="6"/>
  <c r="L13" i="6"/>
  <c r="L52" i="6" s="1"/>
  <c r="L53" i="6" s="1"/>
  <c r="L54" i="6" s="1"/>
  <c r="K52" i="6" l="1"/>
  <c r="K53" i="6" s="1"/>
  <c r="K54" i="6" s="1"/>
  <c r="I52" i="6"/>
  <c r="I53" i="6" s="1"/>
  <c r="I54" i="6" s="1"/>
  <c r="G52" i="6" l="1"/>
  <c r="G53" i="6" s="1"/>
  <c r="G54" i="6" s="1"/>
</calcChain>
</file>

<file path=xl/sharedStrings.xml><?xml version="1.0" encoding="utf-8"?>
<sst xmlns="http://schemas.openxmlformats.org/spreadsheetml/2006/main" count="499" uniqueCount="217">
  <si>
    <t>Item No</t>
  </si>
  <si>
    <t>Unit of measure</t>
  </si>
  <si>
    <t>VAT (@15%)</t>
  </si>
  <si>
    <t>1. INSTRUCTION FOR COMPLETING THE PRICING SCHEDULE</t>
  </si>
  <si>
    <t xml:space="preserve">Qty </t>
  </si>
  <si>
    <t>1.1</t>
  </si>
  <si>
    <t>1.4</t>
  </si>
  <si>
    <t>1.5</t>
  </si>
  <si>
    <t>1.6</t>
  </si>
  <si>
    <t>1.7</t>
  </si>
  <si>
    <t>Forex %</t>
  </si>
  <si>
    <t>SUPPLY CHAIN MANAGEMENT</t>
  </si>
  <si>
    <t xml:space="preserve">Bidder Name </t>
  </si>
  <si>
    <t>TOTAL BID PRICE  (EXCL VAT)</t>
  </si>
  <si>
    <t>TOTAL  BID PRICE (INCL VAT)</t>
  </si>
  <si>
    <t>Name</t>
  </si>
  <si>
    <t>Date</t>
  </si>
  <si>
    <t>Capacity</t>
  </si>
  <si>
    <t>I, the bidder, confirm that the price(s) and rate(s) quoted cover all the goods and/or works specified in the bidding documents; that the price(s) or rate(s) cover all my obligations and I accept that any mistakes regarding price(s), rate(s) or calculations will be at my own risk.
[Note: First convert to PDF, then add signature]</t>
  </si>
  <si>
    <t>Signature (above)</t>
  </si>
  <si>
    <r>
      <t xml:space="preserve">(a)  Bidder must complete/enter </t>
    </r>
    <r>
      <rPr>
        <b/>
        <sz val="12"/>
        <color theme="1"/>
        <rFont val="Calibri"/>
        <family val="2"/>
        <scheme val="minor"/>
      </rPr>
      <t xml:space="preserve">YELLOW </t>
    </r>
    <r>
      <rPr>
        <sz val="12"/>
        <color theme="1"/>
        <rFont val="Calibri"/>
        <family val="2"/>
        <scheme val="minor"/>
      </rPr>
      <t>cells only</t>
    </r>
  </si>
  <si>
    <t>(b)  Unit and Line prices must be VAT EXCLUSIVE and in South African Rand (ZAR) currency.</t>
  </si>
  <si>
    <t>(c) The price must include all cost to deliver the goods or render the service, including all applicable taxes, duty fees, logistics/delivery, storage, labour, overtime and subsistance and travel</t>
  </si>
  <si>
    <t>n/a</t>
  </si>
  <si>
    <t>Line/Annual Price Y1</t>
  </si>
  <si>
    <t>TOTAL CONTRACT VALUE</t>
  </si>
  <si>
    <t>Line/Annual Price Y2</t>
  </si>
  <si>
    <t>Line/Annual Price Y3</t>
  </si>
  <si>
    <t>No. of Person</t>
  </si>
  <si>
    <t xml:space="preserve">Pricing schedule </t>
  </si>
  <si>
    <t>Deep cleaning of carperts and couches (Quarterly)</t>
  </si>
  <si>
    <t>Unit/Monthly Price Y1
(Excl VAT</t>
  </si>
  <si>
    <t>Unit/Monthly Price Y2
(Excl VAT)</t>
  </si>
  <si>
    <t>Unit/Monthly Price Y3
(Excl VAT)</t>
  </si>
  <si>
    <t>Deep Cleaning of Chairs / couches (Bi-Annually)</t>
  </si>
  <si>
    <t>Cleaners (40 hours a week)</t>
  </si>
  <si>
    <t>Periodically cleaners (27 hours a week)</t>
  </si>
  <si>
    <t>Ablution of wash-rooms &amp; toilets once a month</t>
  </si>
  <si>
    <t>Deep cleaning of carpets and couches – quarterly</t>
  </si>
  <si>
    <t>Deep cleaning of chairs - quarterly</t>
  </si>
  <si>
    <t>Surface cleaning detergents 5 L</t>
  </si>
  <si>
    <t>Provision &amp; servicing of Sanitary Bins</t>
  </si>
  <si>
    <t>Toilet papers single ply (500 sheets) per unit</t>
  </si>
  <si>
    <t>Antibacterial Hand Soap/Foam (800ml - 1 L)</t>
  </si>
  <si>
    <t>Paper Towels (150ml/500 sheets)</t>
  </si>
  <si>
    <t xml:space="preserve">Airfreshner </t>
  </si>
  <si>
    <t>Multi Surface/ Wood Polish (750 ml-1 L)</t>
  </si>
  <si>
    <t>Multipurpose cleaner (750ml)</t>
  </si>
  <si>
    <t>Dishwasher soap (750ml)</t>
  </si>
  <si>
    <t>Bleach (750ml)</t>
  </si>
  <si>
    <t>Dish swabs small- medium (5 for washing/ 5 microfibre for drying)</t>
  </si>
  <si>
    <t>Scourer</t>
  </si>
  <si>
    <t>Refuse Bag Big (pack of 20)</t>
  </si>
  <si>
    <t>Small Waste Bag (pack of 200)</t>
  </si>
  <si>
    <t xml:space="preserve">Decontamination </t>
  </si>
  <si>
    <t>1.8</t>
  </si>
  <si>
    <t>1.9</t>
  </si>
  <si>
    <t xml:space="preserve">Supply of monthly cleaning and hygiene consumables/material </t>
  </si>
  <si>
    <t>PROVISION OF CLEANING AND HYGIENE SERVICES FOR SITA LIMPOPO OFFICES FOR A PERIOD OF THIRTY-SIX (36) MONTHS</t>
  </si>
  <si>
    <t>RFQ No</t>
  </si>
  <si>
    <t>RFQ Title</t>
  </si>
  <si>
    <t>Decontamination</t>
  </si>
  <si>
    <t>Monthly</t>
  </si>
  <si>
    <t>Deep cleaning of toilets monthly</t>
  </si>
  <si>
    <t>Quarterly</t>
  </si>
  <si>
    <t>Bi-annualy</t>
  </si>
  <si>
    <t>Sanitary Bin Service/ waste removal (twice a month)</t>
  </si>
  <si>
    <t>once off</t>
  </si>
  <si>
    <t>Hygiene Dispensers/ equipment/ sanitary bins maintenance Maintenance</t>
  </si>
  <si>
    <t>monthly</t>
  </si>
  <si>
    <t>Bi-Weekly</t>
  </si>
  <si>
    <t>7. Air-mist dispensers 10</t>
  </si>
  <si>
    <t>Cleaning and hygiene consumables &amp; material required for the duration of the contract and not limited to:</t>
  </si>
  <si>
    <t>Description</t>
  </si>
  <si>
    <t>Quantity</t>
  </si>
  <si>
    <t xml:space="preserve">Yearly </t>
  </si>
  <si>
    <t>3 years</t>
  </si>
  <si>
    <t>48 in a  Bale</t>
  </si>
  <si>
    <t>GOOD QUALITY BLACK REFUSE BAGS (large)</t>
  </si>
  <si>
    <t>Bag of 20</t>
  </si>
  <si>
    <t>SMALL WASTE BAGS</t>
  </si>
  <si>
    <t>SANITIZING DISINFECTANT WIPES 100'S</t>
  </si>
  <si>
    <t>100 SHEETS (BUCKET)</t>
  </si>
  <si>
    <t>AIR-MIST REFILLS ( fit the dispenser supplied)</t>
  </si>
  <si>
    <t>750ml</t>
  </si>
  <si>
    <t>10 quarterly</t>
  </si>
  <si>
    <t>AIRFRESHNER SPRAYS</t>
  </si>
  <si>
    <t>SURFACE SPRAY TO CLEAN DESKS (750ml) (FURNITURE POLISH)</t>
  </si>
  <si>
    <t>750 ml</t>
  </si>
  <si>
    <t>MULTIPURPOSE CLEANER</t>
  </si>
  <si>
    <t>5L</t>
  </si>
  <si>
    <t>TOILET BOWL CLEANER</t>
  </si>
  <si>
    <t>DISINFECTANT HAND WASH FOAM</t>
  </si>
  <si>
    <t>DISHWASHING LIQUID ( GOOD QUALITY)</t>
  </si>
  <si>
    <t>PAPER HANDTOWELS (must fit the dispenser supplied)</t>
  </si>
  <si>
    <t>6 in a Bale</t>
  </si>
  <si>
    <t>BLEACH</t>
  </si>
  <si>
    <t>ANTI-BACTERIAL HAND SANITISER (70+% ALCOHOL)</t>
  </si>
  <si>
    <t>x4 monthly</t>
  </si>
  <si>
    <t>MALE URINAL SCREENS/PMATS</t>
  </si>
  <si>
    <t>10 in a box</t>
  </si>
  <si>
    <t>DEO BLOCKS 200g.</t>
  </si>
  <si>
    <t>12 in  a pack</t>
  </si>
  <si>
    <t>x2 packs monthly</t>
  </si>
  <si>
    <t>WINDOW CLEANER</t>
  </si>
  <si>
    <t>Minimum cleaning equipment and tools required for the duration of the contract and not limited to:</t>
  </si>
  <si>
    <t>MINIMUM 400 GRAM MOPS</t>
  </si>
  <si>
    <t>BROOMS</t>
  </si>
  <si>
    <t>DUST PANS AND BRUSH</t>
  </si>
  <si>
    <t>DISHCLOTHS FOR DRYING OF DISHES</t>
  </si>
  <si>
    <t>SWABS FOR WASHING DISHES ( coloured)</t>
  </si>
  <si>
    <t>SCOURERS</t>
  </si>
  <si>
    <t>DUSTER CLOTHS</t>
  </si>
  <si>
    <t>SHORT FEATHER DUSTERS</t>
  </si>
  <si>
    <t>TOILET BRUSHERS</t>
  </si>
  <si>
    <t>WINDOW WASHER WITH EXTENDABLE HANDLE</t>
  </si>
  <si>
    <t>THICK HOUSEHOLD GLOVES</t>
  </si>
  <si>
    <t>LONG FEATHER DUSTERS</t>
  </si>
  <si>
    <t>SCRUBBING BRUSHES</t>
  </si>
  <si>
    <t>Once off and replace as and when depleted/damaged</t>
  </si>
  <si>
    <t xml:space="preserve">TABLE 3 </t>
  </si>
  <si>
    <t>Suppy and  Installation  (once off) of  hygiene dispensers/units (x48)</t>
  </si>
  <si>
    <t>NELSPRUIT</t>
  </si>
  <si>
    <t xml:space="preserve">x3 Bales monthly </t>
  </si>
  <si>
    <t>x2Bags monthly</t>
  </si>
  <si>
    <t>BAG of 200</t>
  </si>
  <si>
    <t>x3Bags monthly</t>
  </si>
  <si>
    <t>x2 buckets quarterly</t>
  </si>
  <si>
    <t>x4monthly</t>
  </si>
  <si>
    <t>4xmonthly</t>
  </si>
  <si>
    <t>x1quarterly</t>
  </si>
  <si>
    <t>DOUBLE PLY GOOD QUALITY TOILET PAPER</t>
  </si>
  <si>
    <t>1x Bags monthly</t>
  </si>
  <si>
    <t>x3monthly</t>
  </si>
  <si>
    <t>x2 monthly</t>
  </si>
  <si>
    <t>x1 boxes monthly</t>
  </si>
  <si>
    <t>x1 quarterly</t>
  </si>
  <si>
    <t>Wall waste bins ( with inner dressing  bin bags) - x5</t>
  </si>
  <si>
    <t>She Packet Dispensers  x4</t>
  </si>
  <si>
    <t>Disinfectant Hand soap Dispenser (foam) (x)5</t>
  </si>
  <si>
    <t>Hand sanitiser dispenser (5</t>
  </si>
  <si>
    <t>Sanitary bins (with bin bags for sanitary waste disposal) x5</t>
  </si>
  <si>
    <t>Air-mist dispensers 6</t>
  </si>
  <si>
    <t>x2 bales monthly</t>
  </si>
  <si>
    <t xml:space="preserve">MOP TROLLEYS </t>
  </si>
  <si>
    <t xml:space="preserve">VACUUM CLEANERS </t>
  </si>
  <si>
    <t xml:space="preserve">STEP LADDER </t>
  </si>
  <si>
    <t xml:space="preserve">x2 Bales monthly </t>
  </si>
  <si>
    <t>x1buckets quarterly</t>
  </si>
  <si>
    <t>5 quarterly</t>
  </si>
  <si>
    <t>2xmonthly</t>
  </si>
  <si>
    <t>x2monthly</t>
  </si>
  <si>
    <t>x3 bales monthly</t>
  </si>
  <si>
    <t>x1 monthly</t>
  </si>
  <si>
    <t>x1 packs monthly</t>
  </si>
  <si>
    <t>Wall waste bins ( with inner dressing  bin bags) - x4</t>
  </si>
  <si>
    <t>She Packet Dispensers  x2</t>
  </si>
  <si>
    <t>Disinfectant Hand soap Dispenser (foam) (x)4</t>
  </si>
  <si>
    <t>Hand sanitiser dispenser (4)</t>
  </si>
  <si>
    <t>Sanitary bins (with bin bags for sanitary waste disposal) x2</t>
  </si>
  <si>
    <t>Touch free Hand paper towel dispenser - (suitable for the supplied hand paper towel) 4</t>
  </si>
  <si>
    <t>Total 26</t>
  </si>
  <si>
    <t>MIDDELBURG</t>
  </si>
  <si>
    <t>Quantity Monthly</t>
  </si>
  <si>
    <t>Touch free Hand paper towel dispenser - (suitable for the supplied hand paper towel) x5</t>
  </si>
  <si>
    <t>Total 30</t>
  </si>
  <si>
    <t>Full-time Cleaners (40 hours a week) Nelspruit &amp; Middelburg Office</t>
  </si>
  <si>
    <r>
      <t xml:space="preserve">Goods/Service description
</t>
    </r>
    <r>
      <rPr>
        <b/>
        <sz val="18"/>
        <rFont val="Calibri Light"/>
        <family val="2"/>
        <scheme val="major"/>
      </rPr>
      <t>Nelspruit Office</t>
    </r>
  </si>
  <si>
    <t xml:space="preserve">
1. Wall waste bins ( with inner dressing  bin bags) - x5
2. Touch free Handpaper towel dispencer - (suitable for the supplied handpaper towel) x5
3. She Packet Dispensers  x4
4. Disinfactant Handsoap Dispenser (foam) (x5)
5. Hand sanitiser dispenser x5
6. Sanitary bins (with bin bags for sanitary waste disposal) 5
7. Air-mist dispensers 6</t>
  </si>
  <si>
    <t>SITA MPUMALANGA- CLEANING &amp; HYGIENE SERVICES
MIDDELBURG OFFICE</t>
  </si>
  <si>
    <t>SITA MPUMALANGA- CLEANING &amp; HYGIENE SERVICES
NELSPRUIT OFFICE</t>
  </si>
  <si>
    <t>Full-time Cleaners (40 hours a week) Middelburg Office</t>
  </si>
  <si>
    <t>2. Touch free Handpaper towel dispencer - (suitable for the supplied handpaper towel) x4</t>
  </si>
  <si>
    <t>3. She Packet Dispensers  x2</t>
  </si>
  <si>
    <t>4. Disinfactant Handsoap Dispenser (foam) x4</t>
  </si>
  <si>
    <t>5. Hand sanitiser dispenser x4</t>
  </si>
  <si>
    <t>6. Sanitary bins (with bin bags for sanitary waste disposal) x2</t>
  </si>
  <si>
    <t>1. Wall waste bins ( with inner dressing  bin bags) - x4
2. Touch free Handpaper towel dispencer - (suitable for the supplied handpaper towel) x4
3. She Packet Dispensers  x2
4. Disinfactant Handsoap Dispenser (foam) (x4
5. Hand sanitiser dispenser x4
6. Sanitary bins (with bin bags for sanitary waste disposal) 2
7. Air-mist dispensers 6</t>
  </si>
  <si>
    <t>Hygiene Dispensers/ equipment/ sanitary bins Maintenance ( MIDDELBURG OFFICE)</t>
  </si>
  <si>
    <t>Supply of Hygiene Dispensers/ equipment/ sanitary bins (Once off supply &amp; installation)
(MIDDELBURG OFFICE)</t>
  </si>
  <si>
    <t>Supply of Hygiene Dispensers/ equipment/ sanitary bins (Once off supply &amp; installation)</t>
  </si>
  <si>
    <t>2. Touch free Handpaper towel dispencer - (suitable for the supplied handpaper towel) x5</t>
  </si>
  <si>
    <t>3. She Packet Dispensers  x4</t>
  </si>
  <si>
    <t>4. Disinfactant Handsoap Dispenser (foam) x5</t>
  </si>
  <si>
    <t>5. Hand sanitiser dispenser x5</t>
  </si>
  <si>
    <t>6. Sanitary bins (with bin bags for sanitary waste disposal) x4</t>
  </si>
  <si>
    <t>7. Air-mist dispensers x6</t>
  </si>
  <si>
    <t>1.2</t>
  </si>
  <si>
    <t>1.3</t>
  </si>
  <si>
    <t>Yes</t>
  </si>
  <si>
    <t>Yes - see revised list</t>
  </si>
  <si>
    <t>No</t>
  </si>
  <si>
    <t>Yes see revised no</t>
  </si>
  <si>
    <t>Goods/Service description</t>
  </si>
  <si>
    <t>2.1</t>
  </si>
  <si>
    <t>PROVISION OF CLEANING AND HYGIENE SERVICES FOR SITA FREE STATE (BLOEMFONTEIN, DOD AND WELKOM) OFFICES FOR A PERIOD OF THIRTY-SIX (36) MONTHS</t>
  </si>
  <si>
    <t>Bi-Monthly</t>
  </si>
  <si>
    <t>RFB</t>
  </si>
  <si>
    <t>(b) Unit and Line prices must be VAT EXCLUSIVE and in South African Rand (ZAR) currency.</t>
  </si>
  <si>
    <r>
      <t xml:space="preserve">(a) Bidder must complete/enter </t>
    </r>
    <r>
      <rPr>
        <b/>
        <sz val="12"/>
        <color theme="1"/>
        <rFont val="Aptos"/>
        <family val="2"/>
      </rPr>
      <t xml:space="preserve">YELLOW </t>
    </r>
    <r>
      <rPr>
        <sz val="12"/>
        <color theme="1"/>
        <rFont val="Aptos"/>
        <family val="2"/>
      </rPr>
      <t>cells only, and do not change the formulas</t>
    </r>
  </si>
  <si>
    <t>Per Person</t>
  </si>
  <si>
    <t>Unit/Monthly/Quarterly Price Y1
(Excl VAT)</t>
  </si>
  <si>
    <t>Unit/Monthly/Quarterly Price Y2
(Excl VAT)</t>
  </si>
  <si>
    <t>Unit/Monthly/Quarterly Price Y3
(Excl VAT)</t>
  </si>
  <si>
    <t>Sanitary Bin Service/ Waste Removal  (Bloemfontein &amp; DOD)</t>
  </si>
  <si>
    <t xml:space="preserve">Supply of Monthly Cleaning and Hygiene Consumables/Material </t>
  </si>
  <si>
    <t>Bi-Annually</t>
  </si>
  <si>
    <t>Full-Time Cleaner (40 hours a week) Bloemfontein Office</t>
  </si>
  <si>
    <t>Deep Cleaning of Toilets (Bloemfontein Main Office &amp; DOD)</t>
  </si>
  <si>
    <t>Periodic Cleaner( Mondays to Fridays (Two days a week, 4 hours each @ SITA Bloemfontein DOD Office)</t>
  </si>
  <si>
    <t>Periodic Cleaner ( Mondays to Fridays (Two days a week, 4 hours each @ SITA Welkom SAPS Office)</t>
  </si>
  <si>
    <t>SITA Free State Cleaning &amp; Hygiene Services - (Bloemfontein Head Office, Bloemfontein DOD &amp; SAPS Welkom Offices)</t>
  </si>
  <si>
    <t>a) SHE/Sanitary bins (with bin bags for sanitary waste disposal) x 4
b) Paper towel dispenser (automated) x4
c) SHE Packet Dispensers   x 4
d) Disinfectant Hand soap Dispenser (foam) x 4
e) Hand sanitiser dispenser x 5
f) Air-mist dispensers x 6</t>
  </si>
  <si>
    <r>
      <t xml:space="preserve">Deep Cleaning of Carperts (See attached </t>
    </r>
    <r>
      <rPr>
        <b/>
        <sz val="12"/>
        <rFont val="Aptos"/>
        <family val="2"/>
      </rPr>
      <t>Annexure B of the Bid Specification</t>
    </r>
    <r>
      <rPr>
        <sz val="12"/>
        <rFont val="Aptos"/>
        <family val="2"/>
      </rPr>
      <t>) (Bloemfontein Head Office &amp; DOD)</t>
    </r>
  </si>
  <si>
    <r>
      <t xml:space="preserve">Deep Cleaning of Chairs /Couches (See attached </t>
    </r>
    <r>
      <rPr>
        <b/>
        <sz val="12"/>
        <rFont val="Aptos"/>
        <family val="2"/>
      </rPr>
      <t>Annexure B of the Bid Specification</t>
    </r>
    <r>
      <rPr>
        <sz val="12"/>
        <rFont val="Aptos"/>
        <family val="2"/>
      </rPr>
      <t>)</t>
    </r>
  </si>
  <si>
    <t>Maintenance/Servicing of Hygiene Dispensers/ Equipment/ Sanitary Bins 
(Once off supply and installation at bidder's own cost)</t>
  </si>
  <si>
    <t>RFB 3239-2026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</si>
</sst>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R&quot;* #,##0.00_-;\-&quot;R&quot;* #,##0.00_-;_-&quot;R&quot;* &quot;-&quot;??_-;_-@_-"/>
    <numFmt numFmtId="43" formatCode="_-* #,##0.00_-;\-* #,##0.00_-;_-* &quot;-&quot;??_-;_-@_-"/>
    <numFmt numFmtId="164" formatCode="_-[$R-1C09]* #,##0.00_-;\-[$R-1C09]* #,##0.00_-;_-[$R-1C09]* &quot;-&quot;??_-;_-@_-"/>
  </numFmts>
  <fonts count="36" x14ac:knownFonts="1">
    <font>
      <sz val="11"/>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sz val="12"/>
      <name val="Calibri"/>
      <family val="2"/>
      <scheme val="minor"/>
    </font>
    <font>
      <sz val="24"/>
      <color theme="1"/>
      <name val="Calibri"/>
      <family val="2"/>
      <scheme val="minor"/>
    </font>
    <font>
      <sz val="24"/>
      <color rgb="FF002060"/>
      <name val="Calibri"/>
      <family val="2"/>
      <scheme val="minor"/>
    </font>
    <font>
      <sz val="18"/>
      <color rgb="FF002060"/>
      <name val="Calibri"/>
      <family val="2"/>
      <scheme val="minor"/>
    </font>
    <font>
      <b/>
      <sz val="12"/>
      <color rgb="FF000066"/>
      <name val="Calibri"/>
      <family val="2"/>
      <scheme val="minor"/>
    </font>
    <font>
      <sz val="11"/>
      <color theme="1"/>
      <name val="Calibri"/>
      <family val="2"/>
      <scheme val="minor"/>
    </font>
    <font>
      <sz val="8"/>
      <name val="Calibri"/>
      <family val="2"/>
      <scheme val="minor"/>
    </font>
    <font>
      <sz val="12"/>
      <color rgb="FF000000"/>
      <name val="Calibri"/>
      <family val="2"/>
      <scheme val="minor"/>
    </font>
    <font>
      <b/>
      <sz val="12"/>
      <name val="Calibri Light"/>
      <family val="2"/>
      <scheme val="major"/>
    </font>
    <font>
      <b/>
      <sz val="12"/>
      <color theme="0"/>
      <name val="Calibri Light"/>
      <family val="2"/>
      <scheme val="major"/>
    </font>
    <font>
      <sz val="12"/>
      <color theme="1"/>
      <name val="Calibri Light"/>
      <family val="2"/>
      <scheme val="major"/>
    </font>
    <font>
      <sz val="12"/>
      <color rgb="FF000000"/>
      <name val="Calibri Light"/>
      <family val="2"/>
      <scheme val="major"/>
    </font>
    <font>
      <sz val="12"/>
      <name val="Calibri Light"/>
      <family val="2"/>
      <scheme val="major"/>
    </font>
    <font>
      <b/>
      <sz val="12"/>
      <color theme="1"/>
      <name val="Calibri Light"/>
      <family val="2"/>
      <scheme val="major"/>
    </font>
    <font>
      <b/>
      <sz val="10"/>
      <color rgb="FFFFFFFF"/>
      <name val="Calibri Light"/>
      <family val="2"/>
    </font>
    <font>
      <sz val="10"/>
      <color rgb="FF000000"/>
      <name val="Calibri Light"/>
      <family val="2"/>
    </font>
    <font>
      <b/>
      <sz val="10"/>
      <color rgb="FF000000"/>
      <name val="Calibri Light"/>
      <family val="2"/>
    </font>
    <font>
      <b/>
      <sz val="11"/>
      <color theme="1"/>
      <name val="Calibri"/>
      <family val="2"/>
      <scheme val="minor"/>
    </font>
    <font>
      <b/>
      <sz val="14"/>
      <color theme="1"/>
      <name val="Calibri"/>
      <family val="2"/>
      <scheme val="minor"/>
    </font>
    <font>
      <b/>
      <sz val="18"/>
      <name val="Calibri Light"/>
      <family val="2"/>
      <scheme val="major"/>
    </font>
    <font>
      <sz val="24"/>
      <color theme="1"/>
      <name val="Aptos"/>
      <family val="2"/>
    </font>
    <font>
      <sz val="20"/>
      <color rgb="FF002060"/>
      <name val="Aptos"/>
      <family val="2"/>
    </font>
    <font>
      <sz val="24"/>
      <color rgb="FF002060"/>
      <name val="Aptos"/>
      <family val="2"/>
    </font>
    <font>
      <sz val="11"/>
      <color theme="1"/>
      <name val="Aptos"/>
      <family val="2"/>
    </font>
    <font>
      <sz val="18"/>
      <color rgb="FF002060"/>
      <name val="Aptos"/>
      <family val="2"/>
    </font>
    <font>
      <sz val="12"/>
      <name val="Aptos"/>
      <family val="2"/>
    </font>
    <font>
      <b/>
      <sz val="12"/>
      <name val="Aptos"/>
      <family val="2"/>
    </font>
    <font>
      <b/>
      <sz val="12"/>
      <color rgb="FF000066"/>
      <name val="Aptos"/>
      <family val="2"/>
    </font>
    <font>
      <sz val="12"/>
      <color theme="1"/>
      <name val="Aptos"/>
      <family val="2"/>
    </font>
    <font>
      <b/>
      <sz val="12"/>
      <color theme="1"/>
      <name val="Aptos"/>
      <family val="2"/>
    </font>
    <font>
      <b/>
      <sz val="12"/>
      <color theme="0"/>
      <name val="Aptos"/>
      <family val="2"/>
    </font>
    <font>
      <b/>
      <sz val="12"/>
      <color rgb="FFFF0000"/>
      <name val="Aptos"/>
      <family val="2"/>
    </font>
  </fonts>
  <fills count="1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249977111117893"/>
        <bgColor indexed="64"/>
      </patternFill>
    </fill>
    <fill>
      <patternFill patternType="solid">
        <fgColor rgb="FFFFFFFF"/>
        <bgColor indexed="64"/>
      </patternFill>
    </fill>
    <fill>
      <patternFill patternType="solid">
        <fgColor rgb="FF305496"/>
        <bgColor indexed="64"/>
      </patternFill>
    </fill>
    <fill>
      <patternFill patternType="solid">
        <fgColor rgb="FF002060"/>
        <bgColor indexed="64"/>
      </patternFill>
    </fill>
    <fill>
      <patternFill patternType="solid">
        <fgColor rgb="FFBFBFBF"/>
        <bgColor indexed="64"/>
      </patternFill>
    </fill>
    <fill>
      <patternFill patternType="solid">
        <fgColor rgb="FF99FF99"/>
        <bgColor indexed="64"/>
      </patternFill>
    </fill>
    <fill>
      <patternFill patternType="solid">
        <fgColor theme="4"/>
        <bgColor indexed="64"/>
      </patternFill>
    </fill>
    <fill>
      <patternFill patternType="solid">
        <fgColor theme="2" tint="-9.9978637043366805E-2"/>
        <bgColor indexed="64"/>
      </patternFill>
    </fill>
  </fills>
  <borders count="40">
    <border>
      <left/>
      <right/>
      <top/>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theme="4"/>
      </left>
      <right style="thin">
        <color theme="4"/>
      </right>
      <top style="thin">
        <color theme="4"/>
      </top>
      <bottom/>
      <diagonal/>
    </border>
    <border>
      <left style="medium">
        <color theme="4"/>
      </left>
      <right style="medium">
        <color theme="4"/>
      </right>
      <top style="medium">
        <color theme="4"/>
      </top>
      <bottom style="thin">
        <color theme="4"/>
      </bottom>
      <diagonal/>
    </border>
    <border>
      <left style="medium">
        <color theme="4"/>
      </left>
      <right style="medium">
        <color theme="4"/>
      </right>
      <top style="thin">
        <color theme="4"/>
      </top>
      <bottom style="thin">
        <color theme="4"/>
      </bottom>
      <diagonal/>
    </border>
    <border>
      <left style="medium">
        <color theme="4"/>
      </left>
      <right style="medium">
        <color theme="4"/>
      </right>
      <top style="thin">
        <color theme="4"/>
      </top>
      <bottom style="medium">
        <color theme="4"/>
      </bottom>
      <diagonal/>
    </border>
    <border>
      <left style="thin">
        <color theme="8"/>
      </left>
      <right style="thin">
        <color theme="8"/>
      </right>
      <top style="thin">
        <color theme="8"/>
      </top>
      <bottom style="thin">
        <color theme="8"/>
      </bottom>
      <diagonal/>
    </border>
    <border>
      <left style="thin">
        <color theme="8"/>
      </left>
      <right/>
      <top style="thin">
        <color theme="8"/>
      </top>
      <bottom style="thin">
        <color theme="8"/>
      </bottom>
      <diagonal/>
    </border>
    <border>
      <left/>
      <right style="medium">
        <color theme="8"/>
      </right>
      <top style="thin">
        <color theme="8"/>
      </top>
      <bottom style="medium">
        <color theme="8"/>
      </bottom>
      <diagonal/>
    </border>
    <border>
      <left style="thin">
        <color theme="8"/>
      </left>
      <right/>
      <top style="medium">
        <color theme="8"/>
      </top>
      <bottom style="thin">
        <color theme="8"/>
      </bottom>
      <diagonal/>
    </border>
    <border>
      <left/>
      <right/>
      <top style="medium">
        <color theme="8"/>
      </top>
      <bottom style="thin">
        <color theme="8"/>
      </bottom>
      <diagonal/>
    </border>
    <border>
      <left style="thin">
        <color theme="8"/>
      </left>
      <right/>
      <top style="thin">
        <color theme="8"/>
      </top>
      <bottom style="medium">
        <color theme="8"/>
      </bottom>
      <diagonal/>
    </border>
    <border>
      <left/>
      <right style="medium">
        <color theme="8"/>
      </right>
      <top style="thin">
        <color theme="8"/>
      </top>
      <bottom style="thin">
        <color theme="8"/>
      </bottom>
      <diagonal/>
    </border>
    <border>
      <left/>
      <right style="medium">
        <color theme="8"/>
      </right>
      <top style="medium">
        <color theme="8"/>
      </top>
      <bottom style="thin">
        <color theme="8"/>
      </bottom>
      <diagonal/>
    </border>
    <border>
      <left style="medium">
        <color theme="8"/>
      </left>
      <right style="thin">
        <color theme="8"/>
      </right>
      <top style="medium">
        <color theme="8"/>
      </top>
      <bottom/>
      <diagonal/>
    </border>
    <border>
      <left style="medium">
        <color theme="8"/>
      </left>
      <right style="thin">
        <color theme="8"/>
      </right>
      <top/>
      <bottom/>
      <diagonal/>
    </border>
    <border>
      <left style="medium">
        <color theme="8"/>
      </left>
      <right style="thin">
        <color theme="8"/>
      </right>
      <top/>
      <bottom style="medium">
        <color theme="8"/>
      </bottom>
      <diagonal/>
    </border>
    <border>
      <left style="medium">
        <color theme="8"/>
      </left>
      <right/>
      <top style="thin">
        <color theme="8"/>
      </top>
      <bottom style="medium">
        <color theme="8"/>
      </bottom>
      <diagonal/>
    </border>
    <border>
      <left/>
      <right/>
      <top style="thin">
        <color theme="8"/>
      </top>
      <bottom style="thin">
        <color theme="8"/>
      </bottom>
      <diagonal/>
    </border>
    <border>
      <left/>
      <right/>
      <top style="thin">
        <color theme="8"/>
      </top>
      <bottom style="medium">
        <color theme="8"/>
      </bottom>
      <diagonal/>
    </border>
    <border>
      <left style="medium">
        <color rgb="FF4F81BD"/>
      </left>
      <right style="medium">
        <color rgb="FF4F81BD"/>
      </right>
      <top style="medium">
        <color rgb="FF4F81BD"/>
      </top>
      <bottom style="medium">
        <color rgb="FF4F81BD"/>
      </bottom>
      <diagonal/>
    </border>
    <border>
      <left style="medium">
        <color rgb="FF4F81BD"/>
      </left>
      <right style="medium">
        <color rgb="FF4F81BD"/>
      </right>
      <top/>
      <bottom style="medium">
        <color rgb="FF4F81BD"/>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rgb="FF000000"/>
      </right>
      <top/>
      <bottom style="medium">
        <color indexed="64"/>
      </bottom>
      <diagonal/>
    </border>
    <border>
      <left style="medium">
        <color indexed="64"/>
      </left>
      <right style="medium">
        <color indexed="64"/>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indexed="64"/>
      </left>
      <right/>
      <top/>
      <bottom/>
      <diagonal/>
    </border>
    <border>
      <left/>
      <right/>
      <top style="thin">
        <color theme="4"/>
      </top>
      <bottom style="thin">
        <color theme="4"/>
      </bottom>
      <diagonal/>
    </border>
    <border>
      <left/>
      <right style="thin">
        <color theme="4"/>
      </right>
      <top style="thin">
        <color theme="4"/>
      </top>
      <bottom style="thin">
        <color theme="4"/>
      </bottom>
      <diagonal/>
    </border>
    <border>
      <left/>
      <right/>
      <top style="thin">
        <color theme="4"/>
      </top>
      <bottom/>
      <diagonal/>
    </border>
  </borders>
  <cellStyleXfs count="3">
    <xf numFmtId="0" fontId="0" fillId="0" borderId="0"/>
    <xf numFmtId="43" fontId="9" fillId="0" borderId="0" applyFont="0" applyFill="0" applyBorder="0" applyAlignment="0" applyProtection="0"/>
    <xf numFmtId="9" fontId="9" fillId="0" borderId="0" applyFont="0" applyFill="0" applyBorder="0" applyAlignment="0" applyProtection="0"/>
  </cellStyleXfs>
  <cellXfs count="267">
    <xf numFmtId="0" fontId="0" fillId="0" borderId="0" xfId="0"/>
    <xf numFmtId="0" fontId="5" fillId="2" borderId="0" xfId="0" applyFont="1" applyFill="1"/>
    <xf numFmtId="0" fontId="6" fillId="2" borderId="0" xfId="0" applyFont="1" applyFill="1" applyAlignment="1">
      <alignment horizontal="left" vertical="top"/>
    </xf>
    <xf numFmtId="0" fontId="1" fillId="3" borderId="0" xfId="0" applyFont="1" applyFill="1"/>
    <xf numFmtId="0" fontId="5" fillId="2" borderId="0" xfId="0" applyFont="1" applyFill="1" applyAlignment="1">
      <alignment horizontal="left" vertical="top"/>
    </xf>
    <xf numFmtId="0" fontId="3" fillId="3" borderId="0" xfId="0" applyFont="1" applyFill="1" applyAlignment="1">
      <alignment wrapText="1"/>
    </xf>
    <xf numFmtId="0" fontId="3" fillId="3" borderId="0" xfId="0" applyFont="1" applyFill="1"/>
    <xf numFmtId="0" fontId="8" fillId="3" borderId="0" xfId="0" applyFont="1" applyFill="1" applyAlignment="1">
      <alignment horizontal="left" vertical="center"/>
    </xf>
    <xf numFmtId="0" fontId="1" fillId="3" borderId="0" xfId="0" applyFont="1" applyFill="1" applyAlignment="1">
      <alignment horizontal="left" vertical="center" wrapText="1"/>
    </xf>
    <xf numFmtId="0" fontId="4" fillId="3" borderId="0" xfId="0" applyFont="1" applyFill="1"/>
    <xf numFmtId="0" fontId="4" fillId="3" borderId="0" xfId="0" applyFont="1" applyFill="1" applyAlignment="1">
      <alignment horizontal="left" vertical="top"/>
    </xf>
    <xf numFmtId="0" fontId="1" fillId="3" borderId="0" xfId="0" applyFont="1" applyFill="1" applyAlignment="1">
      <alignment horizontal="left" vertical="center"/>
    </xf>
    <xf numFmtId="0" fontId="3" fillId="3" borderId="0" xfId="0" applyFont="1" applyFill="1" applyAlignment="1">
      <alignment vertical="top"/>
    </xf>
    <xf numFmtId="0" fontId="7" fillId="2" borderId="0" xfId="0" applyFont="1" applyFill="1" applyAlignment="1">
      <alignment horizontal="left" vertical="top" wrapText="1"/>
    </xf>
    <xf numFmtId="0" fontId="3" fillId="3" borderId="0" xfId="0" applyFont="1" applyFill="1" applyAlignment="1">
      <alignment vertical="top" wrapText="1"/>
    </xf>
    <xf numFmtId="0" fontId="5" fillId="0" borderId="0" xfId="0" applyFont="1"/>
    <xf numFmtId="0" fontId="3" fillId="0" borderId="1" xfId="0" applyFont="1" applyBorder="1" applyAlignment="1">
      <alignment horizontal="left" vertical="top"/>
    </xf>
    <xf numFmtId="0" fontId="0" fillId="2" borderId="0" xfId="0" applyFill="1" applyAlignment="1">
      <alignment horizontal="left" vertical="top"/>
    </xf>
    <xf numFmtId="0" fontId="0" fillId="2" borderId="0" xfId="0" applyFill="1"/>
    <xf numFmtId="0" fontId="0" fillId="3" borderId="0" xfId="0" applyFill="1"/>
    <xf numFmtId="0" fontId="0" fillId="0" borderId="0" xfId="0" applyAlignment="1">
      <alignment vertical="top"/>
    </xf>
    <xf numFmtId="0" fontId="0" fillId="0" borderId="0" xfId="0" applyAlignment="1">
      <alignment horizontal="left" vertical="top"/>
    </xf>
    <xf numFmtId="0" fontId="3" fillId="0" borderId="0" xfId="0" applyFont="1" applyAlignment="1">
      <alignment wrapText="1"/>
    </xf>
    <xf numFmtId="0" fontId="3" fillId="0" borderId="3" xfId="0" applyFont="1" applyBorder="1" applyAlignment="1">
      <alignment horizontal="left" vertical="top" wrapText="1"/>
    </xf>
    <xf numFmtId="0" fontId="3" fillId="6" borderId="7" xfId="0" applyFont="1" applyFill="1" applyBorder="1" applyAlignment="1">
      <alignment horizontal="left" vertical="top" wrapText="1"/>
    </xf>
    <xf numFmtId="0" fontId="1" fillId="3" borderId="0" xfId="0" applyFont="1" applyFill="1" applyAlignment="1">
      <alignment horizontal="left" vertical="top"/>
    </xf>
    <xf numFmtId="0" fontId="11" fillId="8" borderId="21" xfId="0" applyFont="1" applyFill="1" applyBorder="1" applyAlignment="1">
      <alignment vertical="center" wrapText="1"/>
    </xf>
    <xf numFmtId="0" fontId="11" fillId="8" borderId="22" xfId="0" applyFont="1" applyFill="1" applyBorder="1" applyAlignment="1">
      <alignment vertical="center" wrapText="1"/>
    </xf>
    <xf numFmtId="0" fontId="12" fillId="2" borderId="1" xfId="0" applyFont="1" applyFill="1" applyBorder="1" applyAlignment="1">
      <alignment horizontal="left" vertical="center" wrapText="1"/>
    </xf>
    <xf numFmtId="164" fontId="12" fillId="2" borderId="1" xfId="0" applyNumberFormat="1" applyFont="1" applyFill="1" applyBorder="1" applyAlignment="1">
      <alignment horizontal="center" vertical="center" wrapText="1"/>
    </xf>
    <xf numFmtId="0" fontId="12" fillId="0" borderId="1" xfId="0" applyFont="1" applyBorder="1" applyAlignment="1">
      <alignment horizontal="left" vertical="top" wrapText="1"/>
    </xf>
    <xf numFmtId="164" fontId="13" fillId="4" borderId="1" xfId="0" applyNumberFormat="1" applyFont="1" applyFill="1" applyBorder="1" applyAlignment="1">
      <alignment horizontal="center" vertical="top" wrapText="1"/>
    </xf>
    <xf numFmtId="164" fontId="12" fillId="4" borderId="1" xfId="0" applyNumberFormat="1" applyFont="1" applyFill="1" applyBorder="1" applyAlignment="1">
      <alignment horizontal="left" vertical="top" wrapText="1"/>
    </xf>
    <xf numFmtId="164" fontId="12" fillId="7" borderId="1" xfId="0" applyNumberFormat="1" applyFont="1" applyFill="1" applyBorder="1" applyAlignment="1">
      <alignment horizontal="left" vertical="top" wrapText="1"/>
    </xf>
    <xf numFmtId="0" fontId="14" fillId="0" borderId="1" xfId="0" quotePrefix="1" applyFont="1" applyBorder="1" applyAlignment="1">
      <alignment horizontal="left" vertical="top" wrapText="1"/>
    </xf>
    <xf numFmtId="164" fontId="14" fillId="6" borderId="1" xfId="0" applyNumberFormat="1" applyFont="1" applyFill="1" applyBorder="1" applyAlignment="1">
      <alignment vertical="top" wrapText="1"/>
    </xf>
    <xf numFmtId="164" fontId="16" fillId="5" borderId="1" xfId="0" applyNumberFormat="1" applyFont="1" applyFill="1" applyBorder="1" applyAlignment="1">
      <alignment horizontal="left" vertical="top" wrapText="1"/>
    </xf>
    <xf numFmtId="164" fontId="16" fillId="7" borderId="1" xfId="0" applyNumberFormat="1" applyFont="1" applyFill="1" applyBorder="1" applyAlignment="1">
      <alignment horizontal="left" vertical="top" wrapText="1"/>
    </xf>
    <xf numFmtId="0" fontId="16" fillId="0" borderId="1" xfId="0" applyFont="1" applyBorder="1" applyAlignment="1">
      <alignment vertical="top" wrapText="1"/>
    </xf>
    <xf numFmtId="0" fontId="12" fillId="0" borderId="1" xfId="0" applyFont="1" applyBorder="1" applyAlignment="1">
      <alignment vertical="top"/>
    </xf>
    <xf numFmtId="0" fontId="17" fillId="5" borderId="1" xfId="0" applyFont="1" applyFill="1" applyBorder="1" applyAlignment="1">
      <alignment horizontal="left" vertical="top" wrapText="1"/>
    </xf>
    <xf numFmtId="0" fontId="17" fillId="5" borderId="1" xfId="0" applyFont="1" applyFill="1" applyBorder="1" applyAlignment="1">
      <alignment horizontal="right" vertical="top" wrapText="1"/>
    </xf>
    <xf numFmtId="0" fontId="14" fillId="5" borderId="2" xfId="0" applyFont="1" applyFill="1" applyBorder="1" applyAlignment="1">
      <alignment horizontal="center" vertical="top" wrapText="1"/>
    </xf>
    <xf numFmtId="44" fontId="17" fillId="5" borderId="4" xfId="0" applyNumberFormat="1" applyFont="1" applyFill="1" applyBorder="1" applyAlignment="1">
      <alignment vertical="top" wrapText="1"/>
    </xf>
    <xf numFmtId="44" fontId="17" fillId="7" borderId="4" xfId="0" applyNumberFormat="1" applyFont="1" applyFill="1" applyBorder="1" applyAlignment="1">
      <alignment vertical="top" wrapText="1"/>
    </xf>
    <xf numFmtId="164" fontId="12" fillId="5" borderId="5" xfId="0" applyNumberFormat="1" applyFont="1" applyFill="1" applyBorder="1" applyAlignment="1">
      <alignment horizontal="left" vertical="top" wrapText="1"/>
    </xf>
    <xf numFmtId="164" fontId="12" fillId="7" borderId="5" xfId="0" applyNumberFormat="1" applyFont="1" applyFill="1" applyBorder="1" applyAlignment="1">
      <alignment horizontal="left" vertical="top" wrapText="1"/>
    </xf>
    <xf numFmtId="164" fontId="12" fillId="5" borderId="6" xfId="0" applyNumberFormat="1" applyFont="1" applyFill="1" applyBorder="1" applyAlignment="1">
      <alignment horizontal="left" vertical="top" wrapText="1"/>
    </xf>
    <xf numFmtId="164" fontId="12" fillId="7" borderId="6" xfId="0" applyNumberFormat="1" applyFont="1" applyFill="1" applyBorder="1" applyAlignment="1">
      <alignment horizontal="left" vertical="top" wrapText="1"/>
    </xf>
    <xf numFmtId="0" fontId="14" fillId="0" borderId="0" xfId="0" applyFont="1" applyAlignment="1">
      <alignment vertical="center"/>
    </xf>
    <xf numFmtId="0" fontId="14" fillId="0" borderId="0" xfId="0" applyFont="1" applyAlignment="1">
      <alignment vertical="top"/>
    </xf>
    <xf numFmtId="0" fontId="17" fillId="0" borderId="0" xfId="0" applyFont="1" applyAlignment="1">
      <alignment vertical="top"/>
    </xf>
    <xf numFmtId="0" fontId="14" fillId="3" borderId="0" xfId="0" applyFont="1" applyFill="1" applyAlignment="1">
      <alignment horizontal="left" vertical="top"/>
    </xf>
    <xf numFmtId="0" fontId="14" fillId="3" borderId="0" xfId="0" applyFont="1" applyFill="1" applyAlignment="1">
      <alignment horizontal="right" vertical="top"/>
    </xf>
    <xf numFmtId="0" fontId="14" fillId="3" borderId="0" xfId="0" applyFont="1" applyFill="1" applyAlignment="1">
      <alignment vertical="top"/>
    </xf>
    <xf numFmtId="0" fontId="17" fillId="3" borderId="0" xfId="0" applyFont="1" applyFill="1" applyAlignment="1">
      <alignment vertical="top"/>
    </xf>
    <xf numFmtId="0" fontId="14" fillId="0" borderId="0" xfId="0" applyFont="1" applyAlignment="1">
      <alignment horizontal="left" vertical="top"/>
    </xf>
    <xf numFmtId="164" fontId="12" fillId="2" borderId="1" xfId="0" applyNumberFormat="1" applyFont="1" applyFill="1" applyBorder="1" applyAlignment="1">
      <alignment horizontal="left" vertical="center" wrapText="1"/>
    </xf>
    <xf numFmtId="0" fontId="12" fillId="4" borderId="1" xfId="0" applyFont="1" applyFill="1" applyBorder="1" applyAlignment="1">
      <alignment horizontal="left" vertical="top"/>
    </xf>
    <xf numFmtId="164" fontId="13" fillId="4" borderId="1" xfId="0" applyNumberFormat="1" applyFont="1" applyFill="1" applyBorder="1" applyAlignment="1">
      <alignment horizontal="left" vertical="top" wrapText="1"/>
    </xf>
    <xf numFmtId="0" fontId="15" fillId="8" borderId="21" xfId="0" applyFont="1" applyFill="1" applyBorder="1" applyAlignment="1">
      <alignment horizontal="left" vertical="center" wrapText="1"/>
    </xf>
    <xf numFmtId="0" fontId="14" fillId="0" borderId="1" xfId="0" applyFont="1" applyBorder="1" applyAlignment="1">
      <alignment horizontal="left" vertical="top" wrapText="1"/>
    </xf>
    <xf numFmtId="9" fontId="14" fillId="0" borderId="1" xfId="2" applyFont="1" applyFill="1" applyBorder="1" applyAlignment="1">
      <alignment horizontal="left" vertical="top" wrapText="1"/>
    </xf>
    <xf numFmtId="0" fontId="14" fillId="0" borderId="1" xfId="1" applyNumberFormat="1" applyFont="1" applyFill="1" applyBorder="1" applyAlignment="1">
      <alignment horizontal="left" vertical="top" wrapText="1"/>
    </xf>
    <xf numFmtId="164" fontId="14" fillId="6" borderId="1" xfId="0" applyNumberFormat="1" applyFont="1" applyFill="1" applyBorder="1" applyAlignment="1">
      <alignment horizontal="left" vertical="top" wrapText="1"/>
    </xf>
    <xf numFmtId="0" fontId="16" fillId="0" borderId="1" xfId="0" applyFont="1" applyBorder="1" applyAlignment="1">
      <alignment horizontal="left" vertical="top" wrapText="1"/>
    </xf>
    <xf numFmtId="164" fontId="14" fillId="0" borderId="0" xfId="0" applyNumberFormat="1" applyFont="1" applyAlignment="1">
      <alignment vertical="top"/>
    </xf>
    <xf numFmtId="0" fontId="5" fillId="2" borderId="0" xfId="0" applyFont="1" applyFill="1" applyAlignment="1">
      <alignment horizontal="left"/>
    </xf>
    <xf numFmtId="0" fontId="7" fillId="2" borderId="0" xfId="0" applyFont="1" applyFill="1" applyAlignment="1">
      <alignment horizontal="left" vertical="top"/>
    </xf>
    <xf numFmtId="0" fontId="0" fillId="2" borderId="0" xfId="0" applyFill="1" applyAlignment="1">
      <alignment horizontal="left"/>
    </xf>
    <xf numFmtId="0" fontId="3" fillId="3" borderId="0" xfId="0" applyFont="1" applyFill="1" applyAlignment="1">
      <alignment horizontal="left" vertical="top" wrapText="1"/>
    </xf>
    <xf numFmtId="0" fontId="3" fillId="3" borderId="0" xfId="0" applyFont="1" applyFill="1" applyAlignment="1">
      <alignment horizontal="left" vertical="top"/>
    </xf>
    <xf numFmtId="0" fontId="3" fillId="3" borderId="0" xfId="0" applyFont="1" applyFill="1" applyAlignment="1">
      <alignment horizontal="left"/>
    </xf>
    <xf numFmtId="44" fontId="1" fillId="3" borderId="0" xfId="0" applyNumberFormat="1" applyFont="1" applyFill="1" applyAlignment="1">
      <alignment horizontal="left" vertical="center" wrapText="1"/>
    </xf>
    <xf numFmtId="0" fontId="1" fillId="3" borderId="0" xfId="0" applyFont="1" applyFill="1" applyAlignment="1">
      <alignment horizontal="left"/>
    </xf>
    <xf numFmtId="9" fontId="12" fillId="4" borderId="1" xfId="2" applyFont="1" applyFill="1" applyBorder="1" applyAlignment="1">
      <alignment horizontal="left" vertical="top"/>
    </xf>
    <xf numFmtId="0" fontId="14" fillId="5" borderId="1" xfId="0" applyFont="1" applyFill="1" applyBorder="1" applyAlignment="1">
      <alignment horizontal="left" vertical="top" wrapText="1"/>
    </xf>
    <xf numFmtId="0" fontId="4" fillId="5" borderId="1" xfId="0" applyFont="1" applyFill="1" applyBorder="1" applyAlignment="1">
      <alignment horizontal="left" vertical="top"/>
    </xf>
    <xf numFmtId="0" fontId="4" fillId="5" borderId="3" xfId="0" applyFont="1" applyFill="1" applyBorder="1" applyAlignment="1">
      <alignment horizontal="left" vertical="top"/>
    </xf>
    <xf numFmtId="0" fontId="4" fillId="5" borderId="7" xfId="0" applyFont="1" applyFill="1" applyBorder="1" applyAlignment="1">
      <alignment horizontal="left" vertical="top" wrapText="1"/>
    </xf>
    <xf numFmtId="0" fontId="4" fillId="0" borderId="0" xfId="0" applyFont="1" applyAlignment="1">
      <alignment horizontal="left" vertical="top"/>
    </xf>
    <xf numFmtId="0" fontId="18" fillId="9" borderId="26" xfId="0" applyFont="1" applyFill="1" applyBorder="1" applyAlignment="1">
      <alignment horizontal="justify" vertical="center" wrapText="1"/>
    </xf>
    <xf numFmtId="0" fontId="18" fillId="9" borderId="27" xfId="0" applyFont="1" applyFill="1" applyBorder="1" applyAlignment="1">
      <alignment horizontal="justify" vertical="center"/>
    </xf>
    <xf numFmtId="0" fontId="18" fillId="9" borderId="27" xfId="0" applyFont="1" applyFill="1" applyBorder="1" applyAlignment="1">
      <alignment horizontal="left" vertical="center" wrapText="1"/>
    </xf>
    <xf numFmtId="0" fontId="19" fillId="0" borderId="26" xfId="0" applyFont="1" applyBorder="1" applyAlignment="1">
      <alignment horizontal="justify" vertical="center" wrapText="1"/>
    </xf>
    <xf numFmtId="0" fontId="19" fillId="0" borderId="27" xfId="0" applyFont="1" applyBorder="1" applyAlignment="1">
      <alignment horizontal="left" vertical="center"/>
    </xf>
    <xf numFmtId="0" fontId="19" fillId="0" borderId="26" xfId="0" applyFont="1" applyBorder="1" applyAlignment="1">
      <alignment horizontal="left" vertical="center" wrapText="1"/>
    </xf>
    <xf numFmtId="0" fontId="19" fillId="0" borderId="27" xfId="0" applyFont="1" applyBorder="1" applyAlignment="1">
      <alignment horizontal="left" vertical="center" wrapText="1"/>
    </xf>
    <xf numFmtId="0" fontId="18" fillId="10" borderId="28" xfId="0" applyFont="1" applyFill="1" applyBorder="1" applyAlignment="1">
      <alignment horizontal="left" vertical="center" wrapText="1"/>
    </xf>
    <xf numFmtId="0" fontId="19" fillId="0" borderId="31" xfId="0" applyFont="1" applyBorder="1" applyAlignment="1">
      <alignment horizontal="left" vertical="center" wrapText="1"/>
    </xf>
    <xf numFmtId="0" fontId="12" fillId="12" borderId="1" xfId="0" applyFont="1" applyFill="1" applyBorder="1" applyAlignment="1">
      <alignment horizontal="left" vertical="top" wrapText="1"/>
    </xf>
    <xf numFmtId="0" fontId="12" fillId="12" borderId="1" xfId="0" applyFont="1" applyFill="1" applyBorder="1" applyAlignment="1">
      <alignment horizontal="left" vertical="top"/>
    </xf>
    <xf numFmtId="0" fontId="13" fillId="12" borderId="1" xfId="0" applyFont="1" applyFill="1" applyBorder="1" applyAlignment="1">
      <alignment horizontal="left" vertical="top" wrapText="1"/>
    </xf>
    <xf numFmtId="0" fontId="14" fillId="12" borderId="0" xfId="0" applyFont="1" applyFill="1" applyAlignment="1">
      <alignment horizontal="left" vertical="top"/>
    </xf>
    <xf numFmtId="0" fontId="14" fillId="0" borderId="2" xfId="0" quotePrefix="1" applyFont="1" applyBorder="1" applyAlignment="1">
      <alignment vertical="top" wrapText="1"/>
    </xf>
    <xf numFmtId="0" fontId="14" fillId="0" borderId="37" xfId="0" quotePrefix="1" applyFont="1" applyBorder="1" applyAlignment="1">
      <alignment vertical="top" wrapText="1"/>
    </xf>
    <xf numFmtId="164" fontId="14" fillId="13" borderId="37" xfId="0" quotePrefix="1" applyNumberFormat="1" applyFont="1" applyFill="1" applyBorder="1" applyAlignment="1">
      <alignment vertical="top" wrapText="1"/>
    </xf>
    <xf numFmtId="164" fontId="17" fillId="13" borderId="38" xfId="0" quotePrefix="1" applyNumberFormat="1" applyFont="1" applyFill="1" applyBorder="1" applyAlignment="1">
      <alignment vertical="top" wrapText="1"/>
    </xf>
    <xf numFmtId="0" fontId="14" fillId="0" borderId="2" xfId="0" applyFont="1" applyBorder="1" applyAlignment="1">
      <alignment vertical="top" wrapText="1"/>
    </xf>
    <xf numFmtId="0" fontId="14" fillId="0" borderId="37" xfId="0" applyFont="1" applyBorder="1" applyAlignment="1">
      <alignment vertical="top" wrapText="1"/>
    </xf>
    <xf numFmtId="0" fontId="14" fillId="0" borderId="38" xfId="0" applyFont="1" applyBorder="1" applyAlignment="1">
      <alignment vertical="top" wrapText="1"/>
    </xf>
    <xf numFmtId="164" fontId="16" fillId="13" borderId="1" xfId="0" applyNumberFormat="1" applyFont="1" applyFill="1" applyBorder="1" applyAlignment="1">
      <alignment horizontal="left" vertical="top" wrapText="1"/>
    </xf>
    <xf numFmtId="164" fontId="16" fillId="5" borderId="2" xfId="0" applyNumberFormat="1" applyFont="1" applyFill="1" applyBorder="1" applyAlignment="1">
      <alignment vertical="top" wrapText="1"/>
    </xf>
    <xf numFmtId="164" fontId="16" fillId="5" borderId="37" xfId="0" applyNumberFormat="1" applyFont="1" applyFill="1" applyBorder="1" applyAlignment="1">
      <alignment vertical="top" wrapText="1"/>
    </xf>
    <xf numFmtId="164" fontId="16" fillId="5" borderId="38" xfId="0" applyNumberFormat="1" applyFont="1" applyFill="1" applyBorder="1" applyAlignment="1">
      <alignment vertical="top" wrapText="1"/>
    </xf>
    <xf numFmtId="164" fontId="12" fillId="5" borderId="38" xfId="0" applyNumberFormat="1" applyFont="1" applyFill="1" applyBorder="1" applyAlignment="1">
      <alignment vertical="top" wrapText="1"/>
    </xf>
    <xf numFmtId="0" fontId="24" fillId="2" borderId="0" xfId="0" applyFont="1" applyFill="1" applyAlignment="1">
      <alignment horizontal="left" vertical="top"/>
    </xf>
    <xf numFmtId="0" fontId="25" fillId="2" borderId="0" xfId="0" applyFont="1" applyFill="1" applyAlignment="1">
      <alignment horizontal="left" vertical="top"/>
    </xf>
    <xf numFmtId="0" fontId="26" fillId="2" borderId="0" xfId="0" applyFont="1" applyFill="1" applyAlignment="1">
      <alignment horizontal="left" vertical="top"/>
    </xf>
    <xf numFmtId="0" fontId="24" fillId="2" borderId="0" xfId="0" applyFont="1" applyFill="1" applyAlignment="1">
      <alignment horizontal="left"/>
    </xf>
    <xf numFmtId="0" fontId="24" fillId="2" borderId="0" xfId="0" applyFont="1" applyFill="1"/>
    <xf numFmtId="0" fontId="24" fillId="0" borderId="0" xfId="0" applyFont="1"/>
    <xf numFmtId="0" fontId="27" fillId="2" borderId="0" xfId="0" applyFont="1" applyFill="1" applyAlignment="1">
      <alignment horizontal="left" vertical="top"/>
    </xf>
    <xf numFmtId="0" fontId="28" fillId="2" borderId="0" xfId="0" applyFont="1" applyFill="1" applyAlignment="1">
      <alignment horizontal="left" vertical="top" wrapText="1"/>
    </xf>
    <xf numFmtId="0" fontId="28" fillId="2" borderId="0" xfId="0" applyFont="1" applyFill="1" applyAlignment="1">
      <alignment horizontal="left" vertical="top"/>
    </xf>
    <xf numFmtId="0" fontId="27" fillId="2" borderId="0" xfId="0" applyFont="1" applyFill="1" applyAlignment="1">
      <alignment horizontal="left"/>
    </xf>
    <xf numFmtId="0" fontId="27" fillId="2" borderId="0" xfId="0" applyFont="1" applyFill="1"/>
    <xf numFmtId="0" fontId="27" fillId="0" borderId="0" xfId="0" applyFont="1"/>
    <xf numFmtId="0" fontId="29" fillId="5" borderId="1" xfId="0" applyFont="1" applyFill="1" applyBorder="1" applyAlignment="1">
      <alignment horizontal="left" vertical="top"/>
    </xf>
    <xf numFmtId="0" fontId="30" fillId="0" borderId="1" xfId="0" applyFont="1" applyBorder="1" applyAlignment="1">
      <alignment horizontal="left" vertical="top"/>
    </xf>
    <xf numFmtId="0" fontId="30" fillId="3" borderId="0" xfId="0" applyFont="1" applyFill="1" applyAlignment="1">
      <alignment horizontal="left" vertical="top" wrapText="1"/>
    </xf>
    <xf numFmtId="0" fontId="30" fillId="3" borderId="0" xfId="0" applyFont="1" applyFill="1" applyAlignment="1">
      <alignment horizontal="left" vertical="top"/>
    </xf>
    <xf numFmtId="0" fontId="30" fillId="3" borderId="0" xfId="0" applyFont="1" applyFill="1" applyAlignment="1">
      <alignment vertical="top"/>
    </xf>
    <xf numFmtId="0" fontId="29" fillId="5" borderId="3" xfId="0" applyFont="1" applyFill="1" applyBorder="1" applyAlignment="1">
      <alignment horizontal="left" vertical="top"/>
    </xf>
    <xf numFmtId="0" fontId="30" fillId="0" borderId="3" xfId="0" applyFont="1" applyBorder="1" applyAlignment="1">
      <alignment horizontal="left" vertical="top" wrapText="1"/>
    </xf>
    <xf numFmtId="0" fontId="30" fillId="3" borderId="0" xfId="0" applyFont="1" applyFill="1" applyAlignment="1">
      <alignment vertical="top" wrapText="1"/>
    </xf>
    <xf numFmtId="0" fontId="29" fillId="5" borderId="7" xfId="0" applyFont="1" applyFill="1" applyBorder="1" applyAlignment="1">
      <alignment horizontal="left" vertical="top" wrapText="1"/>
    </xf>
    <xf numFmtId="0" fontId="30" fillId="6" borderId="7" xfId="0" applyFont="1" applyFill="1" applyBorder="1" applyAlignment="1">
      <alignment horizontal="left" vertical="top" wrapText="1"/>
    </xf>
    <xf numFmtId="0" fontId="30" fillId="3" borderId="0" xfId="0" applyFont="1" applyFill="1" applyAlignment="1">
      <alignment horizontal="left"/>
    </xf>
    <xf numFmtId="0" fontId="30" fillId="3" borderId="0" xfId="0" applyFont="1" applyFill="1"/>
    <xf numFmtId="0" fontId="29" fillId="0" borderId="0" xfId="0" applyFont="1" applyAlignment="1">
      <alignment horizontal="left" vertical="top"/>
    </xf>
    <xf numFmtId="0" fontId="30" fillId="0" borderId="0" xfId="0" applyFont="1" applyAlignment="1">
      <alignment wrapText="1"/>
    </xf>
    <xf numFmtId="0" fontId="31" fillId="3" borderId="0" xfId="0" applyFont="1" applyFill="1" applyAlignment="1">
      <alignment horizontal="left" vertical="center"/>
    </xf>
    <xf numFmtId="0" fontId="32" fillId="3" borderId="0" xfId="0" applyFont="1" applyFill="1" applyAlignment="1">
      <alignment horizontal="left" vertical="center" wrapText="1"/>
    </xf>
    <xf numFmtId="44" fontId="32" fillId="3" borderId="0" xfId="0" applyNumberFormat="1" applyFont="1" applyFill="1" applyAlignment="1">
      <alignment horizontal="left" vertical="center" wrapText="1"/>
    </xf>
    <xf numFmtId="0" fontId="27" fillId="3" borderId="0" xfId="0" applyFont="1" applyFill="1"/>
    <xf numFmtId="0" fontId="32" fillId="3" borderId="0" xfId="0" applyFont="1" applyFill="1" applyAlignment="1">
      <alignment horizontal="left" vertical="top"/>
    </xf>
    <xf numFmtId="0" fontId="29" fillId="3" borderId="0" xfId="0" applyFont="1" applyFill="1"/>
    <xf numFmtId="0" fontId="29" fillId="3" borderId="0" xfId="0" applyFont="1" applyFill="1" applyAlignment="1">
      <alignment horizontal="left" vertical="top"/>
    </xf>
    <xf numFmtId="0" fontId="32" fillId="3" borderId="0" xfId="0" applyFont="1" applyFill="1" applyAlignment="1">
      <alignment horizontal="left" vertical="center"/>
    </xf>
    <xf numFmtId="0" fontId="32" fillId="3" borderId="0" xfId="0" applyFont="1" applyFill="1"/>
    <xf numFmtId="0" fontId="32" fillId="3" borderId="0" xfId="0" applyFont="1" applyFill="1" applyAlignment="1">
      <alignment horizontal="left"/>
    </xf>
    <xf numFmtId="0" fontId="30" fillId="3" borderId="0" xfId="0" applyFont="1" applyFill="1" applyAlignment="1">
      <alignment wrapText="1"/>
    </xf>
    <xf numFmtId="0" fontId="30" fillId="2" borderId="1" xfId="0" applyFont="1" applyFill="1" applyBorder="1" applyAlignment="1">
      <alignment horizontal="left" vertical="center" wrapText="1"/>
    </xf>
    <xf numFmtId="164" fontId="30" fillId="2" borderId="1" xfId="0" applyNumberFormat="1" applyFont="1" applyFill="1" applyBorder="1" applyAlignment="1">
      <alignment horizontal="center" vertical="center" wrapText="1"/>
    </xf>
    <xf numFmtId="0" fontId="32" fillId="0" borderId="0" xfId="0" applyFont="1" applyAlignment="1">
      <alignment vertical="center"/>
    </xf>
    <xf numFmtId="0" fontId="32" fillId="0" borderId="0" xfId="0" applyFont="1" applyAlignment="1">
      <alignment vertical="top"/>
    </xf>
    <xf numFmtId="0" fontId="32" fillId="0" borderId="1" xfId="0" quotePrefix="1" applyFont="1" applyBorder="1" applyAlignment="1">
      <alignment horizontal="left" vertical="top" wrapText="1"/>
    </xf>
    <xf numFmtId="0" fontId="32" fillId="0" borderId="1" xfId="0" applyFont="1" applyBorder="1" applyAlignment="1">
      <alignment horizontal="left" vertical="top" wrapText="1"/>
    </xf>
    <xf numFmtId="9" fontId="32" fillId="0" borderId="1" xfId="2" applyFont="1" applyFill="1" applyBorder="1" applyAlignment="1">
      <alignment horizontal="left" vertical="top" wrapText="1"/>
    </xf>
    <xf numFmtId="0" fontId="32" fillId="0" borderId="1" xfId="1" applyNumberFormat="1" applyFont="1" applyFill="1" applyBorder="1" applyAlignment="1">
      <alignment horizontal="left" vertical="top" wrapText="1"/>
    </xf>
    <xf numFmtId="164" fontId="32" fillId="6" borderId="1" xfId="0" applyNumberFormat="1" applyFont="1" applyFill="1" applyBorder="1" applyAlignment="1">
      <alignment horizontal="left" vertical="top" wrapText="1"/>
    </xf>
    <xf numFmtId="164" fontId="29" fillId="5" borderId="1" xfId="0" applyNumberFormat="1" applyFont="1" applyFill="1" applyBorder="1" applyAlignment="1">
      <alignment horizontal="left" vertical="top" wrapText="1"/>
    </xf>
    <xf numFmtId="0" fontId="33" fillId="5" borderId="1" xfId="0" applyFont="1" applyFill="1" applyBorder="1" applyAlignment="1">
      <alignment horizontal="left" vertical="top" wrapText="1"/>
    </xf>
    <xf numFmtId="0" fontId="33" fillId="5" borderId="1" xfId="0" applyFont="1" applyFill="1" applyBorder="1" applyAlignment="1">
      <alignment horizontal="right" vertical="top" wrapText="1"/>
    </xf>
    <xf numFmtId="0" fontId="32" fillId="5" borderId="1" xfId="0" applyFont="1" applyFill="1" applyBorder="1" applyAlignment="1">
      <alignment horizontal="left" vertical="top" wrapText="1"/>
    </xf>
    <xf numFmtId="0" fontId="32" fillId="5" borderId="2" xfId="0" applyFont="1" applyFill="1" applyBorder="1" applyAlignment="1">
      <alignment horizontal="center" vertical="top" wrapText="1"/>
    </xf>
    <xf numFmtId="44" fontId="33" fillId="5" borderId="4" xfId="0" applyNumberFormat="1" applyFont="1" applyFill="1" applyBorder="1" applyAlignment="1">
      <alignment vertical="top" wrapText="1"/>
    </xf>
    <xf numFmtId="164" fontId="30" fillId="5" borderId="5" xfId="0" applyNumberFormat="1" applyFont="1" applyFill="1" applyBorder="1" applyAlignment="1">
      <alignment horizontal="left" vertical="top" wrapText="1"/>
    </xf>
    <xf numFmtId="164" fontId="30" fillId="5" borderId="6" xfId="0" applyNumberFormat="1" applyFont="1" applyFill="1" applyBorder="1" applyAlignment="1">
      <alignment horizontal="left" vertical="top" wrapText="1"/>
    </xf>
    <xf numFmtId="0" fontId="32" fillId="0" borderId="0" xfId="0" applyFont="1" applyAlignment="1">
      <alignment horizontal="left" vertical="top"/>
    </xf>
    <xf numFmtId="0" fontId="32" fillId="3" borderId="0" xfId="0" applyFont="1" applyFill="1" applyAlignment="1">
      <alignment vertical="top"/>
    </xf>
    <xf numFmtId="0" fontId="33" fillId="3" borderId="0" xfId="0" applyFont="1" applyFill="1" applyAlignment="1">
      <alignment vertical="top"/>
    </xf>
    <xf numFmtId="0" fontId="27" fillId="0" borderId="0" xfId="0" applyFont="1" applyAlignment="1">
      <alignment horizontal="left" vertical="top"/>
    </xf>
    <xf numFmtId="0" fontId="27" fillId="0" borderId="0" xfId="0" applyFont="1" applyAlignment="1">
      <alignment vertical="top"/>
    </xf>
    <xf numFmtId="0" fontId="30" fillId="14" borderId="1" xfId="0" applyFont="1" applyFill="1" applyBorder="1" applyAlignment="1">
      <alignment horizontal="left" vertical="top" wrapText="1"/>
    </xf>
    <xf numFmtId="164" fontId="30" fillId="3" borderId="1" xfId="0" applyNumberFormat="1" applyFont="1" applyFill="1" applyBorder="1" applyAlignment="1">
      <alignment horizontal="left" vertical="top" wrapText="1"/>
    </xf>
    <xf numFmtId="0" fontId="32" fillId="3" borderId="1" xfId="0" applyFont="1" applyFill="1" applyBorder="1" applyAlignment="1">
      <alignment horizontal="left" vertical="top" wrapText="1"/>
    </xf>
    <xf numFmtId="9" fontId="32" fillId="3" borderId="1" xfId="2" applyFont="1" applyFill="1" applyBorder="1" applyAlignment="1">
      <alignment horizontal="left" vertical="top" wrapText="1"/>
    </xf>
    <xf numFmtId="0" fontId="32" fillId="3" borderId="1" xfId="1" applyNumberFormat="1" applyFont="1" applyFill="1" applyBorder="1" applyAlignment="1">
      <alignment horizontal="left" vertical="top" wrapText="1"/>
    </xf>
    <xf numFmtId="0" fontId="29" fillId="3" borderId="1" xfId="0" applyFont="1" applyFill="1" applyBorder="1" applyAlignment="1">
      <alignment horizontal="left" vertical="top" wrapText="1"/>
    </xf>
    <xf numFmtId="0" fontId="29" fillId="3" borderId="1" xfId="0" applyFont="1" applyFill="1" applyBorder="1" applyAlignment="1">
      <alignment vertical="top" wrapText="1"/>
    </xf>
    <xf numFmtId="0" fontId="29" fillId="3" borderId="1" xfId="0" quotePrefix="1" applyFont="1" applyFill="1" applyBorder="1" applyAlignment="1">
      <alignment horizontal="left" vertical="top" wrapText="1"/>
    </xf>
    <xf numFmtId="9" fontId="29" fillId="3" borderId="1" xfId="2" applyFont="1" applyFill="1" applyBorder="1" applyAlignment="1">
      <alignment horizontal="left" vertical="top" wrapText="1"/>
    </xf>
    <xf numFmtId="0" fontId="29" fillId="3" borderId="1" xfId="1" applyNumberFormat="1" applyFont="1" applyFill="1" applyBorder="1" applyAlignment="1">
      <alignment horizontal="left" vertical="top" wrapText="1"/>
    </xf>
    <xf numFmtId="0" fontId="29" fillId="3" borderId="0" xfId="0" applyFont="1" applyFill="1" applyAlignment="1">
      <alignment vertical="top"/>
    </xf>
    <xf numFmtId="0" fontId="30" fillId="14" borderId="1" xfId="0" applyFont="1" applyFill="1" applyBorder="1" applyAlignment="1">
      <alignment horizontal="left" vertical="top"/>
    </xf>
    <xf numFmtId="0" fontId="34" fillId="14" borderId="1" xfId="0" applyFont="1" applyFill="1" applyBorder="1" applyAlignment="1">
      <alignment horizontal="left" vertical="top" wrapText="1"/>
    </xf>
    <xf numFmtId="164" fontId="30" fillId="14" borderId="1" xfId="0" applyNumberFormat="1" applyFont="1" applyFill="1" applyBorder="1" applyAlignment="1">
      <alignment horizontal="left" vertical="top" wrapText="1"/>
    </xf>
    <xf numFmtId="164" fontId="34" fillId="14" borderId="1" xfId="0" applyNumberFormat="1" applyFont="1" applyFill="1" applyBorder="1" applyAlignment="1">
      <alignment horizontal="left" vertical="top" wrapText="1"/>
    </xf>
    <xf numFmtId="164" fontId="29" fillId="3" borderId="1" xfId="0" applyNumberFormat="1" applyFont="1" applyFill="1" applyBorder="1" applyAlignment="1">
      <alignment horizontal="left" vertical="top" wrapText="1"/>
    </xf>
    <xf numFmtId="0" fontId="35" fillId="3" borderId="39" xfId="0" applyFont="1" applyFill="1" applyBorder="1" applyAlignment="1">
      <alignment horizontal="left" vertical="top" wrapText="1"/>
    </xf>
    <xf numFmtId="0" fontId="32" fillId="3" borderId="15" xfId="0" applyFont="1" applyFill="1" applyBorder="1" applyAlignment="1">
      <alignment horizontal="left" vertical="top" wrapText="1"/>
    </xf>
    <xf numFmtId="0" fontId="32" fillId="3" borderId="16" xfId="0" applyFont="1" applyFill="1" applyBorder="1" applyAlignment="1">
      <alignment horizontal="left" vertical="top" wrapText="1"/>
    </xf>
    <xf numFmtId="0" fontId="32" fillId="3" borderId="17" xfId="0" applyFont="1" applyFill="1" applyBorder="1" applyAlignment="1">
      <alignment horizontal="left" vertical="top" wrapText="1"/>
    </xf>
    <xf numFmtId="0" fontId="33" fillId="6" borderId="10" xfId="0" applyFont="1" applyFill="1" applyBorder="1" applyAlignment="1">
      <alignment horizontal="left" vertical="center"/>
    </xf>
    <xf numFmtId="0" fontId="33" fillId="6" borderId="11" xfId="0" applyFont="1" applyFill="1" applyBorder="1" applyAlignment="1">
      <alignment horizontal="left" vertical="center"/>
    </xf>
    <xf numFmtId="0" fontId="32" fillId="0" borderId="11" xfId="0" applyFont="1" applyBorder="1" applyAlignment="1">
      <alignment horizontal="left" vertical="center"/>
    </xf>
    <xf numFmtId="0" fontId="32" fillId="0" borderId="14" xfId="0" applyFont="1" applyBorder="1" applyAlignment="1">
      <alignment horizontal="left" vertical="center"/>
    </xf>
    <xf numFmtId="0" fontId="33" fillId="6" borderId="10" xfId="0" applyFont="1" applyFill="1" applyBorder="1" applyAlignment="1">
      <alignment horizontal="left" vertical="center" wrapText="1"/>
    </xf>
    <xf numFmtId="0" fontId="33" fillId="6" borderId="14" xfId="0" applyFont="1" applyFill="1" applyBorder="1" applyAlignment="1">
      <alignment horizontal="left" vertical="center" wrapText="1"/>
    </xf>
    <xf numFmtId="0" fontId="33" fillId="3" borderId="8" xfId="0" applyFont="1" applyFill="1" applyBorder="1" applyAlignment="1">
      <alignment horizontal="left" vertical="top"/>
    </xf>
    <xf numFmtId="0" fontId="33" fillId="3" borderId="19" xfId="0" applyFont="1" applyFill="1" applyBorder="1" applyAlignment="1">
      <alignment horizontal="left" vertical="top"/>
    </xf>
    <xf numFmtId="0" fontId="32" fillId="0" borderId="19" xfId="0" applyFont="1" applyBorder="1" applyAlignment="1">
      <alignment vertical="top"/>
    </xf>
    <xf numFmtId="0" fontId="32" fillId="0" borderId="13" xfId="0" applyFont="1" applyBorder="1" applyAlignment="1">
      <alignment vertical="top"/>
    </xf>
    <xf numFmtId="0" fontId="33" fillId="3" borderId="8" xfId="0" applyFont="1" applyFill="1" applyBorder="1" applyAlignment="1">
      <alignment horizontal="center" vertical="top"/>
    </xf>
    <xf numFmtId="0" fontId="33" fillId="3" borderId="19" xfId="0" applyFont="1" applyFill="1" applyBorder="1" applyAlignment="1">
      <alignment horizontal="center" vertical="top"/>
    </xf>
    <xf numFmtId="0" fontId="32" fillId="0" borderId="19" xfId="0" applyFont="1" applyBorder="1"/>
    <xf numFmtId="0" fontId="32" fillId="0" borderId="13" xfId="0" applyFont="1" applyBorder="1"/>
    <xf numFmtId="14" fontId="33" fillId="6" borderId="8" xfId="0" applyNumberFormat="1" applyFont="1" applyFill="1" applyBorder="1" applyAlignment="1">
      <alignment horizontal="left" vertical="center"/>
    </xf>
    <xf numFmtId="14" fontId="33" fillId="6" borderId="13" xfId="0" applyNumberFormat="1" applyFont="1" applyFill="1" applyBorder="1" applyAlignment="1">
      <alignment horizontal="left" vertical="center"/>
    </xf>
    <xf numFmtId="0" fontId="33" fillId="6" borderId="12" xfId="0" applyFont="1" applyFill="1" applyBorder="1" applyAlignment="1">
      <alignment horizontal="left" wrapText="1"/>
    </xf>
    <xf numFmtId="0" fontId="32" fillId="0" borderId="20" xfId="0" applyFont="1" applyBorder="1" applyAlignment="1">
      <alignment horizontal="left"/>
    </xf>
    <xf numFmtId="0" fontId="32" fillId="0" borderId="9" xfId="0" applyFont="1" applyBorder="1" applyAlignment="1">
      <alignment horizontal="left"/>
    </xf>
    <xf numFmtId="0" fontId="33" fillId="3" borderId="18" xfId="0" applyFont="1" applyFill="1" applyBorder="1" applyAlignment="1">
      <alignment horizontal="center"/>
    </xf>
    <xf numFmtId="0" fontId="33" fillId="3" borderId="9" xfId="0" applyFont="1" applyFill="1" applyBorder="1" applyAlignment="1">
      <alignment horizontal="center"/>
    </xf>
    <xf numFmtId="0" fontId="14" fillId="0" borderId="2" xfId="0" applyFont="1" applyBorder="1" applyAlignment="1">
      <alignment horizontal="center" vertical="top" wrapText="1"/>
    </xf>
    <xf numFmtId="0" fontId="14" fillId="0" borderId="37" xfId="0" applyFont="1" applyBorder="1" applyAlignment="1">
      <alignment horizontal="center" vertical="top" wrapText="1"/>
    </xf>
    <xf numFmtId="0" fontId="14" fillId="0" borderId="38" xfId="0" applyFont="1" applyBorder="1" applyAlignment="1">
      <alignment horizontal="center" vertical="top" wrapText="1"/>
    </xf>
    <xf numFmtId="0" fontId="17" fillId="3" borderId="8" xfId="0" applyFont="1" applyFill="1" applyBorder="1" applyAlignment="1">
      <alignment horizontal="center" vertical="top"/>
    </xf>
    <xf numFmtId="0" fontId="17" fillId="3" borderId="19" xfId="0" applyFont="1" applyFill="1" applyBorder="1" applyAlignment="1">
      <alignment horizontal="center" vertical="top"/>
    </xf>
    <xf numFmtId="0" fontId="14" fillId="0" borderId="19" xfId="0" applyFont="1" applyBorder="1"/>
    <xf numFmtId="0" fontId="14" fillId="0" borderId="13" xfId="0" applyFont="1" applyBorder="1"/>
    <xf numFmtId="0" fontId="17" fillId="6" borderId="12" xfId="0" applyFont="1" applyFill="1" applyBorder="1" applyAlignment="1">
      <alignment horizontal="left" wrapText="1"/>
    </xf>
    <xf numFmtId="0" fontId="14" fillId="0" borderId="20" xfId="0" applyFont="1" applyBorder="1" applyAlignment="1">
      <alignment horizontal="left"/>
    </xf>
    <xf numFmtId="0" fontId="14" fillId="0" borderId="9" xfId="0" applyFont="1" applyBorder="1" applyAlignment="1">
      <alignment horizontal="left"/>
    </xf>
    <xf numFmtId="0" fontId="14" fillId="3" borderId="15" xfId="0" applyFont="1" applyFill="1" applyBorder="1" applyAlignment="1">
      <alignment horizontal="left" vertical="top" wrapText="1"/>
    </xf>
    <xf numFmtId="0" fontId="14" fillId="3" borderId="16" xfId="0" applyFont="1" applyFill="1" applyBorder="1" applyAlignment="1">
      <alignment horizontal="left" vertical="top" wrapText="1"/>
    </xf>
    <xf numFmtId="0" fontId="14" fillId="3" borderId="17" xfId="0" applyFont="1" applyFill="1" applyBorder="1" applyAlignment="1">
      <alignment horizontal="left" vertical="top" wrapText="1"/>
    </xf>
    <xf numFmtId="0" fontId="17" fillId="6" borderId="10" xfId="0" applyFont="1" applyFill="1" applyBorder="1" applyAlignment="1">
      <alignment horizontal="left" vertical="center" wrapText="1"/>
    </xf>
    <xf numFmtId="0" fontId="17" fillId="6" borderId="14" xfId="0" applyFont="1" applyFill="1" applyBorder="1" applyAlignment="1">
      <alignment horizontal="left" vertical="center" wrapText="1"/>
    </xf>
    <xf numFmtId="0" fontId="14" fillId="0" borderId="13" xfId="0" applyFont="1" applyBorder="1" applyAlignment="1">
      <alignment vertical="top"/>
    </xf>
    <xf numFmtId="14" fontId="17" fillId="6" borderId="8" xfId="0" applyNumberFormat="1" applyFont="1" applyFill="1" applyBorder="1" applyAlignment="1">
      <alignment horizontal="left" vertical="center"/>
    </xf>
    <xf numFmtId="14" fontId="17" fillId="6" borderId="13" xfId="0" applyNumberFormat="1" applyFont="1" applyFill="1" applyBorder="1" applyAlignment="1">
      <alignment horizontal="left" vertical="center"/>
    </xf>
    <xf numFmtId="0" fontId="17" fillId="3" borderId="18" xfId="0" applyFont="1" applyFill="1" applyBorder="1" applyAlignment="1">
      <alignment horizontal="center"/>
    </xf>
    <xf numFmtId="0" fontId="17" fillId="3" borderId="9" xfId="0" applyFont="1" applyFill="1" applyBorder="1" applyAlignment="1">
      <alignment horizontal="center"/>
    </xf>
    <xf numFmtId="0" fontId="17" fillId="3" borderId="8" xfId="0" applyFont="1" applyFill="1" applyBorder="1" applyAlignment="1">
      <alignment horizontal="left" vertical="top"/>
    </xf>
    <xf numFmtId="0" fontId="17" fillId="3" borderId="19" xfId="0" applyFont="1" applyFill="1" applyBorder="1" applyAlignment="1">
      <alignment horizontal="left" vertical="top"/>
    </xf>
    <xf numFmtId="0" fontId="14" fillId="0" borderId="19" xfId="0" applyFont="1" applyBorder="1" applyAlignment="1">
      <alignment vertical="top"/>
    </xf>
    <xf numFmtId="0" fontId="17" fillId="6" borderId="10" xfId="0" applyFont="1" applyFill="1" applyBorder="1" applyAlignment="1">
      <alignment horizontal="left" vertical="center"/>
    </xf>
    <xf numFmtId="0" fontId="17" fillId="6" borderId="11" xfId="0" applyFont="1" applyFill="1" applyBorder="1" applyAlignment="1">
      <alignment horizontal="left" vertical="center"/>
    </xf>
    <xf numFmtId="0" fontId="14" fillId="0" borderId="11" xfId="0" applyFont="1" applyBorder="1" applyAlignment="1">
      <alignment horizontal="left" vertical="center"/>
    </xf>
    <xf numFmtId="0" fontId="14" fillId="0" borderId="14" xfId="0" applyFont="1" applyBorder="1" applyAlignment="1">
      <alignment horizontal="left" vertical="center"/>
    </xf>
    <xf numFmtId="0" fontId="18" fillId="9" borderId="23" xfId="0" applyFont="1" applyFill="1" applyBorder="1" applyAlignment="1">
      <alignment horizontal="left" vertical="center"/>
    </xf>
    <xf numFmtId="0" fontId="18" fillId="9" borderId="24" xfId="0" applyFont="1" applyFill="1" applyBorder="1" applyAlignment="1">
      <alignment horizontal="left" vertical="center"/>
    </xf>
    <xf numFmtId="0" fontId="18" fillId="9" borderId="25" xfId="0" applyFont="1" applyFill="1" applyBorder="1" applyAlignment="1">
      <alignment horizontal="left" vertical="center"/>
    </xf>
    <xf numFmtId="0" fontId="19" fillId="0" borderId="33" xfId="0" applyFont="1" applyBorder="1" applyAlignment="1">
      <alignment horizontal="center" vertical="center"/>
    </xf>
    <xf numFmtId="0" fontId="19" fillId="0" borderId="34" xfId="0" applyFont="1" applyBorder="1" applyAlignment="1">
      <alignment horizontal="center" vertical="center"/>
    </xf>
    <xf numFmtId="0" fontId="19" fillId="0" borderId="35" xfId="0" applyFont="1" applyBorder="1" applyAlignment="1">
      <alignment horizontal="center" vertical="center"/>
    </xf>
    <xf numFmtId="0" fontId="19" fillId="0" borderId="36" xfId="0" applyFont="1" applyBorder="1" applyAlignment="1">
      <alignment horizontal="center" vertical="center"/>
    </xf>
    <xf numFmtId="0" fontId="19" fillId="0" borderId="0" xfId="0" applyFont="1" applyAlignment="1">
      <alignment horizontal="center" vertical="center"/>
    </xf>
    <xf numFmtId="0" fontId="19" fillId="0" borderId="32" xfId="0" applyFont="1" applyBorder="1" applyAlignment="1">
      <alignment horizontal="center" vertical="center"/>
    </xf>
    <xf numFmtId="0" fontId="19" fillId="0" borderId="28" xfId="0" applyFont="1" applyBorder="1" applyAlignment="1">
      <alignment horizontal="center" vertical="center"/>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22" fillId="0" borderId="29" xfId="0" applyFont="1" applyBorder="1" applyAlignment="1">
      <alignment horizontal="center"/>
    </xf>
    <xf numFmtId="0" fontId="18" fillId="9" borderId="23" xfId="0" applyFont="1" applyFill="1" applyBorder="1" applyAlignment="1">
      <alignment horizontal="left" vertical="center" wrapText="1"/>
    </xf>
    <xf numFmtId="0" fontId="18" fillId="9" borderId="24" xfId="0" applyFont="1" applyFill="1" applyBorder="1" applyAlignment="1">
      <alignment horizontal="left" vertical="center" wrapText="1"/>
    </xf>
    <xf numFmtId="0" fontId="18" fillId="9" borderId="25" xfId="0" applyFont="1" applyFill="1" applyBorder="1" applyAlignment="1">
      <alignment horizontal="left" vertical="center" wrapText="1"/>
    </xf>
    <xf numFmtId="0" fontId="18" fillId="10" borderId="23" xfId="0" applyFont="1" applyFill="1" applyBorder="1" applyAlignment="1">
      <alignment horizontal="left" vertical="center" wrapText="1"/>
    </xf>
    <xf numFmtId="0" fontId="18" fillId="10" borderId="24" xfId="0" applyFont="1" applyFill="1" applyBorder="1" applyAlignment="1">
      <alignment horizontal="left" vertical="center" wrapText="1"/>
    </xf>
    <xf numFmtId="0" fontId="18" fillId="10" borderId="25" xfId="0" applyFont="1" applyFill="1" applyBorder="1" applyAlignment="1">
      <alignment horizontal="left" vertical="center" wrapText="1"/>
    </xf>
    <xf numFmtId="0" fontId="18" fillId="10" borderId="24" xfId="0" applyFont="1" applyFill="1" applyBorder="1" applyAlignment="1">
      <alignment horizontal="center" vertical="center" wrapText="1"/>
    </xf>
    <xf numFmtId="0" fontId="18" fillId="10" borderId="25" xfId="0" applyFont="1" applyFill="1" applyBorder="1" applyAlignment="1">
      <alignment horizontal="center" vertical="center" wrapText="1"/>
    </xf>
    <xf numFmtId="0" fontId="19" fillId="0" borderId="33" xfId="0" applyFont="1" applyBorder="1" applyAlignment="1">
      <alignment horizontal="left" vertical="center"/>
    </xf>
    <xf numFmtId="0" fontId="19" fillId="0" borderId="34" xfId="0" applyFont="1" applyBorder="1" applyAlignment="1">
      <alignment horizontal="left" vertical="center"/>
    </xf>
    <xf numFmtId="0" fontId="19" fillId="0" borderId="35" xfId="0" applyFont="1" applyBorder="1" applyAlignment="1">
      <alignment horizontal="left" vertical="center"/>
    </xf>
    <xf numFmtId="0" fontId="19" fillId="0" borderId="36" xfId="0" applyFont="1" applyBorder="1" applyAlignment="1">
      <alignment horizontal="left" vertical="center"/>
    </xf>
    <xf numFmtId="0" fontId="19" fillId="0" borderId="0" xfId="0" applyFont="1" applyAlignment="1">
      <alignment horizontal="left" vertical="center"/>
    </xf>
    <xf numFmtId="0" fontId="19" fillId="0" borderId="32" xfId="0" applyFont="1" applyBorder="1" applyAlignment="1">
      <alignment horizontal="left" vertical="center"/>
    </xf>
    <xf numFmtId="0" fontId="19" fillId="0" borderId="28" xfId="0" applyFont="1" applyBorder="1" applyAlignment="1">
      <alignment horizontal="left" vertical="center"/>
    </xf>
    <xf numFmtId="0" fontId="19" fillId="0" borderId="29" xfId="0" applyFont="1" applyBorder="1" applyAlignment="1">
      <alignment horizontal="left" vertical="center"/>
    </xf>
    <xf numFmtId="0" fontId="19" fillId="0" borderId="30" xfId="0" applyFont="1" applyBorder="1" applyAlignment="1">
      <alignment horizontal="left" vertical="center"/>
    </xf>
    <xf numFmtId="0" fontId="20" fillId="11" borderId="23" xfId="0" applyFont="1" applyFill="1" applyBorder="1" applyAlignment="1">
      <alignment horizontal="left" vertical="center"/>
    </xf>
    <xf numFmtId="0" fontId="20" fillId="11" borderId="24" xfId="0" applyFont="1" applyFill="1" applyBorder="1" applyAlignment="1">
      <alignment horizontal="left" vertical="center"/>
    </xf>
    <xf numFmtId="0" fontId="20" fillId="11" borderId="25" xfId="0" applyFont="1" applyFill="1" applyBorder="1" applyAlignment="1">
      <alignment horizontal="left" vertical="center"/>
    </xf>
    <xf numFmtId="0" fontId="21" fillId="0" borderId="29" xfId="0" applyFont="1" applyBorder="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99FF99"/>
      <color rgb="FFFFFF99"/>
      <color rgb="FFFFFF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222573</xdr:colOff>
      <xdr:row>0</xdr:row>
      <xdr:rowOff>71016</xdr:rowOff>
    </xdr:from>
    <xdr:to>
      <xdr:col>1</xdr:col>
      <xdr:colOff>107171</xdr:colOff>
      <xdr:row>1</xdr:row>
      <xdr:rowOff>278752</xdr:rowOff>
    </xdr:to>
    <xdr:pic>
      <xdr:nvPicPr>
        <xdr:cNvPr id="2" name="Picture 1" descr="SITA Logo">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573" y="71016"/>
          <a:ext cx="466725" cy="6042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19373</xdr:colOff>
      <xdr:row>0</xdr:row>
      <xdr:rowOff>71016</xdr:rowOff>
    </xdr:from>
    <xdr:to>
      <xdr:col>0</xdr:col>
      <xdr:colOff>494944</xdr:colOff>
      <xdr:row>1</xdr:row>
      <xdr:rowOff>0</xdr:rowOff>
    </xdr:to>
    <xdr:pic>
      <xdr:nvPicPr>
        <xdr:cNvPr id="2" name="Picture 1" descr="SITA Logo">
          <a:extLst>
            <a:ext uri="{FF2B5EF4-FFF2-40B4-BE49-F238E27FC236}">
              <a16:creationId xmlns:a16="http://schemas.microsoft.com/office/drawing/2014/main" id="{3C28FC2E-E52F-4C83-9965-11E688E1ED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73" y="71016"/>
          <a:ext cx="475571" cy="3269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222573</xdr:colOff>
      <xdr:row>0</xdr:row>
      <xdr:rowOff>71016</xdr:rowOff>
    </xdr:from>
    <xdr:to>
      <xdr:col>1</xdr:col>
      <xdr:colOff>137651</xdr:colOff>
      <xdr:row>5</xdr:row>
      <xdr:rowOff>172072</xdr:rowOff>
    </xdr:to>
    <xdr:pic>
      <xdr:nvPicPr>
        <xdr:cNvPr id="2" name="Picture 1" descr="SITA Logo">
          <a:extLst>
            <a:ext uri="{FF2B5EF4-FFF2-40B4-BE49-F238E27FC236}">
              <a16:creationId xmlns:a16="http://schemas.microsoft.com/office/drawing/2014/main" id="{0DA3D13A-F0D2-4FF3-B364-A57A81C36F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573" y="71016"/>
          <a:ext cx="478958" cy="101545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71"/>
  <sheetViews>
    <sheetView view="pageBreakPreview" topLeftCell="A2" zoomScale="90" zoomScaleNormal="98" zoomScaleSheetLayoutView="90" workbookViewId="0">
      <selection activeCell="N26" sqref="A1:XFD1048576"/>
    </sheetView>
  </sheetViews>
  <sheetFormatPr defaultColWidth="9.109375" defaultRowHeight="14.4" x14ac:dyDescent="0.3"/>
  <cols>
    <col min="1" max="1" width="8.44140625" style="21" customWidth="1"/>
    <col min="2" max="2" width="55.77734375" style="20" customWidth="1"/>
    <col min="3" max="3" width="10" style="21" customWidth="1"/>
    <col min="4" max="4" width="9.6640625" style="21" hidden="1" customWidth="1"/>
    <col min="5" max="5" width="5.5546875" style="21" customWidth="1"/>
    <col min="6" max="6" width="15.77734375" style="20" customWidth="1"/>
    <col min="7" max="7" width="18.88671875" style="20" customWidth="1"/>
    <col min="8" max="8" width="16.33203125" style="20" customWidth="1"/>
    <col min="9" max="9" width="18.5546875" style="20" customWidth="1"/>
    <col min="10" max="10" width="16" style="20" customWidth="1"/>
    <col min="11" max="11" width="15.6640625" style="20" customWidth="1"/>
    <col min="12" max="12" width="15.77734375" style="20" customWidth="1"/>
    <col min="13" max="13" width="9.109375" style="20" customWidth="1"/>
    <col min="14" max="16384" width="9.109375" style="20"/>
  </cols>
  <sheetData>
    <row r="1" spans="1:12" s="15" customFormat="1" ht="31.2" x14ac:dyDescent="0.6">
      <c r="A1" s="4"/>
      <c r="B1" s="2" t="s">
        <v>11</v>
      </c>
      <c r="C1" s="2"/>
      <c r="D1" s="2"/>
      <c r="E1" s="67"/>
      <c r="F1" s="1"/>
      <c r="G1" s="1"/>
      <c r="H1" s="1"/>
      <c r="I1" s="1"/>
      <c r="J1" s="1"/>
      <c r="K1" s="1"/>
      <c r="L1" s="1"/>
    </row>
    <row r="2" spans="1:12" customFormat="1" ht="28.8" customHeight="1" x14ac:dyDescent="0.3">
      <c r="A2" s="17"/>
      <c r="B2" s="13" t="s">
        <v>29</v>
      </c>
      <c r="C2" s="68"/>
      <c r="D2" s="68"/>
      <c r="E2" s="69"/>
      <c r="F2" s="18"/>
      <c r="G2" s="18"/>
      <c r="H2" s="18"/>
      <c r="I2" s="18"/>
      <c r="J2" s="18"/>
      <c r="K2" s="18"/>
      <c r="L2" s="18"/>
    </row>
    <row r="3" spans="1:12" customFormat="1" ht="15.6" x14ac:dyDescent="0.3">
      <c r="A3" s="77" t="s">
        <v>59</v>
      </c>
      <c r="B3" s="16"/>
      <c r="C3" s="70"/>
      <c r="D3" s="70"/>
      <c r="E3" s="71"/>
      <c r="F3" s="12"/>
      <c r="G3" s="12"/>
      <c r="H3" s="12"/>
      <c r="I3" s="12"/>
      <c r="J3" s="12"/>
      <c r="K3" s="12"/>
      <c r="L3" s="12"/>
    </row>
    <row r="4" spans="1:12" customFormat="1" ht="46.8" x14ac:dyDescent="0.3">
      <c r="A4" s="78" t="s">
        <v>60</v>
      </c>
      <c r="B4" s="23" t="s">
        <v>58</v>
      </c>
      <c r="C4" s="70"/>
      <c r="D4" s="70"/>
      <c r="E4" s="70"/>
      <c r="F4" s="14"/>
      <c r="G4" s="14"/>
      <c r="H4" s="14"/>
      <c r="I4" s="14"/>
      <c r="J4" s="14"/>
      <c r="K4" s="14"/>
      <c r="L4" s="14"/>
    </row>
    <row r="5" spans="1:12" customFormat="1" ht="31.2" x14ac:dyDescent="0.3">
      <c r="A5" s="79" t="s">
        <v>12</v>
      </c>
      <c r="B5" s="24"/>
      <c r="C5" s="70"/>
      <c r="D5" s="70"/>
      <c r="E5" s="72"/>
      <c r="F5" s="6"/>
      <c r="G5" s="6"/>
      <c r="H5" s="6"/>
      <c r="I5" s="6"/>
      <c r="J5" s="6"/>
      <c r="K5" s="6"/>
      <c r="L5" s="6"/>
    </row>
    <row r="6" spans="1:12" customFormat="1" ht="15.6" x14ac:dyDescent="0.3">
      <c r="A6" s="80"/>
      <c r="B6" s="22"/>
      <c r="C6" s="70"/>
      <c r="D6" s="70"/>
      <c r="E6" s="72"/>
      <c r="F6" s="6"/>
      <c r="G6" s="6"/>
      <c r="H6" s="6"/>
      <c r="I6" s="6"/>
      <c r="J6" s="6"/>
      <c r="K6" s="6"/>
      <c r="L6" s="6"/>
    </row>
    <row r="7" spans="1:12" s="19" customFormat="1" ht="15.6" x14ac:dyDescent="0.3">
      <c r="A7" s="7" t="s">
        <v>3</v>
      </c>
      <c r="B7" s="8"/>
      <c r="C7" s="8"/>
      <c r="D7" s="73"/>
      <c r="E7" s="72"/>
      <c r="F7" s="6"/>
      <c r="G7" s="6"/>
      <c r="H7" s="6"/>
      <c r="I7" s="6"/>
      <c r="J7" s="6"/>
      <c r="K7" s="6"/>
      <c r="L7" s="6"/>
    </row>
    <row r="8" spans="1:12" s="19" customFormat="1" ht="15.6" x14ac:dyDescent="0.3">
      <c r="A8" s="25" t="s">
        <v>20</v>
      </c>
      <c r="B8" s="9"/>
      <c r="C8" s="10"/>
      <c r="D8" s="10"/>
      <c r="E8" s="72"/>
      <c r="F8" s="6"/>
      <c r="G8" s="6"/>
      <c r="H8" s="6"/>
      <c r="I8" s="6"/>
      <c r="J8" s="6"/>
      <c r="K8" s="6"/>
      <c r="L8" s="6"/>
    </row>
    <row r="9" spans="1:12" s="19" customFormat="1" ht="15.6" x14ac:dyDescent="0.3">
      <c r="A9" s="11" t="s">
        <v>21</v>
      </c>
      <c r="B9" s="3"/>
      <c r="C9" s="74"/>
      <c r="D9" s="74"/>
      <c r="E9" s="72"/>
      <c r="F9" s="6"/>
      <c r="G9" s="6"/>
      <c r="H9" s="6"/>
      <c r="I9" s="6"/>
      <c r="J9" s="6"/>
      <c r="K9" s="6"/>
      <c r="L9" s="6"/>
    </row>
    <row r="10" spans="1:12" s="19" customFormat="1" ht="15.6" x14ac:dyDescent="0.3">
      <c r="A10" s="11" t="s">
        <v>22</v>
      </c>
      <c r="B10" s="3"/>
      <c r="C10" s="74"/>
      <c r="D10" s="74"/>
      <c r="E10" s="72"/>
      <c r="F10" s="6"/>
      <c r="G10" s="6"/>
      <c r="H10" s="6"/>
      <c r="I10" s="6"/>
      <c r="J10" s="6"/>
      <c r="K10" s="6"/>
      <c r="L10" s="6"/>
    </row>
    <row r="11" spans="1:12" s="19" customFormat="1" ht="15.6" x14ac:dyDescent="0.3">
      <c r="A11" s="10"/>
      <c r="B11" s="5"/>
      <c r="C11" s="70"/>
      <c r="D11" s="70"/>
      <c r="E11" s="72"/>
      <c r="F11" s="6"/>
      <c r="G11" s="6"/>
      <c r="H11" s="6"/>
      <c r="I11" s="6"/>
      <c r="J11" s="6"/>
      <c r="K11" s="6"/>
      <c r="L11" s="6"/>
    </row>
    <row r="12" spans="1:12" s="49" customFormat="1" ht="46.8" x14ac:dyDescent="0.3">
      <c r="A12" s="28" t="s">
        <v>0</v>
      </c>
      <c r="B12" s="28" t="s">
        <v>167</v>
      </c>
      <c r="C12" s="28" t="s">
        <v>1</v>
      </c>
      <c r="D12" s="28" t="s">
        <v>10</v>
      </c>
      <c r="E12" s="28" t="s">
        <v>4</v>
      </c>
      <c r="F12" s="57" t="s">
        <v>31</v>
      </c>
      <c r="G12" s="57" t="s">
        <v>24</v>
      </c>
      <c r="H12" s="57" t="s">
        <v>32</v>
      </c>
      <c r="I12" s="57" t="s">
        <v>26</v>
      </c>
      <c r="J12" s="57" t="s">
        <v>33</v>
      </c>
      <c r="K12" s="57" t="s">
        <v>27</v>
      </c>
      <c r="L12" s="29" t="s">
        <v>25</v>
      </c>
    </row>
    <row r="13" spans="1:12" s="50" customFormat="1" ht="31.8" thickBot="1" x14ac:dyDescent="0.35">
      <c r="A13" s="30">
        <v>1</v>
      </c>
      <c r="B13" s="90" t="s">
        <v>170</v>
      </c>
      <c r="C13" s="91"/>
      <c r="D13" s="91"/>
      <c r="E13" s="92"/>
      <c r="F13" s="59"/>
      <c r="G13" s="32">
        <f>SUBTOTAL(9,G14:G31)</f>
        <v>61850</v>
      </c>
      <c r="H13" s="59"/>
      <c r="I13" s="32">
        <f>SUBTOTAL(9,I14:I31)</f>
        <v>26280</v>
      </c>
      <c r="J13" s="59"/>
      <c r="K13" s="32">
        <f>SUBTOTAL(9,K14:K31)</f>
        <v>30000</v>
      </c>
      <c r="L13" s="33">
        <f>SUBTOTAL(9,L14:L31)</f>
        <v>236260</v>
      </c>
    </row>
    <row r="14" spans="1:12" s="50" customFormat="1" ht="31.8" thickBot="1" x14ac:dyDescent="0.35">
      <c r="A14" s="34" t="s">
        <v>5</v>
      </c>
      <c r="B14" s="60" t="s">
        <v>166</v>
      </c>
      <c r="C14" s="61" t="s">
        <v>28</v>
      </c>
      <c r="D14" s="62" t="s">
        <v>23</v>
      </c>
      <c r="E14" s="63">
        <v>1</v>
      </c>
      <c r="F14" s="64"/>
      <c r="G14" s="36">
        <f>F14*12</f>
        <v>0</v>
      </c>
      <c r="H14" s="64"/>
      <c r="I14" s="36">
        <f t="shared" ref="I14" si="0">H14*12</f>
        <v>0</v>
      </c>
      <c r="J14" s="64"/>
      <c r="K14" s="36">
        <f t="shared" ref="K14:K22" si="1">J14*12</f>
        <v>0</v>
      </c>
      <c r="L14" s="37">
        <f>G14+I14+K14</f>
        <v>0</v>
      </c>
    </row>
    <row r="15" spans="1:12" s="50" customFormat="1" ht="31.2" x14ac:dyDescent="0.3">
      <c r="A15" s="34" t="s">
        <v>6</v>
      </c>
      <c r="B15" s="61" t="s">
        <v>57</v>
      </c>
      <c r="C15" s="61" t="s">
        <v>62</v>
      </c>
      <c r="D15" s="62" t="s">
        <v>23</v>
      </c>
      <c r="E15" s="63">
        <v>12</v>
      </c>
      <c r="F15" s="64"/>
      <c r="G15" s="36">
        <f>F15*12</f>
        <v>0</v>
      </c>
      <c r="H15" s="64"/>
      <c r="I15" s="36">
        <f t="shared" ref="I15" si="2">H15*12</f>
        <v>0</v>
      </c>
      <c r="J15" s="64"/>
      <c r="K15" s="36">
        <f t="shared" si="1"/>
        <v>0</v>
      </c>
      <c r="L15" s="37">
        <f t="shared" ref="L15:L19" si="3">G15+I15+K15</f>
        <v>0</v>
      </c>
    </row>
    <row r="16" spans="1:12" s="50" customFormat="1" ht="15.6" x14ac:dyDescent="0.3">
      <c r="A16" s="34" t="s">
        <v>7</v>
      </c>
      <c r="B16" s="61" t="s">
        <v>63</v>
      </c>
      <c r="C16" s="61" t="s">
        <v>62</v>
      </c>
      <c r="D16" s="62" t="s">
        <v>23</v>
      </c>
      <c r="E16" s="63">
        <v>12</v>
      </c>
      <c r="F16" s="64">
        <v>340</v>
      </c>
      <c r="G16" s="36">
        <f t="shared" ref="G16:K22" si="4">F16*12</f>
        <v>4080</v>
      </c>
      <c r="H16" s="64">
        <v>420</v>
      </c>
      <c r="I16" s="36">
        <f t="shared" ref="I16:I22" si="5">H16*12</f>
        <v>5040</v>
      </c>
      <c r="J16" s="64">
        <v>470</v>
      </c>
      <c r="K16" s="36">
        <f t="shared" si="1"/>
        <v>5640</v>
      </c>
      <c r="L16" s="37">
        <f t="shared" si="3"/>
        <v>14760</v>
      </c>
    </row>
    <row r="17" spans="1:13" s="50" customFormat="1" ht="15.6" x14ac:dyDescent="0.3">
      <c r="A17" s="34" t="s">
        <v>8</v>
      </c>
      <c r="B17" s="61" t="s">
        <v>30</v>
      </c>
      <c r="C17" s="61" t="s">
        <v>64</v>
      </c>
      <c r="D17" s="62" t="s">
        <v>23</v>
      </c>
      <c r="E17" s="63">
        <v>4</v>
      </c>
      <c r="F17" s="64"/>
      <c r="G17" s="36">
        <f>F17*4</f>
        <v>0</v>
      </c>
      <c r="H17" s="64"/>
      <c r="I17" s="36">
        <f>H17*4</f>
        <v>0</v>
      </c>
      <c r="J17" s="64"/>
      <c r="K17" s="36">
        <f>J17*4</f>
        <v>0</v>
      </c>
      <c r="L17" s="37">
        <f t="shared" si="3"/>
        <v>0</v>
      </c>
    </row>
    <row r="18" spans="1:13" s="50" customFormat="1" ht="31.2" x14ac:dyDescent="0.3">
      <c r="A18" s="34" t="s">
        <v>9</v>
      </c>
      <c r="B18" s="65" t="s">
        <v>34</v>
      </c>
      <c r="C18" s="61" t="s">
        <v>65</v>
      </c>
      <c r="D18" s="62" t="s">
        <v>23</v>
      </c>
      <c r="E18" s="63">
        <v>2</v>
      </c>
      <c r="F18" s="64"/>
      <c r="G18" s="36">
        <f>F18*2</f>
        <v>0</v>
      </c>
      <c r="H18" s="64"/>
      <c r="I18" s="36">
        <f>H18*2</f>
        <v>0</v>
      </c>
      <c r="J18" s="64"/>
      <c r="K18" s="36">
        <f>J18*2</f>
        <v>0</v>
      </c>
      <c r="L18" s="37">
        <f t="shared" si="3"/>
        <v>0</v>
      </c>
    </row>
    <row r="19" spans="1:13" s="50" customFormat="1" ht="15.6" x14ac:dyDescent="0.3">
      <c r="A19" s="56" t="s">
        <v>55</v>
      </c>
      <c r="B19" s="65" t="s">
        <v>66</v>
      </c>
      <c r="C19" s="61" t="s">
        <v>70</v>
      </c>
      <c r="D19" s="62" t="s">
        <v>23</v>
      </c>
      <c r="E19" s="63">
        <v>24</v>
      </c>
      <c r="F19" s="64">
        <v>190</v>
      </c>
      <c r="G19" s="36">
        <f>F19*24</f>
        <v>4560</v>
      </c>
      <c r="H19" s="64">
        <v>220</v>
      </c>
      <c r="I19" s="36">
        <f>H19*24</f>
        <v>5280</v>
      </c>
      <c r="J19" s="64">
        <v>250</v>
      </c>
      <c r="K19" s="36">
        <f>J19*24</f>
        <v>6000</v>
      </c>
      <c r="L19" s="37">
        <f t="shared" si="3"/>
        <v>15840</v>
      </c>
    </row>
    <row r="20" spans="1:13" s="50" customFormat="1" ht="15.45" customHeight="1" x14ac:dyDescent="0.3">
      <c r="A20" s="34" t="s">
        <v>56</v>
      </c>
      <c r="B20" s="38" t="s">
        <v>61</v>
      </c>
      <c r="C20" s="61" t="s">
        <v>69</v>
      </c>
      <c r="D20" s="62" t="s">
        <v>23</v>
      </c>
      <c r="E20" s="63">
        <v>12</v>
      </c>
      <c r="F20" s="64"/>
      <c r="G20" s="36">
        <f t="shared" si="4"/>
        <v>0</v>
      </c>
      <c r="H20" s="64"/>
      <c r="I20" s="36">
        <f t="shared" si="5"/>
        <v>0</v>
      </c>
      <c r="J20" s="64"/>
      <c r="K20" s="36">
        <f t="shared" si="1"/>
        <v>0</v>
      </c>
      <c r="L20" s="37">
        <f>G20+I20+K20</f>
        <v>0</v>
      </c>
    </row>
    <row r="21" spans="1:13" s="50" customFormat="1" ht="41.4" customHeight="1" x14ac:dyDescent="0.3">
      <c r="A21" s="56">
        <v>2</v>
      </c>
      <c r="B21" s="90" t="s">
        <v>68</v>
      </c>
      <c r="C21" s="61"/>
      <c r="D21" s="62"/>
      <c r="E21" s="63"/>
      <c r="F21" s="64"/>
      <c r="G21" s="36">
        <f t="shared" si="4"/>
        <v>0</v>
      </c>
      <c r="H21" s="64"/>
      <c r="I21" s="36">
        <f t="shared" si="4"/>
        <v>0</v>
      </c>
      <c r="J21" s="64"/>
      <c r="K21" s="36">
        <f t="shared" si="4"/>
        <v>0</v>
      </c>
      <c r="L21" s="37">
        <f>G21+I21+K21</f>
        <v>0</v>
      </c>
    </row>
    <row r="22" spans="1:13" s="50" customFormat="1" ht="140.4" x14ac:dyDescent="0.3">
      <c r="A22" s="56">
        <v>2.1</v>
      </c>
      <c r="B22" s="65" t="s">
        <v>168</v>
      </c>
      <c r="C22" s="61" t="s">
        <v>62</v>
      </c>
      <c r="D22" s="62" t="s">
        <v>23</v>
      </c>
      <c r="E22" s="63">
        <v>12</v>
      </c>
      <c r="F22" s="64">
        <v>1590</v>
      </c>
      <c r="G22" s="36">
        <f t="shared" si="4"/>
        <v>19080</v>
      </c>
      <c r="H22" s="64">
        <v>1330</v>
      </c>
      <c r="I22" s="36">
        <f t="shared" si="5"/>
        <v>15960</v>
      </c>
      <c r="J22" s="64">
        <v>1530</v>
      </c>
      <c r="K22" s="36">
        <f t="shared" si="1"/>
        <v>18360</v>
      </c>
      <c r="L22" s="37">
        <f>G22+I22+K22</f>
        <v>53400</v>
      </c>
    </row>
    <row r="23" spans="1:13" s="50" customFormat="1" ht="46.8" customHeight="1" x14ac:dyDescent="0.3">
      <c r="A23" s="56">
        <v>3</v>
      </c>
      <c r="B23" s="90" t="s">
        <v>180</v>
      </c>
      <c r="C23" s="102"/>
      <c r="D23" s="103"/>
      <c r="E23" s="103"/>
      <c r="F23" s="103"/>
      <c r="G23" s="103"/>
      <c r="H23" s="103"/>
      <c r="I23" s="103"/>
      <c r="J23" s="103"/>
      <c r="K23" s="103"/>
      <c r="L23" s="104">
        <f>SUM(L14:L22)</f>
        <v>84000</v>
      </c>
    </row>
    <row r="24" spans="1:13" s="50" customFormat="1" ht="15.6" x14ac:dyDescent="0.3">
      <c r="A24" s="34">
        <v>3.1</v>
      </c>
      <c r="B24" s="65" t="s">
        <v>137</v>
      </c>
      <c r="C24" s="61" t="s">
        <v>67</v>
      </c>
      <c r="D24" s="62"/>
      <c r="E24" s="63">
        <v>5</v>
      </c>
      <c r="F24" s="64">
        <v>1110</v>
      </c>
      <c r="G24" s="36">
        <f>F24*5</f>
        <v>5550</v>
      </c>
      <c r="H24" s="64">
        <f>F24/5</f>
        <v>222</v>
      </c>
      <c r="I24" s="36"/>
      <c r="J24" s="64"/>
      <c r="K24" s="36"/>
      <c r="L24" s="37">
        <f t="shared" ref="L24:L30" si="6">G24+I24+K24</f>
        <v>5550</v>
      </c>
      <c r="M24" s="66"/>
    </row>
    <row r="25" spans="1:13" s="50" customFormat="1" ht="31.2" x14ac:dyDescent="0.3">
      <c r="A25" s="34">
        <v>3.2</v>
      </c>
      <c r="B25" s="65" t="s">
        <v>181</v>
      </c>
      <c r="C25" s="61" t="s">
        <v>67</v>
      </c>
      <c r="D25" s="62"/>
      <c r="E25" s="63">
        <v>5</v>
      </c>
      <c r="F25" s="64">
        <v>990</v>
      </c>
      <c r="G25" s="36">
        <f>F25*8</f>
        <v>7920</v>
      </c>
      <c r="H25" s="64">
        <f>F25/5</f>
        <v>198</v>
      </c>
      <c r="I25" s="36"/>
      <c r="J25" s="64"/>
      <c r="K25" s="36"/>
      <c r="L25" s="37">
        <f t="shared" si="6"/>
        <v>7920</v>
      </c>
    </row>
    <row r="26" spans="1:13" s="50" customFormat="1" ht="15.6" x14ac:dyDescent="0.3">
      <c r="A26" s="34">
        <v>3.3</v>
      </c>
      <c r="B26" s="65" t="s">
        <v>182</v>
      </c>
      <c r="C26" s="61" t="s">
        <v>67</v>
      </c>
      <c r="D26" s="62"/>
      <c r="E26" s="63">
        <v>4</v>
      </c>
      <c r="F26" s="64">
        <v>590</v>
      </c>
      <c r="G26" s="36">
        <f>F26*4</f>
        <v>2360</v>
      </c>
      <c r="H26" s="64">
        <v>0</v>
      </c>
      <c r="I26" s="36"/>
      <c r="J26" s="64"/>
      <c r="K26" s="36"/>
      <c r="L26" s="37">
        <f t="shared" si="6"/>
        <v>2360</v>
      </c>
    </row>
    <row r="27" spans="1:13" s="50" customFormat="1" ht="15.6" x14ac:dyDescent="0.3">
      <c r="A27" s="34">
        <v>3.4</v>
      </c>
      <c r="B27" s="65" t="s">
        <v>183</v>
      </c>
      <c r="C27" s="61" t="s">
        <v>67</v>
      </c>
      <c r="D27" s="62"/>
      <c r="E27" s="63">
        <v>5</v>
      </c>
      <c r="F27" s="64">
        <v>990</v>
      </c>
      <c r="G27" s="36">
        <f>F27*5</f>
        <v>4950</v>
      </c>
      <c r="H27" s="64">
        <v>0</v>
      </c>
      <c r="I27" s="36"/>
      <c r="J27" s="64"/>
      <c r="K27" s="36"/>
      <c r="L27" s="37">
        <f t="shared" si="6"/>
        <v>4950</v>
      </c>
    </row>
    <row r="28" spans="1:13" s="50" customFormat="1" ht="15.6" x14ac:dyDescent="0.3">
      <c r="A28" s="34">
        <v>3.5</v>
      </c>
      <c r="B28" s="65" t="s">
        <v>184</v>
      </c>
      <c r="C28" s="61" t="s">
        <v>67</v>
      </c>
      <c r="D28" s="62"/>
      <c r="E28" s="63">
        <v>5</v>
      </c>
      <c r="F28" s="64">
        <v>990</v>
      </c>
      <c r="G28" s="36">
        <f>F28*5</f>
        <v>4950</v>
      </c>
      <c r="H28" s="64">
        <f>F28/5</f>
        <v>198</v>
      </c>
      <c r="I28" s="36"/>
      <c r="J28" s="64"/>
      <c r="K28" s="36"/>
      <c r="L28" s="37">
        <f t="shared" si="6"/>
        <v>4950</v>
      </c>
    </row>
    <row r="29" spans="1:13" s="50" customFormat="1" ht="31.2" x14ac:dyDescent="0.3">
      <c r="A29" s="34">
        <v>3.6</v>
      </c>
      <c r="B29" s="65" t="s">
        <v>185</v>
      </c>
      <c r="C29" s="61" t="s">
        <v>67</v>
      </c>
      <c r="D29" s="62"/>
      <c r="E29" s="63">
        <v>4</v>
      </c>
      <c r="F29" s="64">
        <v>1110</v>
      </c>
      <c r="G29" s="36">
        <f>F29*4</f>
        <v>4440</v>
      </c>
      <c r="H29" s="64">
        <v>0</v>
      </c>
      <c r="I29" s="36"/>
      <c r="J29" s="64"/>
      <c r="K29" s="36"/>
      <c r="L29" s="37">
        <f t="shared" si="6"/>
        <v>4440</v>
      </c>
    </row>
    <row r="30" spans="1:13" s="50" customFormat="1" ht="15.6" x14ac:dyDescent="0.3">
      <c r="A30" s="34">
        <v>3.7</v>
      </c>
      <c r="B30" s="65" t="s">
        <v>186</v>
      </c>
      <c r="C30" s="61" t="s">
        <v>67</v>
      </c>
      <c r="D30" s="62"/>
      <c r="E30" s="63">
        <v>6</v>
      </c>
      <c r="F30" s="64">
        <v>660</v>
      </c>
      <c r="G30" s="36">
        <f>F30*6</f>
        <v>3960</v>
      </c>
      <c r="H30" s="64">
        <f>F30/1</f>
        <v>660</v>
      </c>
      <c r="I30" s="36"/>
      <c r="J30" s="64"/>
      <c r="K30" s="36"/>
      <c r="L30" s="37">
        <f t="shared" si="6"/>
        <v>3960</v>
      </c>
    </row>
    <row r="31" spans="1:13" s="50" customFormat="1" ht="15.6" x14ac:dyDescent="0.3">
      <c r="A31" s="94"/>
      <c r="B31" s="95"/>
      <c r="C31" s="95"/>
      <c r="D31" s="95"/>
      <c r="E31" s="95"/>
      <c r="F31" s="95"/>
      <c r="G31" s="95"/>
      <c r="H31" s="96">
        <f>SUM(H24:H30)</f>
        <v>1278</v>
      </c>
      <c r="I31" s="95"/>
      <c r="J31" s="95"/>
      <c r="K31" s="95"/>
      <c r="L31" s="97">
        <f>SUM(L24:L30)</f>
        <v>34130</v>
      </c>
    </row>
    <row r="32" spans="1:13" s="50" customFormat="1" ht="36" customHeight="1" thickBot="1" x14ac:dyDescent="0.35">
      <c r="A32" s="90">
        <v>1</v>
      </c>
      <c r="B32" s="90" t="s">
        <v>169</v>
      </c>
      <c r="C32" s="91"/>
      <c r="D32" s="91"/>
      <c r="E32" s="92"/>
      <c r="F32" s="59"/>
      <c r="G32" s="32">
        <f>SUBTOTAL(9,G33:G50)</f>
        <v>14740</v>
      </c>
      <c r="H32" s="59"/>
      <c r="I32" s="32">
        <f>SUBTOTAL(9,I33:I50)</f>
        <v>12240</v>
      </c>
      <c r="J32" s="59"/>
      <c r="K32" s="32">
        <f>SUBTOTAL(9,K33:K50)</f>
        <v>12240</v>
      </c>
      <c r="L32" s="33">
        <f>SUBTOTAL(9,L33:L50)</f>
        <v>39220</v>
      </c>
    </row>
    <row r="33" spans="1:13" s="50" customFormat="1" ht="31.8" thickBot="1" x14ac:dyDescent="0.35">
      <c r="A33" s="34" t="s">
        <v>5</v>
      </c>
      <c r="B33" s="60" t="s">
        <v>171</v>
      </c>
      <c r="C33" s="61" t="s">
        <v>28</v>
      </c>
      <c r="D33" s="62" t="s">
        <v>23</v>
      </c>
      <c r="E33" s="63">
        <v>1</v>
      </c>
      <c r="F33" s="64">
        <v>120</v>
      </c>
      <c r="G33" s="36">
        <f>F33*12</f>
        <v>1440</v>
      </c>
      <c r="H33" s="64">
        <v>120</v>
      </c>
      <c r="I33" s="36">
        <f>H33*12</f>
        <v>1440</v>
      </c>
      <c r="J33" s="64">
        <v>120</v>
      </c>
      <c r="K33" s="36">
        <f>J33*12</f>
        <v>1440</v>
      </c>
      <c r="L33" s="37">
        <f>G33+I33+K33</f>
        <v>4320</v>
      </c>
    </row>
    <row r="34" spans="1:13" s="50" customFormat="1" ht="31.2" x14ac:dyDescent="0.3">
      <c r="A34" s="34" t="s">
        <v>6</v>
      </c>
      <c r="B34" s="61" t="s">
        <v>57</v>
      </c>
      <c r="C34" s="61" t="s">
        <v>62</v>
      </c>
      <c r="D34" s="62" t="s">
        <v>23</v>
      </c>
      <c r="E34" s="63">
        <v>12</v>
      </c>
      <c r="F34" s="64">
        <v>120</v>
      </c>
      <c r="G34" s="36">
        <f t="shared" ref="G34:I41" si="7">F34*12</f>
        <v>1440</v>
      </c>
      <c r="H34" s="64">
        <v>120</v>
      </c>
      <c r="I34" s="36">
        <f t="shared" si="7"/>
        <v>1440</v>
      </c>
      <c r="J34" s="64">
        <v>120</v>
      </c>
      <c r="K34" s="36">
        <f t="shared" ref="K34" si="8">J34*12</f>
        <v>1440</v>
      </c>
      <c r="L34" s="37">
        <f t="shared" ref="L34:L38" si="9">G34+I34+K34</f>
        <v>4320</v>
      </c>
    </row>
    <row r="35" spans="1:13" s="50" customFormat="1" ht="15.6" x14ac:dyDescent="0.3">
      <c r="A35" s="34" t="s">
        <v>7</v>
      </c>
      <c r="B35" s="61" t="s">
        <v>63</v>
      </c>
      <c r="C35" s="61" t="s">
        <v>62</v>
      </c>
      <c r="D35" s="62" t="s">
        <v>23</v>
      </c>
      <c r="E35" s="63">
        <v>12</v>
      </c>
      <c r="F35" s="64">
        <v>120</v>
      </c>
      <c r="G35" s="36">
        <f t="shared" si="7"/>
        <v>1440</v>
      </c>
      <c r="H35" s="64">
        <v>120</v>
      </c>
      <c r="I35" s="36">
        <f t="shared" si="7"/>
        <v>1440</v>
      </c>
      <c r="J35" s="64">
        <v>120</v>
      </c>
      <c r="K35" s="36">
        <f t="shared" ref="K35" si="10">J35*12</f>
        <v>1440</v>
      </c>
      <c r="L35" s="37">
        <f t="shared" si="9"/>
        <v>4320</v>
      </c>
    </row>
    <row r="36" spans="1:13" s="50" customFormat="1" ht="15.6" x14ac:dyDescent="0.3">
      <c r="A36" s="34" t="s">
        <v>8</v>
      </c>
      <c r="B36" s="61" t="s">
        <v>30</v>
      </c>
      <c r="C36" s="61" t="s">
        <v>64</v>
      </c>
      <c r="D36" s="62" t="s">
        <v>23</v>
      </c>
      <c r="E36" s="63">
        <v>4</v>
      </c>
      <c r="F36" s="64">
        <v>120</v>
      </c>
      <c r="G36" s="36">
        <f>F36*4</f>
        <v>480</v>
      </c>
      <c r="H36" s="64">
        <v>120</v>
      </c>
      <c r="I36" s="36">
        <f>H36*4</f>
        <v>480</v>
      </c>
      <c r="J36" s="64">
        <v>120</v>
      </c>
      <c r="K36" s="36">
        <f>J36*4</f>
        <v>480</v>
      </c>
      <c r="L36" s="37">
        <f t="shared" si="9"/>
        <v>1440</v>
      </c>
    </row>
    <row r="37" spans="1:13" s="50" customFormat="1" ht="31.2" x14ac:dyDescent="0.3">
      <c r="A37" s="34" t="s">
        <v>9</v>
      </c>
      <c r="B37" s="65" t="s">
        <v>34</v>
      </c>
      <c r="C37" s="61" t="s">
        <v>65</v>
      </c>
      <c r="D37" s="62" t="s">
        <v>23</v>
      </c>
      <c r="E37" s="63">
        <v>2</v>
      </c>
      <c r="F37" s="64">
        <v>120</v>
      </c>
      <c r="G37" s="36">
        <f>F37*2</f>
        <v>240</v>
      </c>
      <c r="H37" s="64">
        <v>120</v>
      </c>
      <c r="I37" s="36">
        <f>H37*2</f>
        <v>240</v>
      </c>
      <c r="J37" s="64">
        <v>120</v>
      </c>
      <c r="K37" s="36">
        <f>J37*2</f>
        <v>240</v>
      </c>
      <c r="L37" s="37">
        <f t="shared" si="9"/>
        <v>720</v>
      </c>
    </row>
    <row r="38" spans="1:13" s="50" customFormat="1" ht="15.6" x14ac:dyDescent="0.3">
      <c r="A38" s="56" t="s">
        <v>55</v>
      </c>
      <c r="B38" s="65" t="s">
        <v>66</v>
      </c>
      <c r="C38" s="61" t="s">
        <v>70</v>
      </c>
      <c r="D38" s="62" t="s">
        <v>23</v>
      </c>
      <c r="E38" s="63">
        <v>48</v>
      </c>
      <c r="F38" s="64">
        <v>120</v>
      </c>
      <c r="G38" s="36">
        <f>F38*48</f>
        <v>5760</v>
      </c>
      <c r="H38" s="64">
        <v>120</v>
      </c>
      <c r="I38" s="36">
        <f>H38*48</f>
        <v>5760</v>
      </c>
      <c r="J38" s="64">
        <v>120</v>
      </c>
      <c r="K38" s="36">
        <f>J38*48</f>
        <v>5760</v>
      </c>
      <c r="L38" s="37">
        <f t="shared" si="9"/>
        <v>17280</v>
      </c>
    </row>
    <row r="39" spans="1:13" s="50" customFormat="1" ht="15.45" customHeight="1" x14ac:dyDescent="0.3">
      <c r="A39" s="34" t="s">
        <v>56</v>
      </c>
      <c r="B39" s="38" t="s">
        <v>61</v>
      </c>
      <c r="C39" s="61" t="s">
        <v>69</v>
      </c>
      <c r="D39" s="62" t="s">
        <v>23</v>
      </c>
      <c r="E39" s="63">
        <v>12</v>
      </c>
      <c r="F39" s="64">
        <v>120</v>
      </c>
      <c r="G39" s="36">
        <f t="shared" si="7"/>
        <v>1440</v>
      </c>
      <c r="H39" s="64">
        <v>120</v>
      </c>
      <c r="I39" s="36">
        <f t="shared" si="7"/>
        <v>1440</v>
      </c>
      <c r="J39" s="64">
        <v>120</v>
      </c>
      <c r="K39" s="36">
        <f t="shared" ref="K39" si="11">J39*12</f>
        <v>1440</v>
      </c>
      <c r="L39" s="37">
        <f>G39+I39+K39</f>
        <v>4320</v>
      </c>
    </row>
    <row r="40" spans="1:13" s="50" customFormat="1" ht="41.4" customHeight="1" x14ac:dyDescent="0.3">
      <c r="A40" s="93">
        <v>2</v>
      </c>
      <c r="B40" s="90" t="s">
        <v>178</v>
      </c>
      <c r="C40" s="206"/>
      <c r="D40" s="207"/>
      <c r="E40" s="207"/>
      <c r="F40" s="207"/>
      <c r="G40" s="207"/>
      <c r="H40" s="207"/>
      <c r="I40" s="207"/>
      <c r="J40" s="207"/>
      <c r="K40" s="207"/>
      <c r="L40" s="208"/>
    </row>
    <row r="41" spans="1:13" s="50" customFormat="1" ht="124.8" x14ac:dyDescent="0.3">
      <c r="A41" s="56">
        <v>2.1</v>
      </c>
      <c r="B41" s="65" t="s">
        <v>177</v>
      </c>
      <c r="C41" s="61" t="s">
        <v>62</v>
      </c>
      <c r="D41" s="62" t="s">
        <v>23</v>
      </c>
      <c r="E41" s="63">
        <v>12</v>
      </c>
      <c r="F41" s="64"/>
      <c r="G41" s="36">
        <f t="shared" si="7"/>
        <v>0</v>
      </c>
      <c r="H41" s="64"/>
      <c r="I41" s="36">
        <f t="shared" ref="I41" si="12">H41*12</f>
        <v>0</v>
      </c>
      <c r="J41" s="64"/>
      <c r="K41" s="36">
        <f t="shared" ref="K41" si="13">J41*12</f>
        <v>0</v>
      </c>
      <c r="L41" s="101">
        <f>G41+I41+K41</f>
        <v>0</v>
      </c>
    </row>
    <row r="42" spans="1:13" s="50" customFormat="1" ht="46.8" customHeight="1" x14ac:dyDescent="0.3">
      <c r="A42" s="93">
        <v>3</v>
      </c>
      <c r="B42" s="90" t="s">
        <v>179</v>
      </c>
      <c r="C42" s="98"/>
      <c r="D42" s="99"/>
      <c r="E42" s="99"/>
      <c r="F42" s="99"/>
      <c r="G42" s="99"/>
      <c r="H42" s="99"/>
      <c r="I42" s="99"/>
      <c r="J42" s="99"/>
      <c r="K42" s="99"/>
      <c r="L42" s="100"/>
    </row>
    <row r="43" spans="1:13" s="50" customFormat="1" ht="15.6" x14ac:dyDescent="0.3">
      <c r="A43" s="34">
        <v>3.1</v>
      </c>
      <c r="B43" s="65" t="s">
        <v>155</v>
      </c>
      <c r="C43" s="61" t="s">
        <v>67</v>
      </c>
      <c r="D43" s="62"/>
      <c r="E43" s="63">
        <v>4</v>
      </c>
      <c r="F43" s="64">
        <v>100</v>
      </c>
      <c r="G43" s="36">
        <f>F43*4</f>
        <v>400</v>
      </c>
      <c r="H43" s="64">
        <v>0</v>
      </c>
      <c r="I43" s="36"/>
      <c r="J43" s="64">
        <v>0</v>
      </c>
      <c r="K43" s="36"/>
      <c r="L43" s="37">
        <f t="shared" ref="L43:L49" si="14">G43+I43+K43</f>
        <v>400</v>
      </c>
      <c r="M43" s="66"/>
    </row>
    <row r="44" spans="1:13" s="50" customFormat="1" ht="31.2" x14ac:dyDescent="0.3">
      <c r="A44" s="34">
        <v>3.2</v>
      </c>
      <c r="B44" s="65" t="s">
        <v>172</v>
      </c>
      <c r="C44" s="61" t="s">
        <v>67</v>
      </c>
      <c r="D44" s="62"/>
      <c r="E44" s="63">
        <v>4</v>
      </c>
      <c r="F44" s="64">
        <v>100</v>
      </c>
      <c r="G44" s="36">
        <f>F44*4</f>
        <v>400</v>
      </c>
      <c r="H44" s="64">
        <v>0</v>
      </c>
      <c r="I44" s="36"/>
      <c r="J44" s="64">
        <v>0</v>
      </c>
      <c r="K44" s="36"/>
      <c r="L44" s="37">
        <f t="shared" si="14"/>
        <v>400</v>
      </c>
    </row>
    <row r="45" spans="1:13" s="50" customFormat="1" ht="15.6" x14ac:dyDescent="0.3">
      <c r="A45" s="34">
        <v>3.3</v>
      </c>
      <c r="B45" s="65" t="s">
        <v>173</v>
      </c>
      <c r="C45" s="61" t="s">
        <v>67</v>
      </c>
      <c r="D45" s="62"/>
      <c r="E45" s="63">
        <v>2</v>
      </c>
      <c r="F45" s="64">
        <v>100</v>
      </c>
      <c r="G45" s="36">
        <f t="shared" ref="G45" si="15">F45*1</f>
        <v>100</v>
      </c>
      <c r="H45" s="64">
        <v>0</v>
      </c>
      <c r="I45" s="36"/>
      <c r="J45" s="64">
        <v>0</v>
      </c>
      <c r="K45" s="36"/>
      <c r="L45" s="37">
        <f t="shared" si="14"/>
        <v>100</v>
      </c>
    </row>
    <row r="46" spans="1:13" s="50" customFormat="1" ht="15.6" x14ac:dyDescent="0.3">
      <c r="A46" s="34">
        <v>3.4</v>
      </c>
      <c r="B46" s="65" t="s">
        <v>174</v>
      </c>
      <c r="C46" s="61" t="s">
        <v>67</v>
      </c>
      <c r="D46" s="62"/>
      <c r="E46" s="63">
        <v>4</v>
      </c>
      <c r="F46" s="64">
        <v>100</v>
      </c>
      <c r="G46" s="36">
        <f t="shared" ref="G46:G47" si="16">F46*4</f>
        <v>400</v>
      </c>
      <c r="H46" s="64">
        <v>0</v>
      </c>
      <c r="I46" s="36"/>
      <c r="J46" s="64">
        <v>0</v>
      </c>
      <c r="K46" s="36"/>
      <c r="L46" s="37">
        <f t="shared" si="14"/>
        <v>400</v>
      </c>
    </row>
    <row r="47" spans="1:13" s="50" customFormat="1" ht="15.6" x14ac:dyDescent="0.3">
      <c r="A47" s="34">
        <v>3.5</v>
      </c>
      <c r="B47" s="65" t="s">
        <v>175</v>
      </c>
      <c r="C47" s="61" t="s">
        <v>67</v>
      </c>
      <c r="D47" s="62"/>
      <c r="E47" s="63">
        <v>4</v>
      </c>
      <c r="F47" s="64">
        <v>100</v>
      </c>
      <c r="G47" s="36">
        <f t="shared" si="16"/>
        <v>400</v>
      </c>
      <c r="H47" s="64">
        <v>0</v>
      </c>
      <c r="I47" s="36"/>
      <c r="J47" s="64">
        <v>0</v>
      </c>
      <c r="K47" s="36"/>
      <c r="L47" s="37">
        <f t="shared" si="14"/>
        <v>400</v>
      </c>
    </row>
    <row r="48" spans="1:13" s="50" customFormat="1" ht="31.2" x14ac:dyDescent="0.3">
      <c r="A48" s="34">
        <v>3.6</v>
      </c>
      <c r="B48" s="65" t="s">
        <v>176</v>
      </c>
      <c r="C48" s="61" t="s">
        <v>67</v>
      </c>
      <c r="D48" s="62"/>
      <c r="E48" s="63">
        <v>2</v>
      </c>
      <c r="F48" s="64">
        <v>100</v>
      </c>
      <c r="G48" s="36">
        <f>F48*2</f>
        <v>200</v>
      </c>
      <c r="H48" s="64">
        <v>0</v>
      </c>
      <c r="I48" s="36"/>
      <c r="J48" s="64">
        <v>0</v>
      </c>
      <c r="K48" s="36"/>
      <c r="L48" s="37">
        <f t="shared" si="14"/>
        <v>200</v>
      </c>
    </row>
    <row r="49" spans="1:12" s="50" customFormat="1" ht="15.6" x14ac:dyDescent="0.3">
      <c r="A49" s="34">
        <v>3.7</v>
      </c>
      <c r="B49" s="65" t="s">
        <v>71</v>
      </c>
      <c r="C49" s="61" t="s">
        <v>67</v>
      </c>
      <c r="D49" s="62"/>
      <c r="E49" s="63">
        <v>6</v>
      </c>
      <c r="F49" s="64">
        <v>100</v>
      </c>
      <c r="G49" s="36">
        <f>F49*6</f>
        <v>600</v>
      </c>
      <c r="H49" s="64">
        <v>0</v>
      </c>
      <c r="I49" s="36"/>
      <c r="J49" s="64">
        <v>0</v>
      </c>
      <c r="K49" s="36"/>
      <c r="L49" s="37">
        <f t="shared" si="14"/>
        <v>600</v>
      </c>
    </row>
    <row r="50" spans="1:12" s="50" customFormat="1" ht="15.6" x14ac:dyDescent="0.3">
      <c r="A50" s="34"/>
      <c r="B50" s="38"/>
      <c r="C50" s="61"/>
      <c r="D50" s="62"/>
      <c r="E50" s="63"/>
      <c r="F50" s="35"/>
      <c r="G50" s="36"/>
      <c r="H50" s="35"/>
      <c r="I50" s="36"/>
      <c r="J50" s="64">
        <v>0</v>
      </c>
      <c r="K50" s="36"/>
      <c r="L50" s="37"/>
    </row>
    <row r="51" spans="1:12" s="51" customFormat="1" ht="16.2" thickBot="1" x14ac:dyDescent="0.35">
      <c r="A51" s="30"/>
      <c r="B51" s="39"/>
      <c r="C51" s="75"/>
      <c r="D51" s="75"/>
      <c r="E51" s="58"/>
      <c r="F51" s="31"/>
      <c r="G51" s="32"/>
      <c r="H51" s="31"/>
      <c r="I51" s="32"/>
      <c r="J51" s="31"/>
      <c r="K51" s="36"/>
      <c r="L51" s="33"/>
    </row>
    <row r="52" spans="1:12" s="50" customFormat="1" ht="15.6" x14ac:dyDescent="0.3">
      <c r="A52" s="40"/>
      <c r="B52" s="41" t="s">
        <v>13</v>
      </c>
      <c r="C52" s="40"/>
      <c r="D52" s="40"/>
      <c r="E52" s="76"/>
      <c r="F52" s="42"/>
      <c r="G52" s="43">
        <f>SUBTOTAL(9,G13:G51)</f>
        <v>76590</v>
      </c>
      <c r="H52" s="42"/>
      <c r="I52" s="43">
        <f>SUBTOTAL(9,I13:I51)</f>
        <v>38520</v>
      </c>
      <c r="J52" s="42"/>
      <c r="K52" s="43">
        <f>SUBTOTAL(9,K13:K51)</f>
        <v>42240</v>
      </c>
      <c r="L52" s="44">
        <f>SUBTOTAL(9,L13:L51)</f>
        <v>275480</v>
      </c>
    </row>
    <row r="53" spans="1:12" s="50" customFormat="1" ht="15.6" x14ac:dyDescent="0.3">
      <c r="A53" s="40"/>
      <c r="B53" s="41" t="s">
        <v>2</v>
      </c>
      <c r="C53" s="40"/>
      <c r="D53" s="40"/>
      <c r="E53" s="76"/>
      <c r="F53" s="42"/>
      <c r="G53" s="45">
        <f>G52*0.15</f>
        <v>11488.5</v>
      </c>
      <c r="H53" s="42"/>
      <c r="I53" s="45">
        <f>I52*0.15</f>
        <v>5778</v>
      </c>
      <c r="J53" s="42"/>
      <c r="K53" s="45">
        <f>K52*0.15</f>
        <v>6336</v>
      </c>
      <c r="L53" s="46">
        <f>L52*0.15</f>
        <v>41322</v>
      </c>
    </row>
    <row r="54" spans="1:12" s="50" customFormat="1" ht="16.2" thickBot="1" x14ac:dyDescent="0.35">
      <c r="A54" s="40"/>
      <c r="B54" s="41" t="s">
        <v>14</v>
      </c>
      <c r="C54" s="40"/>
      <c r="D54" s="40"/>
      <c r="E54" s="76"/>
      <c r="F54" s="42"/>
      <c r="G54" s="47">
        <f>G52+G53</f>
        <v>88078.5</v>
      </c>
      <c r="H54" s="42"/>
      <c r="I54" s="47">
        <f>I52+I53</f>
        <v>44298</v>
      </c>
      <c r="J54" s="42"/>
      <c r="K54" s="47">
        <f>K52+K53</f>
        <v>48576</v>
      </c>
      <c r="L54" s="48">
        <f>L52+L53</f>
        <v>316802</v>
      </c>
    </row>
    <row r="55" spans="1:12" s="50" customFormat="1" ht="15.6" x14ac:dyDescent="0.3">
      <c r="A55" s="52"/>
      <c r="B55" s="53"/>
      <c r="C55" s="52"/>
      <c r="D55" s="52"/>
      <c r="E55" s="52"/>
      <c r="F55" s="54"/>
      <c r="G55" s="54"/>
      <c r="H55" s="54"/>
      <c r="I55" s="54"/>
      <c r="J55" s="54"/>
      <c r="K55" s="54"/>
      <c r="L55" s="54"/>
    </row>
    <row r="56" spans="1:12" s="50" customFormat="1" ht="16.2" thickBot="1" x14ac:dyDescent="0.35">
      <c r="A56" s="52"/>
      <c r="B56" s="54"/>
      <c r="C56" s="52"/>
      <c r="D56" s="52"/>
      <c r="E56" s="52"/>
      <c r="F56" s="54"/>
      <c r="G56" s="54"/>
      <c r="H56" s="54"/>
      <c r="I56" s="54"/>
      <c r="J56" s="54"/>
      <c r="K56" s="54"/>
      <c r="L56" s="54"/>
    </row>
    <row r="57" spans="1:12" s="50" customFormat="1" ht="25.8" customHeight="1" x14ac:dyDescent="0.3">
      <c r="A57" s="52"/>
      <c r="B57" s="216" t="s">
        <v>18</v>
      </c>
      <c r="C57" s="229"/>
      <c r="D57" s="230"/>
      <c r="E57" s="231"/>
      <c r="F57" s="232"/>
      <c r="G57" s="219"/>
      <c r="H57" s="220"/>
      <c r="I57" s="54"/>
      <c r="J57" s="54"/>
      <c r="K57" s="54"/>
      <c r="L57" s="54"/>
    </row>
    <row r="58" spans="1:12" s="50" customFormat="1" ht="17.399999999999999" customHeight="1" x14ac:dyDescent="0.3">
      <c r="A58" s="52"/>
      <c r="B58" s="217"/>
      <c r="C58" s="226" t="s">
        <v>15</v>
      </c>
      <c r="D58" s="227"/>
      <c r="E58" s="228"/>
      <c r="F58" s="221"/>
      <c r="G58" s="209" t="s">
        <v>17</v>
      </c>
      <c r="H58" s="221"/>
      <c r="I58" s="54"/>
      <c r="J58" s="55"/>
      <c r="K58" s="54"/>
      <c r="L58" s="54"/>
    </row>
    <row r="59" spans="1:12" s="50" customFormat="1" ht="34.799999999999997" customHeight="1" x14ac:dyDescent="0.3">
      <c r="A59" s="52"/>
      <c r="B59" s="217"/>
      <c r="C59" s="209"/>
      <c r="D59" s="210"/>
      <c r="E59" s="211"/>
      <c r="F59" s="212"/>
      <c r="G59" s="222"/>
      <c r="H59" s="223"/>
      <c r="I59" s="54"/>
      <c r="J59" s="54"/>
      <c r="K59" s="54"/>
      <c r="L59" s="54"/>
    </row>
    <row r="60" spans="1:12" s="50" customFormat="1" ht="28.5" customHeight="1" thickBot="1" x14ac:dyDescent="0.35">
      <c r="A60" s="52"/>
      <c r="B60" s="218"/>
      <c r="C60" s="213" t="s">
        <v>19</v>
      </c>
      <c r="D60" s="214"/>
      <c r="E60" s="214"/>
      <c r="F60" s="215"/>
      <c r="G60" s="224" t="s">
        <v>16</v>
      </c>
      <c r="H60" s="225"/>
      <c r="I60" s="54"/>
      <c r="J60" s="54"/>
      <c r="K60" s="54"/>
      <c r="L60" s="54"/>
    </row>
    <row r="61" spans="1:12" s="50" customFormat="1" ht="15.6" x14ac:dyDescent="0.3">
      <c r="A61" s="56"/>
      <c r="C61" s="56"/>
      <c r="D61" s="56"/>
      <c r="E61" s="56"/>
    </row>
    <row r="62" spans="1:12" s="50" customFormat="1" ht="15.6" x14ac:dyDescent="0.3">
      <c r="A62" s="56"/>
      <c r="B62" s="89" t="s">
        <v>137</v>
      </c>
      <c r="C62" s="56"/>
      <c r="D62" s="56"/>
      <c r="E62" s="56"/>
    </row>
    <row r="63" spans="1:12" s="50" customFormat="1" ht="27.6" x14ac:dyDescent="0.3">
      <c r="A63" s="56"/>
      <c r="B63" s="89" t="s">
        <v>164</v>
      </c>
      <c r="C63" s="56"/>
      <c r="D63" s="56"/>
      <c r="E63" s="56"/>
    </row>
    <row r="64" spans="1:12" s="50" customFormat="1" ht="15.6" x14ac:dyDescent="0.3">
      <c r="A64" s="56"/>
      <c r="B64" s="89" t="s">
        <v>138</v>
      </c>
      <c r="C64" s="56"/>
      <c r="D64" s="56"/>
      <c r="E64" s="56"/>
    </row>
    <row r="65" spans="1:5" s="50" customFormat="1" ht="15.6" x14ac:dyDescent="0.3">
      <c r="A65" s="56"/>
      <c r="B65" s="89" t="s">
        <v>139</v>
      </c>
      <c r="C65" s="56"/>
      <c r="D65" s="56"/>
      <c r="E65" s="56"/>
    </row>
    <row r="66" spans="1:5" s="50" customFormat="1" ht="15.6" x14ac:dyDescent="0.3">
      <c r="A66" s="56"/>
      <c r="B66" s="89" t="s">
        <v>140</v>
      </c>
      <c r="C66" s="56"/>
      <c r="D66" s="56"/>
      <c r="E66" s="56"/>
    </row>
    <row r="67" spans="1:5" s="50" customFormat="1" ht="15.6" x14ac:dyDescent="0.3">
      <c r="A67" s="56"/>
      <c r="B67" s="89" t="s">
        <v>141</v>
      </c>
      <c r="C67" s="56"/>
      <c r="D67" s="56"/>
      <c r="E67" s="56"/>
    </row>
    <row r="68" spans="1:5" s="50" customFormat="1" ht="16.2" thickBot="1" x14ac:dyDescent="0.35">
      <c r="A68" s="56"/>
      <c r="B68" s="86" t="s">
        <v>142</v>
      </c>
      <c r="C68" s="56"/>
      <c r="D68" s="56"/>
      <c r="E68" s="56"/>
    </row>
    <row r="69" spans="1:5" s="50" customFormat="1" ht="15.6" x14ac:dyDescent="0.3">
      <c r="A69" s="56"/>
      <c r="C69" s="56"/>
      <c r="D69" s="56"/>
      <c r="E69" s="56"/>
    </row>
    <row r="70" spans="1:5" s="50" customFormat="1" ht="15.6" x14ac:dyDescent="0.3">
      <c r="A70" s="56"/>
      <c r="C70" s="56"/>
      <c r="D70" s="56"/>
      <c r="E70" s="56"/>
    </row>
    <row r="71" spans="1:5" s="50" customFormat="1" ht="15.6" x14ac:dyDescent="0.3">
      <c r="A71" s="56"/>
      <c r="C71" s="56"/>
      <c r="D71" s="56"/>
      <c r="E71" s="56"/>
    </row>
  </sheetData>
  <sheetProtection formatCells="0" formatColumns="0" formatRows="0" insertRows="0"/>
  <protectedRanges>
    <protectedRange sqref="J57:J59 C57:H59" name="Range7"/>
    <protectedRange sqref="A15:A18 A20 A24:A30 A13:F14 A50:F51 A34:A37 A39 A43:A49 A31:F33 B15:B30 C15:C22 C24:C30 B34:F49 D15:F30 H13:H51 J13:J51" name="Range3"/>
    <protectedRange sqref="B3:B5" name="Range1"/>
  </protectedRanges>
  <mergeCells count="10">
    <mergeCell ref="C40:L40"/>
    <mergeCell ref="C59:F59"/>
    <mergeCell ref="C60:F60"/>
    <mergeCell ref="B57:B60"/>
    <mergeCell ref="G57:H57"/>
    <mergeCell ref="G58:H58"/>
    <mergeCell ref="G59:H59"/>
    <mergeCell ref="G60:H60"/>
    <mergeCell ref="C58:F58"/>
    <mergeCell ref="C57:F57"/>
  </mergeCells>
  <phoneticPr fontId="10" type="noConversion"/>
  <dataValidations count="1">
    <dataValidation type="decimal" operator="greaterThanOrEqual" allowBlank="1" showInputMessage="1" showErrorMessage="1" sqref="E43:F51 H43:H51 J24:J30 E24:F30 J41 E41:F41 H41 E33:F39 J33:J39 J43:J51 H33:H39 H14:H22 E14:F22 H24:H30 J14:J22" xr:uid="{00000000-0002-0000-0000-000000000000}">
      <formula1>0</formula1>
    </dataValidation>
  </dataValidations>
  <pageMargins left="0.25" right="0.25" top="0.75" bottom="0.75" header="0.3" footer="0.3"/>
  <pageSetup paperSize="8" fitToHeight="0" orientation="landscape" r:id="rId1"/>
  <rowBreaks count="2" manualBreakCount="2">
    <brk id="22" max="11" man="1"/>
    <brk id="39" max="11" man="1"/>
  </rowBreaks>
  <ignoredErrors>
    <ignoredError sqref="A14"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FEB89-EF0C-47FF-BE4F-F67159069A6C}">
  <sheetPr>
    <pageSetUpPr fitToPage="1"/>
  </sheetPr>
  <dimension ref="A1:E49"/>
  <sheetViews>
    <sheetView topLeftCell="A33" workbookViewId="0">
      <selection activeCell="A43" sqref="A43:A49"/>
    </sheetView>
  </sheetViews>
  <sheetFormatPr defaultColWidth="36.77734375" defaultRowHeight="22.8" customHeight="1" x14ac:dyDescent="0.3"/>
  <cols>
    <col min="2" max="2" width="18" customWidth="1"/>
    <col min="3" max="3" width="16.5546875" customWidth="1"/>
    <col min="4" max="4" width="12" customWidth="1"/>
    <col min="5" max="5" width="13.109375" customWidth="1"/>
  </cols>
  <sheetData>
    <row r="1" spans="1:5" ht="22.8" customHeight="1" thickBot="1" x14ac:dyDescent="0.4">
      <c r="A1" s="245" t="s">
        <v>122</v>
      </c>
      <c r="B1" s="245"/>
      <c r="C1" s="245"/>
      <c r="D1" s="245"/>
      <c r="E1" s="245"/>
    </row>
    <row r="2" spans="1:5" ht="33" customHeight="1" thickBot="1" x14ac:dyDescent="0.35">
      <c r="A2" s="246" t="s">
        <v>72</v>
      </c>
      <c r="B2" s="247"/>
      <c r="C2" s="247"/>
      <c r="D2" s="247"/>
      <c r="E2" s="248"/>
    </row>
    <row r="3" spans="1:5" ht="22.8" customHeight="1" thickBot="1" x14ac:dyDescent="0.35">
      <c r="A3" s="81" t="s">
        <v>73</v>
      </c>
      <c r="B3" s="82" t="s">
        <v>17</v>
      </c>
      <c r="C3" s="83" t="s">
        <v>74</v>
      </c>
      <c r="D3" s="82" t="s">
        <v>75</v>
      </c>
      <c r="E3" s="82" t="s">
        <v>76</v>
      </c>
    </row>
    <row r="4" spans="1:5" ht="22.8" customHeight="1" thickBot="1" x14ac:dyDescent="0.35">
      <c r="A4" s="84" t="s">
        <v>131</v>
      </c>
      <c r="B4" s="85" t="s">
        <v>77</v>
      </c>
      <c r="C4" s="85" t="s">
        <v>123</v>
      </c>
      <c r="D4" s="85">
        <f>48*3*12</f>
        <v>1728</v>
      </c>
      <c r="E4" s="85">
        <f>D4*3</f>
        <v>5184</v>
      </c>
    </row>
    <row r="5" spans="1:5" ht="22.8" customHeight="1" thickBot="1" x14ac:dyDescent="0.35">
      <c r="A5" s="86" t="s">
        <v>78</v>
      </c>
      <c r="B5" s="85" t="s">
        <v>79</v>
      </c>
      <c r="C5" s="85" t="s">
        <v>126</v>
      </c>
      <c r="D5" s="85">
        <f>20*3*12</f>
        <v>720</v>
      </c>
      <c r="E5" s="85">
        <f>D5*3</f>
        <v>2160</v>
      </c>
    </row>
    <row r="6" spans="1:5" ht="22.8" customHeight="1" thickBot="1" x14ac:dyDescent="0.35">
      <c r="A6" s="86" t="s">
        <v>80</v>
      </c>
      <c r="B6" s="85" t="s">
        <v>125</v>
      </c>
      <c r="C6" s="85" t="s">
        <v>132</v>
      </c>
      <c r="D6" s="85">
        <f>200*12</f>
        <v>2400</v>
      </c>
      <c r="E6" s="85">
        <f>D6*3</f>
        <v>7200</v>
      </c>
    </row>
    <row r="7" spans="1:5" ht="22.8" customHeight="1" thickBot="1" x14ac:dyDescent="0.35">
      <c r="A7" s="86" t="s">
        <v>81</v>
      </c>
      <c r="B7" s="87" t="s">
        <v>82</v>
      </c>
      <c r="C7" s="87" t="s">
        <v>127</v>
      </c>
      <c r="D7" s="85">
        <v>20</v>
      </c>
      <c r="E7" s="85">
        <v>60</v>
      </c>
    </row>
    <row r="8" spans="1:5" ht="22.8" customHeight="1" thickBot="1" x14ac:dyDescent="0.35">
      <c r="A8" s="86" t="s">
        <v>83</v>
      </c>
      <c r="B8" s="85" t="s">
        <v>84</v>
      </c>
      <c r="C8" s="85" t="s">
        <v>85</v>
      </c>
      <c r="D8" s="85">
        <v>48</v>
      </c>
      <c r="E8" s="85">
        <v>144</v>
      </c>
    </row>
    <row r="9" spans="1:5" ht="22.8" customHeight="1" thickBot="1" x14ac:dyDescent="0.35">
      <c r="A9" s="86" t="s">
        <v>86</v>
      </c>
      <c r="B9" s="85" t="s">
        <v>84</v>
      </c>
      <c r="C9" s="85" t="s">
        <v>98</v>
      </c>
      <c r="D9" s="85">
        <v>48</v>
      </c>
      <c r="E9" s="85">
        <v>144</v>
      </c>
    </row>
    <row r="10" spans="1:5" ht="22.8" customHeight="1" thickBot="1" x14ac:dyDescent="0.35">
      <c r="A10" s="86" t="s">
        <v>87</v>
      </c>
      <c r="B10" s="85" t="s">
        <v>88</v>
      </c>
      <c r="C10" s="85" t="s">
        <v>128</v>
      </c>
      <c r="D10" s="85">
        <v>48</v>
      </c>
      <c r="E10" s="85">
        <v>144</v>
      </c>
    </row>
    <row r="11" spans="1:5" ht="22.8" customHeight="1" thickBot="1" x14ac:dyDescent="0.35">
      <c r="A11" s="86" t="s">
        <v>89</v>
      </c>
      <c r="B11" s="85" t="s">
        <v>90</v>
      </c>
      <c r="C11" s="85" t="s">
        <v>129</v>
      </c>
      <c r="D11" s="85">
        <v>48</v>
      </c>
      <c r="E11" s="85">
        <v>144</v>
      </c>
    </row>
    <row r="12" spans="1:5" ht="22.8" customHeight="1" thickBot="1" x14ac:dyDescent="0.35">
      <c r="A12" s="86" t="s">
        <v>91</v>
      </c>
      <c r="B12" s="85" t="s">
        <v>90</v>
      </c>
      <c r="C12" s="85" t="s">
        <v>130</v>
      </c>
      <c r="D12" s="85">
        <f>1*12</f>
        <v>12</v>
      </c>
      <c r="E12" s="85">
        <f t="shared" ref="E12:E20" si="0">D12*3</f>
        <v>36</v>
      </c>
    </row>
    <row r="13" spans="1:5" ht="22.8" customHeight="1" thickBot="1" x14ac:dyDescent="0.35">
      <c r="A13" s="86" t="s">
        <v>92</v>
      </c>
      <c r="B13" s="85" t="s">
        <v>90</v>
      </c>
      <c r="C13" s="85" t="s">
        <v>133</v>
      </c>
      <c r="D13" s="85">
        <f>3*12</f>
        <v>36</v>
      </c>
      <c r="E13" s="85">
        <f t="shared" si="0"/>
        <v>108</v>
      </c>
    </row>
    <row r="14" spans="1:5" ht="22.8" customHeight="1" thickBot="1" x14ac:dyDescent="0.35">
      <c r="A14" s="86" t="s">
        <v>93</v>
      </c>
      <c r="B14" s="85" t="s">
        <v>90</v>
      </c>
      <c r="C14" s="85" t="s">
        <v>98</v>
      </c>
      <c r="D14" s="85">
        <f>1*4*12</f>
        <v>48</v>
      </c>
      <c r="E14" s="85">
        <f t="shared" si="0"/>
        <v>144</v>
      </c>
    </row>
    <row r="15" spans="1:5" ht="22.8" customHeight="1" thickBot="1" x14ac:dyDescent="0.35">
      <c r="A15" s="86" t="s">
        <v>94</v>
      </c>
      <c r="B15" s="85" t="s">
        <v>95</v>
      </c>
      <c r="C15" s="85" t="s">
        <v>152</v>
      </c>
      <c r="D15" s="85">
        <f>6*4*12</f>
        <v>288</v>
      </c>
      <c r="E15" s="85">
        <f t="shared" si="0"/>
        <v>864</v>
      </c>
    </row>
    <row r="16" spans="1:5" ht="22.8" customHeight="1" thickBot="1" x14ac:dyDescent="0.35">
      <c r="A16" s="86" t="s">
        <v>96</v>
      </c>
      <c r="B16" s="85" t="s">
        <v>90</v>
      </c>
      <c r="C16" s="85" t="s">
        <v>134</v>
      </c>
      <c r="D16" s="85">
        <f>1*2*12</f>
        <v>24</v>
      </c>
      <c r="E16" s="85">
        <f t="shared" si="0"/>
        <v>72</v>
      </c>
    </row>
    <row r="17" spans="1:5" ht="22.8" customHeight="1" thickBot="1" x14ac:dyDescent="0.35">
      <c r="A17" s="86" t="s">
        <v>97</v>
      </c>
      <c r="B17" s="85" t="s">
        <v>90</v>
      </c>
      <c r="C17" s="85" t="s">
        <v>134</v>
      </c>
      <c r="D17" s="85">
        <f>1*2*12</f>
        <v>24</v>
      </c>
      <c r="E17" s="85">
        <f t="shared" si="0"/>
        <v>72</v>
      </c>
    </row>
    <row r="18" spans="1:5" ht="22.8" customHeight="1" thickBot="1" x14ac:dyDescent="0.35">
      <c r="A18" s="86" t="s">
        <v>99</v>
      </c>
      <c r="B18" s="85" t="s">
        <v>100</v>
      </c>
      <c r="C18" s="85" t="s">
        <v>135</v>
      </c>
      <c r="D18" s="85">
        <f>1*12</f>
        <v>12</v>
      </c>
      <c r="E18" s="85">
        <f t="shared" si="0"/>
        <v>36</v>
      </c>
    </row>
    <row r="19" spans="1:5" ht="22.8" customHeight="1" thickBot="1" x14ac:dyDescent="0.35">
      <c r="A19" s="86" t="s">
        <v>101</v>
      </c>
      <c r="B19" s="85" t="s">
        <v>102</v>
      </c>
      <c r="C19" s="85" t="s">
        <v>103</v>
      </c>
      <c r="D19" s="85">
        <f>24*12</f>
        <v>288</v>
      </c>
      <c r="E19" s="85">
        <f t="shared" si="0"/>
        <v>864</v>
      </c>
    </row>
    <row r="20" spans="1:5" ht="22.8" customHeight="1" thickBot="1" x14ac:dyDescent="0.35">
      <c r="A20" s="86" t="s">
        <v>104</v>
      </c>
      <c r="B20" s="85" t="s">
        <v>90</v>
      </c>
      <c r="C20" s="85" t="s">
        <v>136</v>
      </c>
      <c r="D20" s="85">
        <f>1*12</f>
        <v>12</v>
      </c>
      <c r="E20" s="85">
        <f t="shared" si="0"/>
        <v>36</v>
      </c>
    </row>
    <row r="21" spans="1:5" ht="22.8" customHeight="1" thickBot="1" x14ac:dyDescent="0.35">
      <c r="A21" s="249" t="s">
        <v>105</v>
      </c>
      <c r="B21" s="250"/>
      <c r="C21" s="250"/>
      <c r="D21" s="250"/>
      <c r="E21" s="251"/>
    </row>
    <row r="22" spans="1:5" ht="22.8" customHeight="1" thickBot="1" x14ac:dyDescent="0.35">
      <c r="A22" s="88" t="s">
        <v>73</v>
      </c>
      <c r="B22" s="252"/>
      <c r="C22" s="252"/>
      <c r="D22" s="252"/>
      <c r="E22" s="253"/>
    </row>
    <row r="23" spans="1:5" ht="22.8" customHeight="1" x14ac:dyDescent="0.3">
      <c r="A23" s="89" t="s">
        <v>106</v>
      </c>
      <c r="B23" s="254" t="s">
        <v>119</v>
      </c>
      <c r="C23" s="255"/>
      <c r="D23" s="255"/>
      <c r="E23" s="256"/>
    </row>
    <row r="24" spans="1:5" ht="22.8" customHeight="1" x14ac:dyDescent="0.3">
      <c r="A24" s="89" t="s">
        <v>107</v>
      </c>
      <c r="B24" s="257"/>
      <c r="C24" s="258"/>
      <c r="D24" s="258"/>
      <c r="E24" s="259"/>
    </row>
    <row r="25" spans="1:5" ht="22.8" customHeight="1" x14ac:dyDescent="0.3">
      <c r="A25" s="89" t="s">
        <v>108</v>
      </c>
      <c r="B25" s="257"/>
      <c r="C25" s="258"/>
      <c r="D25" s="258"/>
      <c r="E25" s="259"/>
    </row>
    <row r="26" spans="1:5" ht="22.8" customHeight="1" x14ac:dyDescent="0.3">
      <c r="A26" s="89" t="s">
        <v>109</v>
      </c>
      <c r="B26" s="257"/>
      <c r="C26" s="258"/>
      <c r="D26" s="258"/>
      <c r="E26" s="259"/>
    </row>
    <row r="27" spans="1:5" ht="22.8" customHeight="1" x14ac:dyDescent="0.3">
      <c r="A27" s="89" t="s">
        <v>110</v>
      </c>
      <c r="B27" s="257"/>
      <c r="C27" s="258"/>
      <c r="D27" s="258"/>
      <c r="E27" s="259"/>
    </row>
    <row r="28" spans="1:5" ht="22.8" customHeight="1" x14ac:dyDescent="0.3">
      <c r="A28" s="89" t="s">
        <v>111</v>
      </c>
      <c r="B28" s="257"/>
      <c r="C28" s="258"/>
      <c r="D28" s="258"/>
      <c r="E28" s="259"/>
    </row>
    <row r="29" spans="1:5" ht="22.8" customHeight="1" x14ac:dyDescent="0.3">
      <c r="A29" s="89" t="s">
        <v>112</v>
      </c>
      <c r="B29" s="257"/>
      <c r="C29" s="258"/>
      <c r="D29" s="258"/>
      <c r="E29" s="259"/>
    </row>
    <row r="30" spans="1:5" ht="22.8" customHeight="1" x14ac:dyDescent="0.3">
      <c r="A30" s="89" t="s">
        <v>114</v>
      </c>
      <c r="B30" s="257"/>
      <c r="C30" s="258"/>
      <c r="D30" s="258"/>
      <c r="E30" s="259"/>
    </row>
    <row r="31" spans="1:5" ht="22.8" customHeight="1" x14ac:dyDescent="0.3">
      <c r="A31" s="89" t="s">
        <v>113</v>
      </c>
      <c r="B31" s="257"/>
      <c r="C31" s="258"/>
      <c r="D31" s="258"/>
      <c r="E31" s="259"/>
    </row>
    <row r="32" spans="1:5" ht="22.8" customHeight="1" x14ac:dyDescent="0.3">
      <c r="A32" s="89" t="s">
        <v>114</v>
      </c>
      <c r="B32" s="257"/>
      <c r="C32" s="258"/>
      <c r="D32" s="258"/>
      <c r="E32" s="259"/>
    </row>
    <row r="33" spans="1:5" ht="22.8" customHeight="1" x14ac:dyDescent="0.3">
      <c r="A33" s="89" t="s">
        <v>115</v>
      </c>
      <c r="B33" s="257"/>
      <c r="C33" s="258"/>
      <c r="D33" s="258"/>
      <c r="E33" s="259"/>
    </row>
    <row r="34" spans="1:5" ht="22.8" customHeight="1" x14ac:dyDescent="0.3">
      <c r="A34" s="89" t="s">
        <v>116</v>
      </c>
      <c r="B34" s="257"/>
      <c r="C34" s="258"/>
      <c r="D34" s="258"/>
      <c r="E34" s="259"/>
    </row>
    <row r="35" spans="1:5" ht="22.8" customHeight="1" x14ac:dyDescent="0.3">
      <c r="A35" s="89" t="s">
        <v>117</v>
      </c>
      <c r="B35" s="257"/>
      <c r="C35" s="258"/>
      <c r="D35" s="258"/>
      <c r="E35" s="259"/>
    </row>
    <row r="36" spans="1:5" ht="22.8" customHeight="1" x14ac:dyDescent="0.3">
      <c r="A36" s="89" t="s">
        <v>118</v>
      </c>
      <c r="B36" s="257"/>
      <c r="C36" s="258"/>
      <c r="D36" s="258"/>
      <c r="E36" s="259"/>
    </row>
    <row r="37" spans="1:5" ht="22.8" customHeight="1" x14ac:dyDescent="0.3">
      <c r="A37" s="89" t="s">
        <v>144</v>
      </c>
      <c r="B37" s="257"/>
      <c r="C37" s="258"/>
      <c r="D37" s="258"/>
      <c r="E37" s="259"/>
    </row>
    <row r="38" spans="1:5" ht="22.8" customHeight="1" x14ac:dyDescent="0.3">
      <c r="A38" s="89" t="s">
        <v>145</v>
      </c>
      <c r="B38" s="257"/>
      <c r="C38" s="258"/>
      <c r="D38" s="258"/>
      <c r="E38" s="259"/>
    </row>
    <row r="39" spans="1:5" ht="22.8" customHeight="1" thickBot="1" x14ac:dyDescent="0.35">
      <c r="A39" s="86" t="s">
        <v>146</v>
      </c>
      <c r="B39" s="260"/>
      <c r="C39" s="261"/>
      <c r="D39" s="261"/>
      <c r="E39" s="262"/>
    </row>
    <row r="40" spans="1:5" ht="22.8" customHeight="1" thickBot="1" x14ac:dyDescent="0.35">
      <c r="A40" s="263" t="s">
        <v>120</v>
      </c>
      <c r="B40" s="264"/>
      <c r="C40" s="264"/>
      <c r="D40" s="264"/>
      <c r="E40" s="265"/>
    </row>
    <row r="41" spans="1:5" ht="22.8" customHeight="1" thickBot="1" x14ac:dyDescent="0.35">
      <c r="A41" s="233" t="s">
        <v>121</v>
      </c>
      <c r="B41" s="234"/>
      <c r="C41" s="234"/>
      <c r="D41" s="234"/>
      <c r="E41" s="235"/>
    </row>
    <row r="42" spans="1:5" ht="22.8" customHeight="1" thickBot="1" x14ac:dyDescent="0.35">
      <c r="A42" s="233" t="s">
        <v>73</v>
      </c>
      <c r="B42" s="234"/>
      <c r="C42" s="234"/>
      <c r="D42" s="234"/>
      <c r="E42" s="235"/>
    </row>
    <row r="43" spans="1:5" ht="22.8" customHeight="1" x14ac:dyDescent="0.3">
      <c r="A43" s="89" t="s">
        <v>137</v>
      </c>
      <c r="B43" s="236" t="s">
        <v>165</v>
      </c>
      <c r="C43" s="237"/>
      <c r="D43" s="237"/>
      <c r="E43" s="238"/>
    </row>
    <row r="44" spans="1:5" ht="37.799999999999997" customHeight="1" x14ac:dyDescent="0.3">
      <c r="A44" s="89" t="s">
        <v>164</v>
      </c>
      <c r="B44" s="239"/>
      <c r="C44" s="240"/>
      <c r="D44" s="240"/>
      <c r="E44" s="241"/>
    </row>
    <row r="45" spans="1:5" ht="22.8" customHeight="1" x14ac:dyDescent="0.3">
      <c r="A45" s="89" t="s">
        <v>138</v>
      </c>
      <c r="B45" s="239"/>
      <c r="C45" s="240"/>
      <c r="D45" s="240"/>
      <c r="E45" s="241"/>
    </row>
    <row r="46" spans="1:5" ht="22.8" customHeight="1" x14ac:dyDescent="0.3">
      <c r="A46" s="89" t="s">
        <v>139</v>
      </c>
      <c r="B46" s="239"/>
      <c r="C46" s="240"/>
      <c r="D46" s="240"/>
      <c r="E46" s="241"/>
    </row>
    <row r="47" spans="1:5" ht="22.8" customHeight="1" x14ac:dyDescent="0.3">
      <c r="A47" s="89" t="s">
        <v>140</v>
      </c>
      <c r="B47" s="239"/>
      <c r="C47" s="240"/>
      <c r="D47" s="240"/>
      <c r="E47" s="241"/>
    </row>
    <row r="48" spans="1:5" ht="22.8" customHeight="1" x14ac:dyDescent="0.3">
      <c r="A48" s="89" t="s">
        <v>141</v>
      </c>
      <c r="B48" s="239"/>
      <c r="C48" s="240"/>
      <c r="D48" s="240"/>
      <c r="E48" s="241"/>
    </row>
    <row r="49" spans="1:5" ht="22.8" customHeight="1" thickBot="1" x14ac:dyDescent="0.35">
      <c r="A49" s="86" t="s">
        <v>142</v>
      </c>
      <c r="B49" s="242"/>
      <c r="C49" s="243"/>
      <c r="D49" s="243"/>
      <c r="E49" s="244"/>
    </row>
  </sheetData>
  <mergeCells count="9">
    <mergeCell ref="A42:E42"/>
    <mergeCell ref="B43:E49"/>
    <mergeCell ref="A1:E1"/>
    <mergeCell ref="A2:E2"/>
    <mergeCell ref="A21:E21"/>
    <mergeCell ref="B22:E22"/>
    <mergeCell ref="B23:E39"/>
    <mergeCell ref="A40:E40"/>
    <mergeCell ref="A41:E41"/>
  </mergeCells>
  <pageMargins left="0.25" right="0.25"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07AB3-9612-4004-8C55-0BF9F84CC8D9}">
  <sheetPr>
    <pageSetUpPr fitToPage="1"/>
  </sheetPr>
  <dimension ref="A1:E49"/>
  <sheetViews>
    <sheetView topLeftCell="A6" workbookViewId="0">
      <selection activeCell="G13" sqref="G13"/>
    </sheetView>
  </sheetViews>
  <sheetFormatPr defaultColWidth="36.77734375" defaultRowHeight="14.4" x14ac:dyDescent="0.3"/>
  <cols>
    <col min="2" max="2" width="18" customWidth="1"/>
    <col min="3" max="3" width="16.5546875" customWidth="1"/>
    <col min="4" max="4" width="12" customWidth="1"/>
    <col min="5" max="5" width="13.109375" customWidth="1"/>
  </cols>
  <sheetData>
    <row r="1" spans="1:5" ht="22.8" customHeight="1" thickBot="1" x14ac:dyDescent="0.35">
      <c r="A1" s="266" t="s">
        <v>162</v>
      </c>
      <c r="B1" s="266"/>
      <c r="C1" s="266"/>
      <c r="D1" s="266"/>
      <c r="E1" s="266"/>
    </row>
    <row r="2" spans="1:5" ht="33" customHeight="1" thickBot="1" x14ac:dyDescent="0.35">
      <c r="A2" s="246" t="s">
        <v>72</v>
      </c>
      <c r="B2" s="247"/>
      <c r="C2" s="247"/>
      <c r="D2" s="247"/>
      <c r="E2" s="248"/>
    </row>
    <row r="3" spans="1:5" ht="22.8" customHeight="1" thickBot="1" x14ac:dyDescent="0.35">
      <c r="A3" s="81" t="s">
        <v>73</v>
      </c>
      <c r="B3" s="82" t="s">
        <v>17</v>
      </c>
      <c r="C3" s="83" t="s">
        <v>163</v>
      </c>
      <c r="D3" s="82" t="s">
        <v>75</v>
      </c>
      <c r="E3" s="82" t="s">
        <v>76</v>
      </c>
    </row>
    <row r="4" spans="1:5" ht="22.8" customHeight="1" thickBot="1" x14ac:dyDescent="0.35">
      <c r="A4" s="84" t="s">
        <v>131</v>
      </c>
      <c r="B4" s="85" t="s">
        <v>77</v>
      </c>
      <c r="C4" s="85" t="s">
        <v>147</v>
      </c>
      <c r="D4" s="85">
        <f>48*2*12</f>
        <v>1152</v>
      </c>
      <c r="E4" s="85">
        <f t="shared" ref="E4:E20" si="0">D4*3</f>
        <v>3456</v>
      </c>
    </row>
    <row r="5" spans="1:5" ht="22.8" customHeight="1" thickBot="1" x14ac:dyDescent="0.35">
      <c r="A5" s="86" t="s">
        <v>78</v>
      </c>
      <c r="B5" s="85" t="s">
        <v>79</v>
      </c>
      <c r="C5" s="85" t="s">
        <v>124</v>
      </c>
      <c r="D5" s="85">
        <f>20*2*12</f>
        <v>480</v>
      </c>
      <c r="E5" s="85">
        <f t="shared" si="0"/>
        <v>1440</v>
      </c>
    </row>
    <row r="6" spans="1:5" ht="22.8" customHeight="1" thickBot="1" x14ac:dyDescent="0.35">
      <c r="A6" s="86" t="s">
        <v>80</v>
      </c>
      <c r="B6" s="85" t="s">
        <v>125</v>
      </c>
      <c r="C6" s="85" t="s">
        <v>132</v>
      </c>
      <c r="D6" s="85">
        <f>200*12</f>
        <v>2400</v>
      </c>
      <c r="E6" s="85">
        <f t="shared" si="0"/>
        <v>7200</v>
      </c>
    </row>
    <row r="7" spans="1:5" ht="22.8" customHeight="1" thickBot="1" x14ac:dyDescent="0.35">
      <c r="A7" s="86" t="s">
        <v>81</v>
      </c>
      <c r="B7" s="87" t="s">
        <v>82</v>
      </c>
      <c r="C7" s="87" t="s">
        <v>148</v>
      </c>
      <c r="D7" s="85">
        <f>1*12</f>
        <v>12</v>
      </c>
      <c r="E7" s="85">
        <f t="shared" si="0"/>
        <v>36</v>
      </c>
    </row>
    <row r="8" spans="1:5" ht="22.8" customHeight="1" thickBot="1" x14ac:dyDescent="0.35">
      <c r="A8" s="86" t="s">
        <v>83</v>
      </c>
      <c r="B8" s="85" t="s">
        <v>84</v>
      </c>
      <c r="C8" s="85" t="s">
        <v>149</v>
      </c>
      <c r="D8" s="85">
        <f>5*4</f>
        <v>20</v>
      </c>
      <c r="E8" s="85">
        <f t="shared" si="0"/>
        <v>60</v>
      </c>
    </row>
    <row r="9" spans="1:5" ht="22.8" customHeight="1" thickBot="1" x14ac:dyDescent="0.35">
      <c r="A9" s="86" t="s">
        <v>86</v>
      </c>
      <c r="B9" s="85" t="s">
        <v>84</v>
      </c>
      <c r="C9" s="85" t="s">
        <v>98</v>
      </c>
      <c r="D9" s="85">
        <f>4*12</f>
        <v>48</v>
      </c>
      <c r="E9" s="85">
        <f t="shared" si="0"/>
        <v>144</v>
      </c>
    </row>
    <row r="10" spans="1:5" ht="22.8" customHeight="1" thickBot="1" x14ac:dyDescent="0.35">
      <c r="A10" s="86" t="s">
        <v>87</v>
      </c>
      <c r="B10" s="85" t="s">
        <v>88</v>
      </c>
      <c r="C10" s="85" t="s">
        <v>151</v>
      </c>
      <c r="D10" s="85">
        <f>2*12</f>
        <v>24</v>
      </c>
      <c r="E10" s="85">
        <f t="shared" si="0"/>
        <v>72</v>
      </c>
    </row>
    <row r="11" spans="1:5" ht="22.8" customHeight="1" thickBot="1" x14ac:dyDescent="0.35">
      <c r="A11" s="86" t="s">
        <v>89</v>
      </c>
      <c r="B11" s="85" t="s">
        <v>90</v>
      </c>
      <c r="C11" s="85" t="s">
        <v>150</v>
      </c>
      <c r="D11" s="85">
        <f>2*12</f>
        <v>24</v>
      </c>
      <c r="E11" s="85">
        <f t="shared" si="0"/>
        <v>72</v>
      </c>
    </row>
    <row r="12" spans="1:5" ht="22.8" customHeight="1" thickBot="1" x14ac:dyDescent="0.35">
      <c r="A12" s="86" t="s">
        <v>91</v>
      </c>
      <c r="B12" s="85" t="s">
        <v>90</v>
      </c>
      <c r="C12" s="85" t="s">
        <v>130</v>
      </c>
      <c r="D12" s="85">
        <f>1*4</f>
        <v>4</v>
      </c>
      <c r="E12" s="85">
        <f t="shared" si="0"/>
        <v>12</v>
      </c>
    </row>
    <row r="13" spans="1:5" ht="22.8" customHeight="1" thickBot="1" x14ac:dyDescent="0.35">
      <c r="A13" s="86" t="s">
        <v>92</v>
      </c>
      <c r="B13" s="85" t="s">
        <v>90</v>
      </c>
      <c r="C13" s="85" t="s">
        <v>151</v>
      </c>
      <c r="D13" s="85">
        <f>2*12</f>
        <v>24</v>
      </c>
      <c r="E13" s="85">
        <f t="shared" si="0"/>
        <v>72</v>
      </c>
    </row>
    <row r="14" spans="1:5" ht="22.8" customHeight="1" thickBot="1" x14ac:dyDescent="0.35">
      <c r="A14" s="86" t="s">
        <v>93</v>
      </c>
      <c r="B14" s="85" t="s">
        <v>90</v>
      </c>
      <c r="C14" s="85" t="s">
        <v>133</v>
      </c>
      <c r="D14" s="85">
        <f>1*3*12</f>
        <v>36</v>
      </c>
      <c r="E14" s="85">
        <f t="shared" si="0"/>
        <v>108</v>
      </c>
    </row>
    <row r="15" spans="1:5" ht="22.8" customHeight="1" thickBot="1" x14ac:dyDescent="0.35">
      <c r="A15" s="86" t="s">
        <v>94</v>
      </c>
      <c r="B15" s="85" t="s">
        <v>95</v>
      </c>
      <c r="C15" s="85" t="s">
        <v>143</v>
      </c>
      <c r="D15" s="85">
        <f>6*2*12</f>
        <v>144</v>
      </c>
      <c r="E15" s="85">
        <f t="shared" si="0"/>
        <v>432</v>
      </c>
    </row>
    <row r="16" spans="1:5" ht="22.8" customHeight="1" thickBot="1" x14ac:dyDescent="0.35">
      <c r="A16" s="86" t="s">
        <v>96</v>
      </c>
      <c r="B16" s="85" t="s">
        <v>90</v>
      </c>
      <c r="C16" s="85" t="s">
        <v>134</v>
      </c>
      <c r="D16" s="85">
        <f>1*2*12</f>
        <v>24</v>
      </c>
      <c r="E16" s="85">
        <f t="shared" si="0"/>
        <v>72</v>
      </c>
    </row>
    <row r="17" spans="1:5" ht="22.8" customHeight="1" thickBot="1" x14ac:dyDescent="0.35">
      <c r="A17" s="86" t="s">
        <v>97</v>
      </c>
      <c r="B17" s="85" t="s">
        <v>90</v>
      </c>
      <c r="C17" s="85" t="s">
        <v>153</v>
      </c>
      <c r="D17" s="85">
        <f>1*1*12</f>
        <v>12</v>
      </c>
      <c r="E17" s="85">
        <f t="shared" si="0"/>
        <v>36</v>
      </c>
    </row>
    <row r="18" spans="1:5" ht="22.8" customHeight="1" thickBot="1" x14ac:dyDescent="0.35">
      <c r="A18" s="86" t="s">
        <v>99</v>
      </c>
      <c r="B18" s="85" t="s">
        <v>100</v>
      </c>
      <c r="C18" s="85" t="s">
        <v>135</v>
      </c>
      <c r="D18" s="85">
        <f>10*1*12</f>
        <v>120</v>
      </c>
      <c r="E18" s="85">
        <f t="shared" si="0"/>
        <v>360</v>
      </c>
    </row>
    <row r="19" spans="1:5" ht="22.8" customHeight="1" thickBot="1" x14ac:dyDescent="0.35">
      <c r="A19" s="86" t="s">
        <v>101</v>
      </c>
      <c r="B19" s="85" t="s">
        <v>102</v>
      </c>
      <c r="C19" s="85" t="s">
        <v>154</v>
      </c>
      <c r="D19" s="85">
        <f>1*12</f>
        <v>12</v>
      </c>
      <c r="E19" s="85">
        <f t="shared" si="0"/>
        <v>36</v>
      </c>
    </row>
    <row r="20" spans="1:5" ht="22.8" customHeight="1" thickBot="1" x14ac:dyDescent="0.35">
      <c r="A20" s="86" t="s">
        <v>104</v>
      </c>
      <c r="B20" s="85" t="s">
        <v>90</v>
      </c>
      <c r="C20" s="85" t="s">
        <v>136</v>
      </c>
      <c r="D20" s="85">
        <f>1*12</f>
        <v>12</v>
      </c>
      <c r="E20" s="85">
        <f t="shared" si="0"/>
        <v>36</v>
      </c>
    </row>
    <row r="21" spans="1:5" ht="22.8" customHeight="1" thickBot="1" x14ac:dyDescent="0.35">
      <c r="A21" s="249" t="s">
        <v>105</v>
      </c>
      <c r="B21" s="250"/>
      <c r="C21" s="250"/>
      <c r="D21" s="250"/>
      <c r="E21" s="251"/>
    </row>
    <row r="22" spans="1:5" ht="22.8" customHeight="1" thickBot="1" x14ac:dyDescent="0.35">
      <c r="A22" s="88" t="s">
        <v>73</v>
      </c>
      <c r="B22" s="252"/>
      <c r="C22" s="252"/>
      <c r="D22" s="252"/>
      <c r="E22" s="253"/>
    </row>
    <row r="23" spans="1:5" ht="22.8" customHeight="1" x14ac:dyDescent="0.3">
      <c r="A23" s="89" t="s">
        <v>106</v>
      </c>
      <c r="B23" s="254" t="s">
        <v>119</v>
      </c>
      <c r="C23" s="255"/>
      <c r="D23" s="255"/>
      <c r="E23" s="256"/>
    </row>
    <row r="24" spans="1:5" ht="22.8" customHeight="1" x14ac:dyDescent="0.3">
      <c r="A24" s="89" t="s">
        <v>107</v>
      </c>
      <c r="B24" s="257"/>
      <c r="C24" s="258"/>
      <c r="D24" s="258"/>
      <c r="E24" s="259"/>
    </row>
    <row r="25" spans="1:5" ht="22.8" customHeight="1" x14ac:dyDescent="0.3">
      <c r="A25" s="89" t="s">
        <v>108</v>
      </c>
      <c r="B25" s="257"/>
      <c r="C25" s="258"/>
      <c r="D25" s="258"/>
      <c r="E25" s="259"/>
    </row>
    <row r="26" spans="1:5" ht="22.8" customHeight="1" x14ac:dyDescent="0.3">
      <c r="A26" s="89" t="s">
        <v>109</v>
      </c>
      <c r="B26" s="257"/>
      <c r="C26" s="258"/>
      <c r="D26" s="258"/>
      <c r="E26" s="259"/>
    </row>
    <row r="27" spans="1:5" ht="22.8" customHeight="1" x14ac:dyDescent="0.3">
      <c r="A27" s="89" t="s">
        <v>110</v>
      </c>
      <c r="B27" s="257"/>
      <c r="C27" s="258"/>
      <c r="D27" s="258"/>
      <c r="E27" s="259"/>
    </row>
    <row r="28" spans="1:5" ht="22.8" customHeight="1" x14ac:dyDescent="0.3">
      <c r="A28" s="89" t="s">
        <v>111</v>
      </c>
      <c r="B28" s="257"/>
      <c r="C28" s="258"/>
      <c r="D28" s="258"/>
      <c r="E28" s="259"/>
    </row>
    <row r="29" spans="1:5" ht="22.8" customHeight="1" x14ac:dyDescent="0.3">
      <c r="A29" s="89" t="s">
        <v>112</v>
      </c>
      <c r="B29" s="257"/>
      <c r="C29" s="258"/>
      <c r="D29" s="258"/>
      <c r="E29" s="259"/>
    </row>
    <row r="30" spans="1:5" ht="22.8" customHeight="1" x14ac:dyDescent="0.3">
      <c r="A30" s="89" t="s">
        <v>114</v>
      </c>
      <c r="B30" s="257"/>
      <c r="C30" s="258"/>
      <c r="D30" s="258"/>
      <c r="E30" s="259"/>
    </row>
    <row r="31" spans="1:5" ht="22.8" customHeight="1" x14ac:dyDescent="0.3">
      <c r="A31" s="89" t="s">
        <v>113</v>
      </c>
      <c r="B31" s="257"/>
      <c r="C31" s="258"/>
      <c r="D31" s="258"/>
      <c r="E31" s="259"/>
    </row>
    <row r="32" spans="1:5" ht="22.8" customHeight="1" x14ac:dyDescent="0.3">
      <c r="A32" s="89" t="s">
        <v>114</v>
      </c>
      <c r="B32" s="257"/>
      <c r="C32" s="258"/>
      <c r="D32" s="258"/>
      <c r="E32" s="259"/>
    </row>
    <row r="33" spans="1:5" ht="22.8" customHeight="1" x14ac:dyDescent="0.3">
      <c r="A33" s="89" t="s">
        <v>115</v>
      </c>
      <c r="B33" s="257"/>
      <c r="C33" s="258"/>
      <c r="D33" s="258"/>
      <c r="E33" s="259"/>
    </row>
    <row r="34" spans="1:5" ht="22.8" customHeight="1" x14ac:dyDescent="0.3">
      <c r="A34" s="89" t="s">
        <v>116</v>
      </c>
      <c r="B34" s="257"/>
      <c r="C34" s="258"/>
      <c r="D34" s="258"/>
      <c r="E34" s="259"/>
    </row>
    <row r="35" spans="1:5" ht="22.8" customHeight="1" x14ac:dyDescent="0.3">
      <c r="A35" s="89" t="s">
        <v>117</v>
      </c>
      <c r="B35" s="257"/>
      <c r="C35" s="258"/>
      <c r="D35" s="258"/>
      <c r="E35" s="259"/>
    </row>
    <row r="36" spans="1:5" ht="22.8" customHeight="1" x14ac:dyDescent="0.3">
      <c r="A36" s="89" t="s">
        <v>118</v>
      </c>
      <c r="B36" s="257"/>
      <c r="C36" s="258"/>
      <c r="D36" s="258"/>
      <c r="E36" s="259"/>
    </row>
    <row r="37" spans="1:5" ht="22.8" customHeight="1" x14ac:dyDescent="0.3">
      <c r="A37" s="89" t="s">
        <v>144</v>
      </c>
      <c r="B37" s="257"/>
      <c r="C37" s="258"/>
      <c r="D37" s="258"/>
      <c r="E37" s="259"/>
    </row>
    <row r="38" spans="1:5" ht="22.8" customHeight="1" x14ac:dyDescent="0.3">
      <c r="A38" s="89" t="s">
        <v>145</v>
      </c>
      <c r="B38" s="257"/>
      <c r="C38" s="258"/>
      <c r="D38" s="258"/>
      <c r="E38" s="259"/>
    </row>
    <row r="39" spans="1:5" ht="22.8" customHeight="1" thickBot="1" x14ac:dyDescent="0.35">
      <c r="A39" s="86" t="s">
        <v>146</v>
      </c>
      <c r="B39" s="260"/>
      <c r="C39" s="261"/>
      <c r="D39" s="261"/>
      <c r="E39" s="262"/>
    </row>
    <row r="40" spans="1:5" ht="22.8" customHeight="1" thickBot="1" x14ac:dyDescent="0.35">
      <c r="A40" s="263" t="s">
        <v>120</v>
      </c>
      <c r="B40" s="264"/>
      <c r="C40" s="264"/>
      <c r="D40" s="264"/>
      <c r="E40" s="265"/>
    </row>
    <row r="41" spans="1:5" ht="22.8" customHeight="1" thickBot="1" x14ac:dyDescent="0.35">
      <c r="A41" s="233" t="s">
        <v>121</v>
      </c>
      <c r="B41" s="234"/>
      <c r="C41" s="234"/>
      <c r="D41" s="234"/>
      <c r="E41" s="235"/>
    </row>
    <row r="42" spans="1:5" ht="22.8" customHeight="1" thickBot="1" x14ac:dyDescent="0.35">
      <c r="A42" s="233" t="s">
        <v>73</v>
      </c>
      <c r="B42" s="234"/>
      <c r="C42" s="234"/>
      <c r="D42" s="234"/>
      <c r="E42" s="235"/>
    </row>
    <row r="43" spans="1:5" ht="22.8" customHeight="1" x14ac:dyDescent="0.3">
      <c r="A43" s="89" t="s">
        <v>155</v>
      </c>
      <c r="B43" s="236" t="s">
        <v>161</v>
      </c>
      <c r="C43" s="237"/>
      <c r="D43" s="237"/>
      <c r="E43" s="238"/>
    </row>
    <row r="44" spans="1:5" ht="49.2" customHeight="1" x14ac:dyDescent="0.3">
      <c r="A44" s="89" t="s">
        <v>160</v>
      </c>
      <c r="B44" s="239"/>
      <c r="C44" s="240"/>
      <c r="D44" s="240"/>
      <c r="E44" s="241"/>
    </row>
    <row r="45" spans="1:5" ht="22.8" customHeight="1" x14ac:dyDescent="0.3">
      <c r="A45" s="89" t="s">
        <v>156</v>
      </c>
      <c r="B45" s="239"/>
      <c r="C45" s="240"/>
      <c r="D45" s="240"/>
      <c r="E45" s="241"/>
    </row>
    <row r="46" spans="1:5" ht="22.8" customHeight="1" x14ac:dyDescent="0.3">
      <c r="A46" s="89" t="s">
        <v>157</v>
      </c>
      <c r="B46" s="239"/>
      <c r="C46" s="240"/>
      <c r="D46" s="240"/>
      <c r="E46" s="241"/>
    </row>
    <row r="47" spans="1:5" ht="22.8" customHeight="1" x14ac:dyDescent="0.3">
      <c r="A47" s="89" t="s">
        <v>158</v>
      </c>
      <c r="B47" s="239"/>
      <c r="C47" s="240"/>
      <c r="D47" s="240"/>
      <c r="E47" s="241"/>
    </row>
    <row r="48" spans="1:5" ht="22.8" customHeight="1" x14ac:dyDescent="0.3">
      <c r="A48" s="89" t="s">
        <v>159</v>
      </c>
      <c r="B48" s="239"/>
      <c r="C48" s="240"/>
      <c r="D48" s="240"/>
      <c r="E48" s="241"/>
    </row>
    <row r="49" spans="1:5" ht="22.8" customHeight="1" thickBot="1" x14ac:dyDescent="0.35">
      <c r="A49" s="86" t="s">
        <v>142</v>
      </c>
      <c r="B49" s="242"/>
      <c r="C49" s="243"/>
      <c r="D49" s="243"/>
      <c r="E49" s="244"/>
    </row>
  </sheetData>
  <mergeCells count="9">
    <mergeCell ref="A41:E41"/>
    <mergeCell ref="A42:E42"/>
    <mergeCell ref="B43:E49"/>
    <mergeCell ref="A1:E1"/>
    <mergeCell ref="A2:E2"/>
    <mergeCell ref="A21:E21"/>
    <mergeCell ref="B22:E22"/>
    <mergeCell ref="B23:E39"/>
    <mergeCell ref="A40:E40"/>
  </mergeCells>
  <pageMargins left="0.25" right="0.25" top="0.75" bottom="0.75" header="0.3" footer="0.3"/>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72626-C84A-41D9-BA1B-3844FA5D3E57}">
  <dimension ref="A1:A20"/>
  <sheetViews>
    <sheetView workbookViewId="0">
      <selection sqref="A1:A2"/>
    </sheetView>
  </sheetViews>
  <sheetFormatPr defaultColWidth="61.109375" defaultRowHeight="29.4" customHeight="1" x14ac:dyDescent="0.3"/>
  <sheetData>
    <row r="1" spans="1:1" ht="29.4" customHeight="1" thickBot="1" x14ac:dyDescent="0.35">
      <c r="A1" s="26" t="s">
        <v>35</v>
      </c>
    </row>
    <row r="2" spans="1:1" ht="29.4" customHeight="1" thickBot="1" x14ac:dyDescent="0.35">
      <c r="A2" s="27" t="s">
        <v>36</v>
      </c>
    </row>
    <row r="3" spans="1:1" ht="29.4" customHeight="1" thickBot="1" x14ac:dyDescent="0.35">
      <c r="A3" s="27" t="s">
        <v>37</v>
      </c>
    </row>
    <row r="4" spans="1:1" ht="29.4" customHeight="1" thickBot="1" x14ac:dyDescent="0.35">
      <c r="A4" s="27" t="s">
        <v>38</v>
      </c>
    </row>
    <row r="5" spans="1:1" ht="29.4" customHeight="1" thickBot="1" x14ac:dyDescent="0.35">
      <c r="A5" s="27" t="s">
        <v>39</v>
      </c>
    </row>
    <row r="6" spans="1:1" ht="29.4" customHeight="1" thickBot="1" x14ac:dyDescent="0.35">
      <c r="A6" s="27" t="s">
        <v>40</v>
      </c>
    </row>
    <row r="7" spans="1:1" ht="29.4" customHeight="1" thickBot="1" x14ac:dyDescent="0.35">
      <c r="A7" s="27" t="s">
        <v>41</v>
      </c>
    </row>
    <row r="8" spans="1:1" ht="29.4" customHeight="1" thickBot="1" x14ac:dyDescent="0.35">
      <c r="A8" s="27" t="s">
        <v>42</v>
      </c>
    </row>
    <row r="9" spans="1:1" ht="29.4" customHeight="1" thickBot="1" x14ac:dyDescent="0.35">
      <c r="A9" s="27" t="s">
        <v>43</v>
      </c>
    </row>
    <row r="10" spans="1:1" ht="29.4" customHeight="1" thickBot="1" x14ac:dyDescent="0.35">
      <c r="A10" s="27" t="s">
        <v>44</v>
      </c>
    </row>
    <row r="11" spans="1:1" ht="29.4" customHeight="1" thickBot="1" x14ac:dyDescent="0.35">
      <c r="A11" s="27" t="s">
        <v>45</v>
      </c>
    </row>
    <row r="12" spans="1:1" ht="29.4" customHeight="1" thickBot="1" x14ac:dyDescent="0.35">
      <c r="A12" s="27" t="s">
        <v>46</v>
      </c>
    </row>
    <row r="13" spans="1:1" ht="29.4" customHeight="1" thickBot="1" x14ac:dyDescent="0.35">
      <c r="A13" s="27" t="s">
        <v>47</v>
      </c>
    </row>
    <row r="14" spans="1:1" ht="29.4" customHeight="1" thickBot="1" x14ac:dyDescent="0.35">
      <c r="A14" s="27" t="s">
        <v>48</v>
      </c>
    </row>
    <row r="15" spans="1:1" ht="29.4" customHeight="1" thickBot="1" x14ac:dyDescent="0.35">
      <c r="A15" s="27" t="s">
        <v>49</v>
      </c>
    </row>
    <row r="16" spans="1:1" ht="29.4" customHeight="1" thickBot="1" x14ac:dyDescent="0.35">
      <c r="A16" s="27" t="s">
        <v>50</v>
      </c>
    </row>
    <row r="17" spans="1:1" ht="29.4" customHeight="1" thickBot="1" x14ac:dyDescent="0.35">
      <c r="A17" s="27" t="s">
        <v>51</v>
      </c>
    </row>
    <row r="18" spans="1:1" ht="29.4" customHeight="1" thickBot="1" x14ac:dyDescent="0.35">
      <c r="A18" s="27" t="s">
        <v>52</v>
      </c>
    </row>
    <row r="19" spans="1:1" ht="29.4" customHeight="1" thickBot="1" x14ac:dyDescent="0.35">
      <c r="A19" s="27" t="s">
        <v>53</v>
      </c>
    </row>
    <row r="20" spans="1:1" ht="29.4" customHeight="1" thickBot="1" x14ac:dyDescent="0.35">
      <c r="A20" s="27" t="s">
        <v>54</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45D44-B40F-49EB-BADA-B801673EF67E}">
  <dimension ref="A1:L34"/>
  <sheetViews>
    <sheetView showGridLines="0" tabSelected="1" topLeftCell="B1" zoomScale="90" zoomScaleNormal="90" workbookViewId="0">
      <selection activeCell="B12" sqref="B12"/>
    </sheetView>
  </sheetViews>
  <sheetFormatPr defaultColWidth="9.109375" defaultRowHeight="14.4" x14ac:dyDescent="0.3"/>
  <cols>
    <col min="1" max="1" width="10.109375" style="163" customWidth="1"/>
    <col min="2" max="2" width="73.77734375" style="164" customWidth="1"/>
    <col min="3" max="3" width="14.109375" style="163" customWidth="1"/>
    <col min="4" max="4" width="0.109375" style="163" customWidth="1"/>
    <col min="5" max="5" width="10.21875" style="163" customWidth="1"/>
    <col min="6" max="6" width="25.21875" style="164" customWidth="1"/>
    <col min="7" max="7" width="18.88671875" style="164" customWidth="1"/>
    <col min="8" max="8" width="24.88671875" style="164" customWidth="1"/>
    <col min="9" max="9" width="18.5546875" style="164" customWidth="1"/>
    <col min="10" max="10" width="24.6640625" style="164" customWidth="1"/>
    <col min="11" max="11" width="15.6640625" style="164" customWidth="1"/>
    <col min="12" max="12" width="19.88671875" style="164" customWidth="1"/>
    <col min="13" max="16384" width="9.109375" style="164"/>
  </cols>
  <sheetData>
    <row r="1" spans="1:12" s="111" customFormat="1" ht="31.2" x14ac:dyDescent="0.6">
      <c r="A1" s="106"/>
      <c r="B1" s="107" t="s">
        <v>11</v>
      </c>
      <c r="C1" s="108"/>
      <c r="D1" s="108"/>
      <c r="E1" s="109"/>
      <c r="F1" s="110"/>
      <c r="G1" s="110"/>
      <c r="H1" s="110"/>
      <c r="I1" s="110"/>
      <c r="J1" s="110"/>
      <c r="K1" s="110"/>
      <c r="L1" s="110"/>
    </row>
    <row r="2" spans="1:12" s="117" customFormat="1" ht="28.8" customHeight="1" x14ac:dyDescent="0.3">
      <c r="A2" s="112"/>
      <c r="B2" s="113" t="s">
        <v>29</v>
      </c>
      <c r="C2" s="114"/>
      <c r="D2" s="114"/>
      <c r="E2" s="115"/>
      <c r="F2" s="116"/>
      <c r="G2" s="116"/>
      <c r="H2" s="116"/>
      <c r="I2" s="116"/>
      <c r="J2" s="116"/>
      <c r="K2" s="116"/>
      <c r="L2" s="116"/>
    </row>
    <row r="3" spans="1:12" s="117" customFormat="1" ht="15.6" x14ac:dyDescent="0.3">
      <c r="A3" s="118" t="s">
        <v>197</v>
      </c>
      <c r="B3" s="119" t="s">
        <v>216</v>
      </c>
      <c r="C3" s="120"/>
      <c r="D3" s="120"/>
      <c r="E3" s="121"/>
      <c r="F3" s="122"/>
      <c r="G3" s="122"/>
      <c r="H3" s="122"/>
      <c r="I3" s="122"/>
      <c r="J3" s="122"/>
      <c r="K3" s="122"/>
      <c r="L3" s="122"/>
    </row>
    <row r="4" spans="1:12" s="117" customFormat="1" ht="46.8" x14ac:dyDescent="0.3">
      <c r="A4" s="123" t="s">
        <v>197</v>
      </c>
      <c r="B4" s="124" t="s">
        <v>195</v>
      </c>
      <c r="C4" s="120"/>
      <c r="D4" s="120"/>
      <c r="E4" s="120"/>
      <c r="F4" s="125"/>
      <c r="G4" s="125"/>
      <c r="H4" s="125"/>
      <c r="I4" s="125"/>
      <c r="J4" s="125"/>
      <c r="K4" s="125"/>
      <c r="L4" s="125"/>
    </row>
    <row r="5" spans="1:12" s="117" customFormat="1" ht="31.2" x14ac:dyDescent="0.3">
      <c r="A5" s="126" t="s">
        <v>12</v>
      </c>
      <c r="B5" s="127"/>
      <c r="C5" s="120"/>
      <c r="D5" s="120"/>
      <c r="E5" s="128"/>
      <c r="F5" s="129"/>
      <c r="G5" s="129"/>
      <c r="H5" s="129"/>
      <c r="I5" s="129"/>
      <c r="J5" s="129"/>
      <c r="K5" s="129"/>
      <c r="L5" s="129"/>
    </row>
    <row r="6" spans="1:12" s="117" customFormat="1" ht="15.6" x14ac:dyDescent="0.3">
      <c r="A6" s="130"/>
      <c r="B6" s="131"/>
      <c r="C6" s="120"/>
      <c r="D6" s="120"/>
      <c r="E6" s="128"/>
      <c r="F6" s="129"/>
      <c r="G6" s="129"/>
      <c r="H6" s="129"/>
      <c r="I6" s="129"/>
      <c r="J6" s="129"/>
      <c r="K6" s="129"/>
      <c r="L6" s="129"/>
    </row>
    <row r="7" spans="1:12" s="135" customFormat="1" ht="15.6" x14ac:dyDescent="0.3">
      <c r="A7" s="132" t="s">
        <v>3</v>
      </c>
      <c r="B7" s="133"/>
      <c r="C7" s="133"/>
      <c r="D7" s="134"/>
      <c r="E7" s="128"/>
      <c r="F7" s="129"/>
      <c r="G7" s="129"/>
      <c r="H7" s="129"/>
      <c r="I7" s="129"/>
      <c r="J7" s="129"/>
      <c r="K7" s="129"/>
      <c r="L7" s="129"/>
    </row>
    <row r="8" spans="1:12" s="135" customFormat="1" ht="15.6" x14ac:dyDescent="0.3">
      <c r="A8" s="136" t="s">
        <v>199</v>
      </c>
      <c r="B8" s="137"/>
      <c r="C8" s="138"/>
      <c r="D8" s="138"/>
      <c r="E8" s="128"/>
      <c r="F8" s="129"/>
      <c r="G8" s="129"/>
      <c r="H8" s="129"/>
      <c r="I8" s="129"/>
      <c r="J8" s="129"/>
      <c r="K8" s="129"/>
      <c r="L8" s="129"/>
    </row>
    <row r="9" spans="1:12" s="135" customFormat="1" ht="15.6" x14ac:dyDescent="0.3">
      <c r="A9" s="139" t="s">
        <v>198</v>
      </c>
      <c r="B9" s="140"/>
      <c r="C9" s="141"/>
      <c r="D9" s="141"/>
      <c r="E9" s="128"/>
      <c r="F9" s="129"/>
      <c r="G9" s="129"/>
      <c r="H9" s="129"/>
      <c r="I9" s="129"/>
      <c r="J9" s="129"/>
      <c r="K9" s="129"/>
      <c r="L9" s="129"/>
    </row>
    <row r="10" spans="1:12" s="135" customFormat="1" ht="15.6" x14ac:dyDescent="0.3">
      <c r="A10" s="139" t="s">
        <v>22</v>
      </c>
      <c r="B10" s="140"/>
      <c r="C10" s="141"/>
      <c r="D10" s="141"/>
      <c r="E10" s="128"/>
      <c r="F10" s="129"/>
      <c r="G10" s="129"/>
      <c r="H10" s="129"/>
      <c r="I10" s="129"/>
      <c r="J10" s="129"/>
      <c r="K10" s="129"/>
      <c r="L10" s="129"/>
    </row>
    <row r="11" spans="1:12" s="135" customFormat="1" ht="15.6" x14ac:dyDescent="0.3">
      <c r="A11" s="138"/>
      <c r="B11" s="142"/>
      <c r="C11" s="120"/>
      <c r="D11" s="120"/>
      <c r="E11" s="128"/>
      <c r="F11" s="129"/>
      <c r="G11" s="129"/>
      <c r="H11" s="129"/>
      <c r="I11" s="129"/>
      <c r="J11" s="129"/>
      <c r="K11" s="129"/>
      <c r="L11" s="129"/>
    </row>
    <row r="12" spans="1:12" s="145" customFormat="1" ht="75.599999999999994" customHeight="1" x14ac:dyDescent="0.3">
      <c r="A12" s="143" t="s">
        <v>0</v>
      </c>
      <c r="B12" s="143" t="s">
        <v>193</v>
      </c>
      <c r="C12" s="143" t="s">
        <v>1</v>
      </c>
      <c r="D12" s="143" t="s">
        <v>10</v>
      </c>
      <c r="E12" s="143" t="s">
        <v>4</v>
      </c>
      <c r="F12" s="144" t="s">
        <v>201</v>
      </c>
      <c r="G12" s="144" t="s">
        <v>24</v>
      </c>
      <c r="H12" s="144" t="s">
        <v>202</v>
      </c>
      <c r="I12" s="144" t="s">
        <v>26</v>
      </c>
      <c r="J12" s="144" t="s">
        <v>203</v>
      </c>
      <c r="K12" s="144" t="s">
        <v>27</v>
      </c>
      <c r="L12" s="144" t="s">
        <v>25</v>
      </c>
    </row>
    <row r="13" spans="1:12" s="146" customFormat="1" ht="31.2" x14ac:dyDescent="0.3">
      <c r="A13" s="165">
        <v>1</v>
      </c>
      <c r="B13" s="165" t="s">
        <v>211</v>
      </c>
      <c r="C13" s="176"/>
      <c r="D13" s="176"/>
      <c r="E13" s="177"/>
      <c r="F13" s="178"/>
      <c r="G13" s="178">
        <f>SUM(G14:G22)</f>
        <v>0</v>
      </c>
      <c r="H13" s="178"/>
      <c r="I13" s="178">
        <f>SUM(I14:I22)</f>
        <v>0</v>
      </c>
      <c r="J13" s="178"/>
      <c r="K13" s="178">
        <f>SUM(K14:K22)</f>
        <v>0</v>
      </c>
      <c r="L13" s="178">
        <f>SUM(L14:L22)</f>
        <v>0</v>
      </c>
    </row>
    <row r="14" spans="1:12" s="146" customFormat="1" ht="26.4" customHeight="1" x14ac:dyDescent="0.3">
      <c r="A14" s="147" t="s">
        <v>5</v>
      </c>
      <c r="B14" s="170" t="s">
        <v>207</v>
      </c>
      <c r="C14" s="148" t="s">
        <v>200</v>
      </c>
      <c r="D14" s="149" t="s">
        <v>23</v>
      </c>
      <c r="E14" s="150">
        <v>1</v>
      </c>
      <c r="F14" s="151">
        <v>0</v>
      </c>
      <c r="G14" s="152">
        <f>F14*12</f>
        <v>0</v>
      </c>
      <c r="H14" s="151">
        <v>0</v>
      </c>
      <c r="I14" s="152">
        <f>H14*12</f>
        <v>0</v>
      </c>
      <c r="J14" s="151">
        <v>0</v>
      </c>
      <c r="K14" s="152">
        <f>J14*12</f>
        <v>0</v>
      </c>
      <c r="L14" s="180">
        <f>G14+I14+K14</f>
        <v>0</v>
      </c>
    </row>
    <row r="15" spans="1:12" s="146" customFormat="1" ht="36" customHeight="1" x14ac:dyDescent="0.3">
      <c r="A15" s="147" t="s">
        <v>187</v>
      </c>
      <c r="B15" s="170" t="s">
        <v>209</v>
      </c>
      <c r="C15" s="148" t="s">
        <v>200</v>
      </c>
      <c r="D15" s="149"/>
      <c r="E15" s="150">
        <v>1</v>
      </c>
      <c r="F15" s="151">
        <v>0</v>
      </c>
      <c r="G15" s="152">
        <f t="shared" ref="G15:G16" si="0">F15*12</f>
        <v>0</v>
      </c>
      <c r="H15" s="151">
        <v>0</v>
      </c>
      <c r="I15" s="152">
        <f t="shared" ref="I15:I16" si="1">H15*12</f>
        <v>0</v>
      </c>
      <c r="J15" s="151">
        <v>0</v>
      </c>
      <c r="K15" s="152">
        <f t="shared" ref="K15:K16" si="2">J15*12</f>
        <v>0</v>
      </c>
      <c r="L15" s="180">
        <f t="shared" ref="L15:L16" si="3">G15+I15+K15</f>
        <v>0</v>
      </c>
    </row>
    <row r="16" spans="1:12" s="146" customFormat="1" ht="35.4" customHeight="1" x14ac:dyDescent="0.3">
      <c r="A16" s="147" t="s">
        <v>188</v>
      </c>
      <c r="B16" s="170" t="s">
        <v>210</v>
      </c>
      <c r="C16" s="148" t="s">
        <v>200</v>
      </c>
      <c r="D16" s="149"/>
      <c r="E16" s="150">
        <v>1</v>
      </c>
      <c r="F16" s="151">
        <v>0</v>
      </c>
      <c r="G16" s="152">
        <f t="shared" si="0"/>
        <v>0</v>
      </c>
      <c r="H16" s="151">
        <v>0</v>
      </c>
      <c r="I16" s="152">
        <f t="shared" si="1"/>
        <v>0</v>
      </c>
      <c r="J16" s="151">
        <v>0</v>
      </c>
      <c r="K16" s="152">
        <f t="shared" si="2"/>
        <v>0</v>
      </c>
      <c r="L16" s="180">
        <f t="shared" si="3"/>
        <v>0</v>
      </c>
    </row>
    <row r="17" spans="1:12" s="146" customFormat="1" ht="40.799999999999997" customHeight="1" x14ac:dyDescent="0.3">
      <c r="A17" s="172" t="s">
        <v>6</v>
      </c>
      <c r="B17" s="170" t="s">
        <v>205</v>
      </c>
      <c r="C17" s="170" t="s">
        <v>62</v>
      </c>
      <c r="D17" s="173" t="s">
        <v>23</v>
      </c>
      <c r="E17" s="174">
        <v>12</v>
      </c>
      <c r="F17" s="151">
        <v>0</v>
      </c>
      <c r="G17" s="152">
        <f t="shared" ref="G17:I24" si="4">F17*12</f>
        <v>0</v>
      </c>
      <c r="H17" s="151">
        <v>0</v>
      </c>
      <c r="I17" s="152">
        <f t="shared" si="4"/>
        <v>0</v>
      </c>
      <c r="J17" s="151">
        <v>0</v>
      </c>
      <c r="K17" s="152">
        <f t="shared" ref="K17:K18" si="5">J17*12</f>
        <v>0</v>
      </c>
      <c r="L17" s="180">
        <f t="shared" ref="L17:L21" si="6">G17+I17+K17</f>
        <v>0</v>
      </c>
    </row>
    <row r="18" spans="1:12" s="146" customFormat="1" ht="35.4" customHeight="1" x14ac:dyDescent="0.3">
      <c r="A18" s="172" t="s">
        <v>7</v>
      </c>
      <c r="B18" s="170" t="s">
        <v>208</v>
      </c>
      <c r="C18" s="170" t="s">
        <v>62</v>
      </c>
      <c r="D18" s="173" t="s">
        <v>23</v>
      </c>
      <c r="E18" s="174">
        <v>12</v>
      </c>
      <c r="F18" s="151">
        <v>0</v>
      </c>
      <c r="G18" s="152">
        <f t="shared" si="4"/>
        <v>0</v>
      </c>
      <c r="H18" s="151">
        <v>0</v>
      </c>
      <c r="I18" s="152">
        <f t="shared" si="4"/>
        <v>0</v>
      </c>
      <c r="J18" s="151">
        <v>0</v>
      </c>
      <c r="K18" s="152">
        <f t="shared" si="5"/>
        <v>0</v>
      </c>
      <c r="L18" s="180">
        <f t="shared" si="6"/>
        <v>0</v>
      </c>
    </row>
    <row r="19" spans="1:12" s="146" customFormat="1" ht="45" customHeight="1" x14ac:dyDescent="0.3">
      <c r="A19" s="172" t="s">
        <v>8</v>
      </c>
      <c r="B19" s="170" t="s">
        <v>213</v>
      </c>
      <c r="C19" s="170" t="s">
        <v>64</v>
      </c>
      <c r="D19" s="173" t="s">
        <v>23</v>
      </c>
      <c r="E19" s="174">
        <v>4</v>
      </c>
      <c r="F19" s="151">
        <v>0</v>
      </c>
      <c r="G19" s="152">
        <f>F19*4</f>
        <v>0</v>
      </c>
      <c r="H19" s="151">
        <v>0</v>
      </c>
      <c r="I19" s="152">
        <f>H19*4</f>
        <v>0</v>
      </c>
      <c r="J19" s="151">
        <v>0</v>
      </c>
      <c r="K19" s="152">
        <f>J19*4</f>
        <v>0</v>
      </c>
      <c r="L19" s="180">
        <f t="shared" si="6"/>
        <v>0</v>
      </c>
    </row>
    <row r="20" spans="1:12" s="146" customFormat="1" ht="37.200000000000003" customHeight="1" x14ac:dyDescent="0.3">
      <c r="A20" s="172" t="s">
        <v>9</v>
      </c>
      <c r="B20" s="170" t="s">
        <v>214</v>
      </c>
      <c r="C20" s="170" t="s">
        <v>206</v>
      </c>
      <c r="D20" s="173" t="s">
        <v>23</v>
      </c>
      <c r="E20" s="174">
        <v>2</v>
      </c>
      <c r="F20" s="151">
        <v>0</v>
      </c>
      <c r="G20" s="152">
        <f>F20*2</f>
        <v>0</v>
      </c>
      <c r="H20" s="151">
        <v>0</v>
      </c>
      <c r="I20" s="152">
        <f>H20*2</f>
        <v>0</v>
      </c>
      <c r="J20" s="151">
        <v>0</v>
      </c>
      <c r="K20" s="152">
        <f>J20*2</f>
        <v>0</v>
      </c>
      <c r="L20" s="180">
        <f t="shared" si="6"/>
        <v>0</v>
      </c>
    </row>
    <row r="21" spans="1:12" s="146" customFormat="1" ht="21.6" customHeight="1" x14ac:dyDescent="0.3">
      <c r="A21" s="175" t="s">
        <v>55</v>
      </c>
      <c r="B21" s="170" t="s">
        <v>204</v>
      </c>
      <c r="C21" s="170" t="s">
        <v>196</v>
      </c>
      <c r="D21" s="173" t="s">
        <v>23</v>
      </c>
      <c r="E21" s="174">
        <v>24</v>
      </c>
      <c r="F21" s="151">
        <v>0</v>
      </c>
      <c r="G21" s="152">
        <f>F21*24</f>
        <v>0</v>
      </c>
      <c r="H21" s="151">
        <v>0</v>
      </c>
      <c r="I21" s="152">
        <f>H21*24</f>
        <v>0</v>
      </c>
      <c r="J21" s="151">
        <v>0</v>
      </c>
      <c r="K21" s="152">
        <f>J21*24</f>
        <v>0</v>
      </c>
      <c r="L21" s="180">
        <f t="shared" si="6"/>
        <v>0</v>
      </c>
    </row>
    <row r="22" spans="1:12" s="146" customFormat="1" ht="15.45" customHeight="1" x14ac:dyDescent="0.3">
      <c r="A22" s="172" t="s">
        <v>56</v>
      </c>
      <c r="B22" s="171" t="s">
        <v>61</v>
      </c>
      <c r="C22" s="170" t="s">
        <v>62</v>
      </c>
      <c r="D22" s="173" t="s">
        <v>23</v>
      </c>
      <c r="E22" s="174">
        <v>12</v>
      </c>
      <c r="F22" s="151">
        <v>0</v>
      </c>
      <c r="G22" s="152">
        <f t="shared" si="4"/>
        <v>0</v>
      </c>
      <c r="H22" s="151">
        <v>0</v>
      </c>
      <c r="I22" s="152">
        <f t="shared" si="4"/>
        <v>0</v>
      </c>
      <c r="J22" s="151">
        <v>0</v>
      </c>
      <c r="K22" s="152">
        <f t="shared" ref="K22" si="7">J22*12</f>
        <v>0</v>
      </c>
      <c r="L22" s="180">
        <f>G22+I22+K22</f>
        <v>0</v>
      </c>
    </row>
    <row r="23" spans="1:12" s="146" customFormat="1" ht="53.4" customHeight="1" x14ac:dyDescent="0.3">
      <c r="A23" s="165">
        <v>2</v>
      </c>
      <c r="B23" s="165" t="s">
        <v>215</v>
      </c>
      <c r="C23" s="176"/>
      <c r="D23" s="176"/>
      <c r="E23" s="177"/>
      <c r="F23" s="179"/>
      <c r="G23" s="178">
        <f>G24</f>
        <v>0</v>
      </c>
      <c r="H23" s="179"/>
      <c r="I23" s="178">
        <f>I24</f>
        <v>0</v>
      </c>
      <c r="J23" s="179"/>
      <c r="K23" s="178">
        <f>K24</f>
        <v>0</v>
      </c>
      <c r="L23" s="178">
        <f>L24</f>
        <v>0</v>
      </c>
    </row>
    <row r="24" spans="1:12" s="146" customFormat="1" ht="94.2" thickBot="1" x14ac:dyDescent="0.35">
      <c r="A24" s="136" t="s">
        <v>194</v>
      </c>
      <c r="B24" s="170" t="s">
        <v>212</v>
      </c>
      <c r="C24" s="167" t="s">
        <v>62</v>
      </c>
      <c r="D24" s="168" t="s">
        <v>23</v>
      </c>
      <c r="E24" s="169">
        <v>12</v>
      </c>
      <c r="F24" s="151">
        <v>0</v>
      </c>
      <c r="G24" s="152">
        <f t="shared" si="4"/>
        <v>0</v>
      </c>
      <c r="H24" s="151">
        <v>0</v>
      </c>
      <c r="I24" s="152">
        <f t="shared" ref="I24" si="8">H24*12</f>
        <v>0</v>
      </c>
      <c r="J24" s="151">
        <v>0</v>
      </c>
      <c r="K24" s="152">
        <f t="shared" ref="K24" si="9">J24*12</f>
        <v>0</v>
      </c>
      <c r="L24" s="166">
        <f>G24+I24+K24</f>
        <v>0</v>
      </c>
    </row>
    <row r="25" spans="1:12" s="146" customFormat="1" ht="15.6" x14ac:dyDescent="0.3">
      <c r="A25" s="153"/>
      <c r="B25" s="154" t="s">
        <v>13</v>
      </c>
      <c r="C25" s="153"/>
      <c r="D25" s="153"/>
      <c r="E25" s="155"/>
      <c r="F25" s="156"/>
      <c r="G25" s="157">
        <f>G23+G13</f>
        <v>0</v>
      </c>
      <c r="H25" s="156"/>
      <c r="I25" s="157">
        <f>I23+I13</f>
        <v>0</v>
      </c>
      <c r="J25" s="156"/>
      <c r="K25" s="157">
        <f>K23+K13</f>
        <v>0</v>
      </c>
      <c r="L25" s="157">
        <f>L23+L13</f>
        <v>0</v>
      </c>
    </row>
    <row r="26" spans="1:12" s="146" customFormat="1" ht="15.6" x14ac:dyDescent="0.3">
      <c r="A26" s="153"/>
      <c r="B26" s="154" t="s">
        <v>2</v>
      </c>
      <c r="C26" s="153"/>
      <c r="D26" s="153"/>
      <c r="E26" s="155"/>
      <c r="F26" s="156"/>
      <c r="G26" s="158">
        <f>G27-G25</f>
        <v>0</v>
      </c>
      <c r="H26" s="156"/>
      <c r="I26" s="158">
        <f>I27-I25</f>
        <v>0</v>
      </c>
      <c r="J26" s="156"/>
      <c r="K26" s="158">
        <f>K27-K25</f>
        <v>0</v>
      </c>
      <c r="L26" s="158">
        <f>L27-L25</f>
        <v>0</v>
      </c>
    </row>
    <row r="27" spans="1:12" s="146" customFormat="1" ht="16.2" thickBot="1" x14ac:dyDescent="0.35">
      <c r="A27" s="153"/>
      <c r="B27" s="154" t="s">
        <v>14</v>
      </c>
      <c r="C27" s="153"/>
      <c r="D27" s="153"/>
      <c r="E27" s="155"/>
      <c r="F27" s="156"/>
      <c r="G27" s="159">
        <f>G25*1.15</f>
        <v>0</v>
      </c>
      <c r="H27" s="156"/>
      <c r="I27" s="159">
        <f>I25*1.15</f>
        <v>0</v>
      </c>
      <c r="J27" s="156"/>
      <c r="K27" s="159">
        <f>K25*1.15</f>
        <v>0</v>
      </c>
      <c r="L27" s="159">
        <f>L25*1.15</f>
        <v>0</v>
      </c>
    </row>
    <row r="28" spans="1:12" s="146" customFormat="1" ht="34.200000000000003" customHeight="1" x14ac:dyDescent="0.3">
      <c r="A28" s="181"/>
      <c r="B28" s="181"/>
      <c r="C28" s="181"/>
      <c r="D28" s="136"/>
      <c r="E28" s="136"/>
      <c r="F28" s="161"/>
      <c r="G28" s="161"/>
      <c r="H28" s="161"/>
      <c r="I28" s="161"/>
      <c r="J28" s="161"/>
      <c r="K28" s="161"/>
      <c r="L28" s="161"/>
    </row>
    <row r="29" spans="1:12" s="146" customFormat="1" ht="16.2" thickBot="1" x14ac:dyDescent="0.35">
      <c r="A29" s="136"/>
      <c r="B29" s="161"/>
      <c r="C29" s="136"/>
      <c r="D29" s="136"/>
      <c r="E29" s="136"/>
      <c r="F29" s="161"/>
      <c r="G29" s="161"/>
      <c r="H29" s="161"/>
      <c r="I29" s="161"/>
      <c r="J29" s="161"/>
      <c r="K29" s="161"/>
      <c r="L29" s="161"/>
    </row>
    <row r="30" spans="1:12" s="146" customFormat="1" ht="25.8" customHeight="1" x14ac:dyDescent="0.3">
      <c r="A30" s="136"/>
      <c r="B30" s="182" t="s">
        <v>18</v>
      </c>
      <c r="C30" s="185"/>
      <c r="D30" s="186"/>
      <c r="E30" s="187"/>
      <c r="F30" s="188"/>
      <c r="G30" s="189"/>
      <c r="H30" s="190"/>
      <c r="I30" s="161"/>
      <c r="J30" s="161"/>
      <c r="K30" s="161"/>
      <c r="L30" s="161"/>
    </row>
    <row r="31" spans="1:12" s="146" customFormat="1" ht="17.399999999999999" customHeight="1" x14ac:dyDescent="0.3">
      <c r="A31" s="136"/>
      <c r="B31" s="183"/>
      <c r="C31" s="191" t="s">
        <v>15</v>
      </c>
      <c r="D31" s="192"/>
      <c r="E31" s="193"/>
      <c r="F31" s="194"/>
      <c r="G31" s="195" t="s">
        <v>17</v>
      </c>
      <c r="H31" s="194"/>
      <c r="I31" s="161"/>
      <c r="J31" s="162"/>
      <c r="K31" s="161"/>
      <c r="L31" s="161"/>
    </row>
    <row r="32" spans="1:12" s="146" customFormat="1" ht="34.799999999999997" customHeight="1" x14ac:dyDescent="0.3">
      <c r="A32" s="136"/>
      <c r="B32" s="183"/>
      <c r="C32" s="195"/>
      <c r="D32" s="196"/>
      <c r="E32" s="197"/>
      <c r="F32" s="198"/>
      <c r="G32" s="199"/>
      <c r="H32" s="200"/>
      <c r="I32" s="161"/>
      <c r="J32" s="161"/>
      <c r="K32" s="161"/>
      <c r="L32" s="161"/>
    </row>
    <row r="33" spans="1:12" s="146" customFormat="1" ht="28.5" customHeight="1" thickBot="1" x14ac:dyDescent="0.35">
      <c r="A33" s="136"/>
      <c r="B33" s="184"/>
      <c r="C33" s="201" t="s">
        <v>19</v>
      </c>
      <c r="D33" s="202"/>
      <c r="E33" s="202"/>
      <c r="F33" s="203"/>
      <c r="G33" s="204" t="s">
        <v>16</v>
      </c>
      <c r="H33" s="205"/>
      <c r="I33" s="161"/>
      <c r="J33" s="161"/>
      <c r="K33" s="161"/>
      <c r="L33" s="161"/>
    </row>
    <row r="34" spans="1:12" s="146" customFormat="1" ht="15.6" x14ac:dyDescent="0.3">
      <c r="A34" s="160"/>
      <c r="C34" s="160"/>
      <c r="D34" s="160"/>
      <c r="E34" s="160"/>
    </row>
  </sheetData>
  <protectedRanges>
    <protectedRange sqref="J30:J32 C30:H32" name="Range7"/>
    <protectedRange sqref="A13:E13" name="Range3"/>
    <protectedRange sqref="B3:B5" name="Range1"/>
    <protectedRange sqref="A14:A19 A22 B14:F24 H14:H24 J14:J24" name="Range3_1"/>
  </protectedRanges>
  <mergeCells count="10">
    <mergeCell ref="A28:C28"/>
    <mergeCell ref="B30:B33"/>
    <mergeCell ref="C30:F30"/>
    <mergeCell ref="G30:H30"/>
    <mergeCell ref="C31:F31"/>
    <mergeCell ref="G31:H31"/>
    <mergeCell ref="C32:F32"/>
    <mergeCell ref="G32:H32"/>
    <mergeCell ref="C33:F33"/>
    <mergeCell ref="G33:H33"/>
  </mergeCells>
  <phoneticPr fontId="10" type="noConversion"/>
  <dataValidations count="1">
    <dataValidation type="decimal" operator="greaterThanOrEqual" allowBlank="1" showInputMessage="1" showErrorMessage="1" sqref="H24 E14:F22 E24:F24 H14:H22 J24 J14:J22" xr:uid="{986E2BAD-AB8F-4C25-BC95-68EC3AAF43A3}">
      <formula1>0</formula1>
    </dataValidation>
  </dataValidations>
  <pageMargins left="0.7" right="0.7" top="0.75" bottom="0.75" header="0.3" footer="0.3"/>
  <pageSetup paperSize="9" orientation="portrait" r:id="rId1"/>
  <ignoredErrors>
    <ignoredError sqref="K23:L23 I23 G23"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01FB3-91C3-46CE-9D27-D7D107C7573E}">
  <dimension ref="A1:M71"/>
  <sheetViews>
    <sheetView topLeftCell="A22" workbookViewId="0">
      <selection activeCell="I19" sqref="I19"/>
    </sheetView>
  </sheetViews>
  <sheetFormatPr defaultColWidth="9.109375" defaultRowHeight="14.4" x14ac:dyDescent="0.3"/>
  <cols>
    <col min="1" max="1" width="8.44140625" style="21" customWidth="1"/>
    <col min="2" max="2" width="55.77734375" style="20" customWidth="1"/>
    <col min="3" max="3" width="10" style="21" customWidth="1"/>
    <col min="4" max="4" width="9.6640625" style="21" hidden="1" customWidth="1"/>
    <col min="5" max="5" width="5.5546875" style="21" customWidth="1"/>
    <col min="6" max="6" width="15.77734375" style="20" customWidth="1"/>
    <col min="7" max="7" width="18.88671875" style="20" customWidth="1"/>
    <col min="8" max="8" width="16.33203125" style="20" customWidth="1"/>
    <col min="9" max="9" width="18.5546875" style="20" customWidth="1"/>
    <col min="10" max="10" width="16" style="20" customWidth="1"/>
    <col min="11" max="11" width="15.6640625" style="20" customWidth="1"/>
    <col min="12" max="12" width="15.77734375" style="20" customWidth="1"/>
    <col min="13" max="16384" width="9.109375" style="20"/>
  </cols>
  <sheetData>
    <row r="1" spans="1:13" s="15" customFormat="1" ht="31.2" x14ac:dyDescent="0.6">
      <c r="A1" s="4"/>
      <c r="B1" s="2" t="s">
        <v>11</v>
      </c>
      <c r="C1" s="2"/>
      <c r="D1" s="2"/>
      <c r="E1" s="67"/>
      <c r="F1" s="1"/>
      <c r="G1" s="1"/>
      <c r="H1" s="1"/>
      <c r="I1" s="1"/>
      <c r="J1" s="1"/>
      <c r="K1" s="1"/>
      <c r="L1" s="1"/>
    </row>
    <row r="2" spans="1:13" customFormat="1" ht="28.8" customHeight="1" x14ac:dyDescent="0.3">
      <c r="A2" s="17"/>
      <c r="B2" s="13" t="s">
        <v>29</v>
      </c>
      <c r="C2" s="68"/>
      <c r="D2" s="68"/>
      <c r="E2" s="69"/>
      <c r="F2" s="18"/>
      <c r="G2" s="18"/>
      <c r="H2" s="18"/>
      <c r="I2" s="18"/>
      <c r="J2" s="18"/>
      <c r="K2" s="18"/>
      <c r="L2" s="18"/>
    </row>
    <row r="3" spans="1:13" customFormat="1" ht="15.6" x14ac:dyDescent="0.3">
      <c r="A3" s="77" t="s">
        <v>59</v>
      </c>
      <c r="B3" s="16"/>
      <c r="C3" s="70"/>
      <c r="D3" s="70"/>
      <c r="E3" s="71"/>
      <c r="F3" s="12"/>
      <c r="G3" s="12"/>
      <c r="H3" s="12"/>
      <c r="I3" s="12"/>
      <c r="J3" s="12"/>
      <c r="K3" s="12"/>
      <c r="L3" s="12"/>
    </row>
    <row r="4" spans="1:13" customFormat="1" ht="46.8" x14ac:dyDescent="0.3">
      <c r="A4" s="78" t="s">
        <v>60</v>
      </c>
      <c r="B4" s="23" t="s">
        <v>58</v>
      </c>
      <c r="C4" s="70"/>
      <c r="D4" s="70"/>
      <c r="E4" s="70"/>
      <c r="F4" s="14"/>
      <c r="G4" s="14"/>
      <c r="H4" s="14"/>
      <c r="I4" s="14"/>
      <c r="J4" s="14"/>
      <c r="K4" s="14"/>
      <c r="L4" s="14"/>
    </row>
    <row r="5" spans="1:13" customFormat="1" ht="31.2" x14ac:dyDescent="0.3">
      <c r="A5" s="79" t="s">
        <v>12</v>
      </c>
      <c r="B5" s="24"/>
      <c r="C5" s="70"/>
      <c r="D5" s="70"/>
      <c r="E5" s="72"/>
      <c r="F5" s="6"/>
      <c r="G5" s="6"/>
      <c r="H5" s="6"/>
      <c r="I5" s="6"/>
      <c r="J5" s="6"/>
      <c r="K5" s="6"/>
      <c r="L5" s="6"/>
    </row>
    <row r="6" spans="1:13" customFormat="1" ht="15.6" x14ac:dyDescent="0.3">
      <c r="A6" s="80"/>
      <c r="B6" s="22"/>
      <c r="C6" s="70"/>
      <c r="D6" s="70"/>
      <c r="E6" s="72"/>
      <c r="F6" s="6"/>
      <c r="G6" s="6"/>
      <c r="H6" s="6"/>
      <c r="I6" s="6"/>
      <c r="J6" s="6"/>
      <c r="K6" s="6"/>
      <c r="L6" s="6"/>
    </row>
    <row r="7" spans="1:13" s="19" customFormat="1" ht="15.6" x14ac:dyDescent="0.3">
      <c r="A7" s="7" t="s">
        <v>3</v>
      </c>
      <c r="B7" s="8"/>
      <c r="C7" s="8"/>
      <c r="D7" s="73"/>
      <c r="E7" s="72"/>
      <c r="F7" s="6"/>
      <c r="G7" s="6"/>
      <c r="H7" s="6"/>
      <c r="I7" s="6"/>
      <c r="J7" s="6"/>
      <c r="K7" s="6"/>
      <c r="L7" s="6"/>
    </row>
    <row r="8" spans="1:13" s="19" customFormat="1" ht="15.6" x14ac:dyDescent="0.3">
      <c r="A8" s="25" t="s">
        <v>20</v>
      </c>
      <c r="B8" s="9"/>
      <c r="C8" s="10"/>
      <c r="D8" s="10"/>
      <c r="E8" s="72"/>
      <c r="F8" s="6"/>
      <c r="G8" s="6"/>
      <c r="H8" s="6"/>
      <c r="I8" s="6"/>
      <c r="J8" s="6"/>
      <c r="K8" s="6"/>
      <c r="L8" s="6"/>
    </row>
    <row r="9" spans="1:13" s="19" customFormat="1" ht="15.6" x14ac:dyDescent="0.3">
      <c r="A9" s="11" t="s">
        <v>21</v>
      </c>
      <c r="B9" s="3"/>
      <c r="C9" s="74"/>
      <c r="D9" s="74"/>
      <c r="E9" s="72"/>
      <c r="F9" s="6"/>
      <c r="G9" s="6"/>
      <c r="H9" s="6"/>
      <c r="I9" s="6"/>
      <c r="J9" s="6"/>
      <c r="K9" s="6"/>
      <c r="L9" s="6"/>
    </row>
    <row r="10" spans="1:13" s="19" customFormat="1" ht="15.6" x14ac:dyDescent="0.3">
      <c r="A10" s="11" t="s">
        <v>22</v>
      </c>
      <c r="B10" s="3"/>
      <c r="C10" s="74"/>
      <c r="D10" s="74"/>
      <c r="E10" s="72"/>
      <c r="F10" s="6"/>
      <c r="G10" s="6"/>
      <c r="H10" s="6"/>
      <c r="I10" s="6"/>
      <c r="J10" s="6"/>
      <c r="K10" s="6"/>
      <c r="L10" s="6"/>
    </row>
    <row r="11" spans="1:13" s="19" customFormat="1" ht="15.6" x14ac:dyDescent="0.3">
      <c r="A11" s="10"/>
      <c r="B11" s="5"/>
      <c r="C11" s="70"/>
      <c r="D11" s="70"/>
      <c r="E11" s="72"/>
      <c r="F11" s="6"/>
      <c r="G11" s="6"/>
      <c r="H11" s="6"/>
      <c r="I11" s="6"/>
      <c r="J11" s="6"/>
      <c r="K11" s="6"/>
      <c r="L11" s="6"/>
    </row>
    <row r="12" spans="1:13" s="49" customFormat="1" ht="46.8" x14ac:dyDescent="0.3">
      <c r="A12" s="28" t="s">
        <v>0</v>
      </c>
      <c r="B12" s="28" t="s">
        <v>167</v>
      </c>
      <c r="C12" s="28" t="s">
        <v>1</v>
      </c>
      <c r="D12" s="28" t="s">
        <v>10</v>
      </c>
      <c r="E12" s="28" t="s">
        <v>4</v>
      </c>
      <c r="F12" s="57" t="s">
        <v>31</v>
      </c>
      <c r="G12" s="57" t="s">
        <v>24</v>
      </c>
      <c r="H12" s="57" t="s">
        <v>32</v>
      </c>
      <c r="I12" s="57" t="s">
        <v>26</v>
      </c>
      <c r="J12" s="57" t="s">
        <v>33</v>
      </c>
      <c r="K12" s="57" t="s">
        <v>27</v>
      </c>
      <c r="L12" s="29" t="s">
        <v>25</v>
      </c>
    </row>
    <row r="13" spans="1:13" s="50" customFormat="1" ht="31.8" thickBot="1" x14ac:dyDescent="0.35">
      <c r="A13" s="30">
        <v>1</v>
      </c>
      <c r="B13" s="90" t="s">
        <v>170</v>
      </c>
      <c r="C13" s="91"/>
      <c r="D13" s="91"/>
      <c r="E13" s="92"/>
      <c r="F13" s="32">
        <f t="shared" ref="F13:K13" si="0">SUBTOTAL(9,F14:F31)</f>
        <v>8560</v>
      </c>
      <c r="G13" s="32">
        <f t="shared" si="0"/>
        <v>61850</v>
      </c>
      <c r="H13" s="32">
        <f t="shared" si="0"/>
        <v>1970</v>
      </c>
      <c r="I13" s="32">
        <f t="shared" si="0"/>
        <v>26280</v>
      </c>
      <c r="J13" s="32">
        <f t="shared" si="0"/>
        <v>2250</v>
      </c>
      <c r="K13" s="32">
        <f t="shared" si="0"/>
        <v>30000</v>
      </c>
      <c r="L13" s="33">
        <f>G13+I13+K13</f>
        <v>118130</v>
      </c>
    </row>
    <row r="14" spans="1:13" s="50" customFormat="1" ht="31.8" thickBot="1" x14ac:dyDescent="0.35">
      <c r="A14" s="34" t="s">
        <v>5</v>
      </c>
      <c r="B14" s="60" t="s">
        <v>166</v>
      </c>
      <c r="C14" s="61" t="s">
        <v>28</v>
      </c>
      <c r="D14" s="62" t="s">
        <v>23</v>
      </c>
      <c r="E14" s="63">
        <v>1</v>
      </c>
      <c r="F14" s="64"/>
      <c r="G14" s="36">
        <f>F14*12</f>
        <v>0</v>
      </c>
      <c r="H14" s="64"/>
      <c r="I14" s="36">
        <f t="shared" ref="I14:I22" si="1">H14*12</f>
        <v>0</v>
      </c>
      <c r="J14" s="64"/>
      <c r="K14" s="36">
        <f t="shared" ref="K14:K22" si="2">J14*12</f>
        <v>0</v>
      </c>
      <c r="L14" s="37">
        <f>G14+I14+K14</f>
        <v>0</v>
      </c>
      <c r="M14" s="50" t="s">
        <v>189</v>
      </c>
    </row>
    <row r="15" spans="1:13" s="50" customFormat="1" ht="31.2" x14ac:dyDescent="0.3">
      <c r="A15" s="34" t="s">
        <v>187</v>
      </c>
      <c r="B15" s="61" t="s">
        <v>57</v>
      </c>
      <c r="C15" s="61" t="s">
        <v>62</v>
      </c>
      <c r="D15" s="62" t="s">
        <v>23</v>
      </c>
      <c r="E15" s="63">
        <v>12</v>
      </c>
      <c r="F15" s="64"/>
      <c r="G15" s="36">
        <f>F15*12</f>
        <v>0</v>
      </c>
      <c r="H15" s="64"/>
      <c r="I15" s="36">
        <f t="shared" si="1"/>
        <v>0</v>
      </c>
      <c r="J15" s="64"/>
      <c r="K15" s="36">
        <f t="shared" si="2"/>
        <v>0</v>
      </c>
      <c r="L15" s="37">
        <f t="shared" ref="L15:L19" si="3">G15+I15+K15</f>
        <v>0</v>
      </c>
      <c r="M15" s="50" t="s">
        <v>190</v>
      </c>
    </row>
    <row r="16" spans="1:13" s="50" customFormat="1" ht="15.6" x14ac:dyDescent="0.3">
      <c r="A16" s="34" t="s">
        <v>188</v>
      </c>
      <c r="B16" s="61" t="s">
        <v>63</v>
      </c>
      <c r="C16" s="61" t="s">
        <v>62</v>
      </c>
      <c r="D16" s="62" t="s">
        <v>23</v>
      </c>
      <c r="E16" s="63">
        <v>12</v>
      </c>
      <c r="F16" s="64">
        <v>340</v>
      </c>
      <c r="G16" s="36">
        <f t="shared" ref="G16:K22" si="4">F16*12</f>
        <v>4080</v>
      </c>
      <c r="H16" s="64">
        <v>420</v>
      </c>
      <c r="I16" s="36">
        <f t="shared" si="1"/>
        <v>5040</v>
      </c>
      <c r="J16" s="64">
        <v>470</v>
      </c>
      <c r="K16" s="36">
        <f t="shared" si="2"/>
        <v>5640</v>
      </c>
      <c r="L16" s="37">
        <f t="shared" si="3"/>
        <v>14760</v>
      </c>
      <c r="M16" s="50" t="s">
        <v>191</v>
      </c>
    </row>
    <row r="17" spans="1:13" s="50" customFormat="1" ht="15.6" x14ac:dyDescent="0.3">
      <c r="A17" s="34" t="s">
        <v>6</v>
      </c>
      <c r="B17" s="61" t="s">
        <v>30</v>
      </c>
      <c r="C17" s="61" t="s">
        <v>64</v>
      </c>
      <c r="D17" s="62" t="s">
        <v>23</v>
      </c>
      <c r="E17" s="63">
        <v>4</v>
      </c>
      <c r="F17" s="64"/>
      <c r="G17" s="36">
        <f>F17*4</f>
        <v>0</v>
      </c>
      <c r="H17" s="64"/>
      <c r="I17" s="36">
        <f>H17*4</f>
        <v>0</v>
      </c>
      <c r="J17" s="64"/>
      <c r="K17" s="36">
        <f>J17*4</f>
        <v>0</v>
      </c>
      <c r="L17" s="37">
        <f t="shared" si="3"/>
        <v>0</v>
      </c>
      <c r="M17" s="50" t="s">
        <v>189</v>
      </c>
    </row>
    <row r="18" spans="1:13" s="50" customFormat="1" ht="31.2" x14ac:dyDescent="0.3">
      <c r="A18" s="34" t="s">
        <v>7</v>
      </c>
      <c r="B18" s="65" t="s">
        <v>34</v>
      </c>
      <c r="C18" s="61" t="s">
        <v>65</v>
      </c>
      <c r="D18" s="62" t="s">
        <v>23</v>
      </c>
      <c r="E18" s="63">
        <v>2</v>
      </c>
      <c r="F18" s="64"/>
      <c r="G18" s="36">
        <f>F18*2</f>
        <v>0</v>
      </c>
      <c r="H18" s="64"/>
      <c r="I18" s="36">
        <f>H18*2</f>
        <v>0</v>
      </c>
      <c r="J18" s="64"/>
      <c r="K18" s="36">
        <f>J18*2</f>
        <v>0</v>
      </c>
      <c r="L18" s="37">
        <f t="shared" si="3"/>
        <v>0</v>
      </c>
      <c r="M18" s="50" t="s">
        <v>189</v>
      </c>
    </row>
    <row r="19" spans="1:13" s="50" customFormat="1" ht="15.6" x14ac:dyDescent="0.3">
      <c r="A19" s="56" t="s">
        <v>8</v>
      </c>
      <c r="B19" s="65" t="s">
        <v>66</v>
      </c>
      <c r="C19" s="61" t="s">
        <v>70</v>
      </c>
      <c r="D19" s="62" t="s">
        <v>23</v>
      </c>
      <c r="E19" s="63">
        <v>24</v>
      </c>
      <c r="F19" s="64">
        <v>190</v>
      </c>
      <c r="G19" s="36">
        <f>F19*24</f>
        <v>4560</v>
      </c>
      <c r="H19" s="64">
        <v>220</v>
      </c>
      <c r="I19" s="36">
        <f>H19*24</f>
        <v>5280</v>
      </c>
      <c r="J19" s="64">
        <v>250</v>
      </c>
      <c r="K19" s="36">
        <f>J19*24</f>
        <v>6000</v>
      </c>
      <c r="L19" s="37">
        <f t="shared" si="3"/>
        <v>15840</v>
      </c>
      <c r="M19" s="50" t="s">
        <v>191</v>
      </c>
    </row>
    <row r="20" spans="1:13" s="50" customFormat="1" ht="15.45" customHeight="1" x14ac:dyDescent="0.3">
      <c r="A20" s="34" t="s">
        <v>9</v>
      </c>
      <c r="B20" s="38" t="s">
        <v>61</v>
      </c>
      <c r="C20" s="61" t="s">
        <v>69</v>
      </c>
      <c r="D20" s="62" t="s">
        <v>23</v>
      </c>
      <c r="E20" s="63">
        <v>12</v>
      </c>
      <c r="F20" s="64"/>
      <c r="G20" s="36">
        <f t="shared" si="4"/>
        <v>0</v>
      </c>
      <c r="H20" s="64"/>
      <c r="I20" s="36">
        <f t="shared" si="1"/>
        <v>0</v>
      </c>
      <c r="J20" s="64"/>
      <c r="K20" s="36">
        <f t="shared" si="2"/>
        <v>0</v>
      </c>
      <c r="L20" s="37">
        <f>G20+I20+K20</f>
        <v>0</v>
      </c>
      <c r="M20" s="50" t="s">
        <v>191</v>
      </c>
    </row>
    <row r="21" spans="1:13" s="50" customFormat="1" ht="41.4" customHeight="1" x14ac:dyDescent="0.3">
      <c r="A21" s="56">
        <v>2</v>
      </c>
      <c r="B21" s="90" t="s">
        <v>68</v>
      </c>
      <c r="C21" s="61"/>
      <c r="D21" s="62"/>
      <c r="E21" s="63"/>
      <c r="F21" s="64"/>
      <c r="G21" s="36">
        <f t="shared" si="4"/>
        <v>0</v>
      </c>
      <c r="H21" s="64"/>
      <c r="I21" s="36">
        <f t="shared" si="4"/>
        <v>0</v>
      </c>
      <c r="J21" s="64"/>
      <c r="K21" s="36">
        <f t="shared" si="4"/>
        <v>0</v>
      </c>
      <c r="L21" s="37">
        <f>G21+I21+K21</f>
        <v>0</v>
      </c>
    </row>
    <row r="22" spans="1:13" s="50" customFormat="1" ht="140.4" x14ac:dyDescent="0.3">
      <c r="A22" s="56">
        <v>2.1</v>
      </c>
      <c r="B22" s="65" t="s">
        <v>168</v>
      </c>
      <c r="C22" s="61" t="s">
        <v>62</v>
      </c>
      <c r="D22" s="62" t="s">
        <v>23</v>
      </c>
      <c r="E22" s="63">
        <v>12</v>
      </c>
      <c r="F22" s="64">
        <v>1590</v>
      </c>
      <c r="G22" s="36">
        <f t="shared" si="4"/>
        <v>19080</v>
      </c>
      <c r="H22" s="64">
        <v>1330</v>
      </c>
      <c r="I22" s="36">
        <f t="shared" si="1"/>
        <v>15960</v>
      </c>
      <c r="J22" s="64">
        <v>1530</v>
      </c>
      <c r="K22" s="36">
        <f t="shared" si="2"/>
        <v>18360</v>
      </c>
      <c r="L22" s="37">
        <f>G22+I22+K22</f>
        <v>53400</v>
      </c>
      <c r="M22" s="50" t="s">
        <v>191</v>
      </c>
    </row>
    <row r="23" spans="1:13" s="50" customFormat="1" ht="46.8" customHeight="1" x14ac:dyDescent="0.3">
      <c r="A23" s="56">
        <v>3</v>
      </c>
      <c r="B23" s="90" t="s">
        <v>180</v>
      </c>
      <c r="C23" s="102"/>
      <c r="D23" s="103"/>
      <c r="E23" s="103"/>
      <c r="F23" s="103"/>
      <c r="G23" s="103"/>
      <c r="H23" s="103"/>
      <c r="I23" s="103"/>
      <c r="J23" s="103"/>
      <c r="K23" s="103"/>
      <c r="L23" s="105">
        <f>SUM(L14:L22)</f>
        <v>84000</v>
      </c>
    </row>
    <row r="24" spans="1:13" s="50" customFormat="1" ht="15.6" x14ac:dyDescent="0.3">
      <c r="A24" s="34">
        <v>3.1</v>
      </c>
      <c r="B24" s="65" t="s">
        <v>137</v>
      </c>
      <c r="C24" s="61" t="s">
        <v>67</v>
      </c>
      <c r="D24" s="62"/>
      <c r="E24" s="63">
        <v>5</v>
      </c>
      <c r="F24" s="64">
        <v>1110</v>
      </c>
      <c r="G24" s="36">
        <f>F24*5</f>
        <v>5550</v>
      </c>
      <c r="H24" s="64"/>
      <c r="I24" s="36"/>
      <c r="J24" s="64"/>
      <c r="K24" s="36"/>
      <c r="L24" s="37">
        <f t="shared" ref="L24:L30" si="5">G24+I24+K24</f>
        <v>5550</v>
      </c>
      <c r="M24" s="66" t="s">
        <v>191</v>
      </c>
    </row>
    <row r="25" spans="1:13" s="50" customFormat="1" ht="31.2" x14ac:dyDescent="0.3">
      <c r="A25" s="34">
        <v>3.2</v>
      </c>
      <c r="B25" s="65" t="s">
        <v>181</v>
      </c>
      <c r="C25" s="61" t="s">
        <v>67</v>
      </c>
      <c r="D25" s="62"/>
      <c r="E25" s="63">
        <v>5</v>
      </c>
      <c r="F25" s="64">
        <v>990</v>
      </c>
      <c r="G25" s="36">
        <f>F25*8</f>
        <v>7920</v>
      </c>
      <c r="H25" s="64"/>
      <c r="I25" s="36"/>
      <c r="J25" s="64"/>
      <c r="K25" s="36"/>
      <c r="L25" s="37">
        <f t="shared" si="5"/>
        <v>7920</v>
      </c>
      <c r="M25" s="66" t="s">
        <v>191</v>
      </c>
    </row>
    <row r="26" spans="1:13" s="50" customFormat="1" ht="15.6" x14ac:dyDescent="0.3">
      <c r="A26" s="34">
        <v>3.3</v>
      </c>
      <c r="B26" s="65" t="s">
        <v>182</v>
      </c>
      <c r="C26" s="61" t="s">
        <v>67</v>
      </c>
      <c r="D26" s="62"/>
      <c r="E26" s="63">
        <v>4</v>
      </c>
      <c r="F26" s="64">
        <v>590</v>
      </c>
      <c r="G26" s="36">
        <f>F26*4</f>
        <v>2360</v>
      </c>
      <c r="H26" s="64">
        <v>0</v>
      </c>
      <c r="I26" s="36"/>
      <c r="J26" s="64"/>
      <c r="K26" s="36"/>
      <c r="L26" s="37">
        <f t="shared" si="5"/>
        <v>2360</v>
      </c>
      <c r="M26" s="66" t="s">
        <v>191</v>
      </c>
    </row>
    <row r="27" spans="1:13" s="50" customFormat="1" ht="15.6" x14ac:dyDescent="0.3">
      <c r="A27" s="34">
        <v>3.4</v>
      </c>
      <c r="B27" s="65" t="s">
        <v>183</v>
      </c>
      <c r="C27" s="61" t="s">
        <v>67</v>
      </c>
      <c r="D27" s="62"/>
      <c r="E27" s="63">
        <v>5</v>
      </c>
      <c r="F27" s="64">
        <v>990</v>
      </c>
      <c r="G27" s="36">
        <f>F27*5</f>
        <v>4950</v>
      </c>
      <c r="H27" s="64">
        <v>0</v>
      </c>
      <c r="I27" s="36"/>
      <c r="J27" s="64"/>
      <c r="K27" s="36"/>
      <c r="L27" s="37">
        <f t="shared" si="5"/>
        <v>4950</v>
      </c>
      <c r="M27" s="66" t="s">
        <v>191</v>
      </c>
    </row>
    <row r="28" spans="1:13" s="50" customFormat="1" ht="15.6" x14ac:dyDescent="0.3">
      <c r="A28" s="34">
        <v>3.5</v>
      </c>
      <c r="B28" s="65" t="s">
        <v>184</v>
      </c>
      <c r="C28" s="61" t="s">
        <v>67</v>
      </c>
      <c r="D28" s="62"/>
      <c r="E28" s="63">
        <v>5</v>
      </c>
      <c r="F28" s="64">
        <v>990</v>
      </c>
      <c r="G28" s="36">
        <f>F28*5</f>
        <v>4950</v>
      </c>
      <c r="H28" s="64"/>
      <c r="I28" s="36"/>
      <c r="J28" s="64"/>
      <c r="K28" s="36"/>
      <c r="L28" s="37">
        <f t="shared" si="5"/>
        <v>4950</v>
      </c>
      <c r="M28" s="66" t="s">
        <v>191</v>
      </c>
    </row>
    <row r="29" spans="1:13" s="50" customFormat="1" ht="31.2" x14ac:dyDescent="0.3">
      <c r="A29" s="34">
        <v>3.6</v>
      </c>
      <c r="B29" s="65" t="s">
        <v>185</v>
      </c>
      <c r="C29" s="61" t="s">
        <v>67</v>
      </c>
      <c r="D29" s="62"/>
      <c r="E29" s="63">
        <v>4</v>
      </c>
      <c r="F29" s="64">
        <v>1110</v>
      </c>
      <c r="G29" s="36">
        <f>F29*4</f>
        <v>4440</v>
      </c>
      <c r="H29" s="64">
        <v>0</v>
      </c>
      <c r="I29" s="36"/>
      <c r="J29" s="64"/>
      <c r="K29" s="36"/>
      <c r="L29" s="37">
        <f t="shared" si="5"/>
        <v>4440</v>
      </c>
      <c r="M29" s="50" t="s">
        <v>191</v>
      </c>
    </row>
    <row r="30" spans="1:13" s="50" customFormat="1" ht="15.6" x14ac:dyDescent="0.3">
      <c r="A30" s="34">
        <v>3.7</v>
      </c>
      <c r="B30" s="65" t="s">
        <v>186</v>
      </c>
      <c r="C30" s="61" t="s">
        <v>67</v>
      </c>
      <c r="D30" s="62"/>
      <c r="E30" s="63">
        <v>3</v>
      </c>
      <c r="F30" s="64">
        <v>660</v>
      </c>
      <c r="G30" s="36">
        <f>F30*6</f>
        <v>3960</v>
      </c>
      <c r="H30" s="64"/>
      <c r="I30" s="36"/>
      <c r="J30" s="64"/>
      <c r="K30" s="36"/>
      <c r="L30" s="37">
        <f t="shared" si="5"/>
        <v>3960</v>
      </c>
      <c r="M30" s="50" t="s">
        <v>192</v>
      </c>
    </row>
    <row r="31" spans="1:13" s="50" customFormat="1" ht="15.6" x14ac:dyDescent="0.3">
      <c r="A31" s="94"/>
      <c r="B31" s="95"/>
      <c r="C31" s="95"/>
      <c r="D31" s="95"/>
      <c r="E31" s="95"/>
      <c r="F31" s="95"/>
      <c r="G31" s="95"/>
      <c r="H31" s="96">
        <f>SUM(H24:H30)</f>
        <v>0</v>
      </c>
      <c r="I31" s="95"/>
      <c r="J31" s="95"/>
      <c r="K31" s="95"/>
      <c r="L31" s="97">
        <f>SUM(L24:L30)</f>
        <v>34130</v>
      </c>
    </row>
    <row r="32" spans="1:13" s="50" customFormat="1" ht="36" hidden="1" customHeight="1" x14ac:dyDescent="0.3">
      <c r="A32" s="90"/>
      <c r="B32" s="90"/>
      <c r="C32" s="91"/>
      <c r="D32" s="91"/>
      <c r="E32" s="92"/>
      <c r="F32" s="59"/>
      <c r="G32" s="32"/>
      <c r="H32" s="59"/>
      <c r="I32" s="32"/>
      <c r="J32" s="59"/>
      <c r="K32" s="32"/>
      <c r="L32" s="33"/>
    </row>
    <row r="33" spans="1:13" s="50" customFormat="1" ht="16.2" hidden="1" thickBot="1" x14ac:dyDescent="0.35">
      <c r="A33" s="34"/>
      <c r="B33" s="60"/>
      <c r="C33" s="61"/>
      <c r="D33" s="62"/>
      <c r="E33" s="63"/>
      <c r="F33" s="64"/>
      <c r="G33" s="36"/>
      <c r="H33" s="64"/>
      <c r="I33" s="36"/>
      <c r="J33" s="64"/>
      <c r="K33" s="36"/>
      <c r="L33" s="37"/>
    </row>
    <row r="34" spans="1:13" s="50" customFormat="1" ht="15.6" hidden="1" x14ac:dyDescent="0.3">
      <c r="A34" s="34"/>
      <c r="B34" s="61"/>
      <c r="C34" s="61"/>
      <c r="D34" s="62"/>
      <c r="E34" s="63"/>
      <c r="F34" s="64"/>
      <c r="G34" s="36"/>
      <c r="H34" s="64"/>
      <c r="I34" s="36"/>
      <c r="J34" s="64"/>
      <c r="K34" s="36"/>
      <c r="L34" s="37"/>
    </row>
    <row r="35" spans="1:13" s="50" customFormat="1" ht="15.6" hidden="1" x14ac:dyDescent="0.3">
      <c r="A35" s="34"/>
      <c r="B35" s="61"/>
      <c r="C35" s="61"/>
      <c r="D35" s="62"/>
      <c r="E35" s="63"/>
      <c r="F35" s="64"/>
      <c r="G35" s="36"/>
      <c r="H35" s="64"/>
      <c r="I35" s="36"/>
      <c r="J35" s="64"/>
      <c r="K35" s="36"/>
      <c r="L35" s="37"/>
    </row>
    <row r="36" spans="1:13" s="50" customFormat="1" ht="15.6" hidden="1" x14ac:dyDescent="0.3">
      <c r="A36" s="34"/>
      <c r="B36" s="61"/>
      <c r="C36" s="61"/>
      <c r="D36" s="62"/>
      <c r="E36" s="63"/>
      <c r="F36" s="64"/>
      <c r="G36" s="36"/>
      <c r="H36" s="64"/>
      <c r="I36" s="36"/>
      <c r="J36" s="64"/>
      <c r="K36" s="36"/>
      <c r="L36" s="37"/>
    </row>
    <row r="37" spans="1:13" s="50" customFormat="1" ht="15.6" hidden="1" x14ac:dyDescent="0.3">
      <c r="A37" s="34"/>
      <c r="B37" s="65"/>
      <c r="C37" s="61"/>
      <c r="D37" s="62"/>
      <c r="E37" s="63"/>
      <c r="F37" s="64"/>
      <c r="G37" s="36"/>
      <c r="H37" s="64"/>
      <c r="I37" s="36"/>
      <c r="J37" s="64"/>
      <c r="K37" s="36"/>
      <c r="L37" s="37"/>
    </row>
    <row r="38" spans="1:13" s="50" customFormat="1" ht="15.6" hidden="1" x14ac:dyDescent="0.3">
      <c r="A38" s="56"/>
      <c r="B38" s="65"/>
      <c r="C38" s="61"/>
      <c r="D38" s="62"/>
      <c r="E38" s="63"/>
      <c r="F38" s="64"/>
      <c r="G38" s="36"/>
      <c r="H38" s="64"/>
      <c r="I38" s="36"/>
      <c r="J38" s="64"/>
      <c r="K38" s="36"/>
      <c r="L38" s="37"/>
    </row>
    <row r="39" spans="1:13" s="50" customFormat="1" ht="15.45" hidden="1" customHeight="1" x14ac:dyDescent="0.3">
      <c r="A39" s="34"/>
      <c r="B39" s="38"/>
      <c r="C39" s="61"/>
      <c r="D39" s="62"/>
      <c r="E39" s="63"/>
      <c r="F39" s="64"/>
      <c r="G39" s="36"/>
      <c r="H39" s="64"/>
      <c r="I39" s="36"/>
      <c r="J39" s="64"/>
      <c r="K39" s="36"/>
      <c r="L39" s="37"/>
    </row>
    <row r="40" spans="1:13" s="50" customFormat="1" ht="41.4" hidden="1" customHeight="1" x14ac:dyDescent="0.3">
      <c r="A40" s="93"/>
      <c r="B40" s="90"/>
      <c r="C40" s="206"/>
      <c r="D40" s="207"/>
      <c r="E40" s="207"/>
      <c r="F40" s="207"/>
      <c r="G40" s="207"/>
      <c r="H40" s="207"/>
      <c r="I40" s="207"/>
      <c r="J40" s="207"/>
      <c r="K40" s="207"/>
      <c r="L40" s="208"/>
    </row>
    <row r="41" spans="1:13" s="50" customFormat="1" ht="15.6" hidden="1" x14ac:dyDescent="0.3">
      <c r="A41" s="56"/>
      <c r="B41" s="65"/>
      <c r="C41" s="61"/>
      <c r="D41" s="62"/>
      <c r="E41" s="63"/>
      <c r="F41" s="64"/>
      <c r="G41" s="36"/>
      <c r="H41" s="64"/>
      <c r="I41" s="36"/>
      <c r="J41" s="64"/>
      <c r="K41" s="36"/>
      <c r="L41" s="101"/>
    </row>
    <row r="42" spans="1:13" s="50" customFormat="1" ht="46.8" hidden="1" customHeight="1" x14ac:dyDescent="0.3">
      <c r="A42" s="93"/>
      <c r="B42" s="90"/>
      <c r="C42" s="98"/>
      <c r="D42" s="99"/>
      <c r="E42" s="99"/>
      <c r="F42" s="99"/>
      <c r="G42" s="99"/>
      <c r="H42" s="99"/>
      <c r="I42" s="99"/>
      <c r="J42" s="99"/>
      <c r="K42" s="99"/>
      <c r="L42" s="100"/>
    </row>
    <row r="43" spans="1:13" s="50" customFormat="1" ht="15.6" hidden="1" x14ac:dyDescent="0.3">
      <c r="A43" s="34"/>
      <c r="B43" s="65"/>
      <c r="C43" s="61"/>
      <c r="D43" s="62"/>
      <c r="E43" s="63"/>
      <c r="F43" s="64"/>
      <c r="G43" s="36"/>
      <c r="H43" s="64"/>
      <c r="I43" s="36"/>
      <c r="J43" s="64"/>
      <c r="K43" s="36"/>
      <c r="L43" s="37"/>
      <c r="M43" s="66"/>
    </row>
    <row r="44" spans="1:13" s="50" customFormat="1" ht="15.6" hidden="1" x14ac:dyDescent="0.3">
      <c r="A44" s="34"/>
      <c r="B44" s="65"/>
      <c r="C44" s="61"/>
      <c r="D44" s="62"/>
      <c r="E44" s="63"/>
      <c r="F44" s="64"/>
      <c r="G44" s="36"/>
      <c r="H44" s="64"/>
      <c r="I44" s="36"/>
      <c r="J44" s="64"/>
      <c r="K44" s="36"/>
      <c r="L44" s="37"/>
    </row>
    <row r="45" spans="1:13" s="50" customFormat="1" ht="15.6" hidden="1" x14ac:dyDescent="0.3">
      <c r="A45" s="34"/>
      <c r="B45" s="65"/>
      <c r="C45" s="61"/>
      <c r="D45" s="62"/>
      <c r="E45" s="63"/>
      <c r="F45" s="64"/>
      <c r="G45" s="36"/>
      <c r="H45" s="64"/>
      <c r="I45" s="36"/>
      <c r="J45" s="64"/>
      <c r="K45" s="36"/>
      <c r="L45" s="37"/>
    </row>
    <row r="46" spans="1:13" s="50" customFormat="1" ht="15.6" hidden="1" x14ac:dyDescent="0.3">
      <c r="A46" s="34"/>
      <c r="B46" s="65"/>
      <c r="C46" s="61"/>
      <c r="D46" s="62"/>
      <c r="E46" s="63"/>
      <c r="F46" s="64"/>
      <c r="G46" s="36"/>
      <c r="H46" s="64"/>
      <c r="I46" s="36"/>
      <c r="J46" s="64"/>
      <c r="K46" s="36"/>
      <c r="L46" s="37"/>
    </row>
    <row r="47" spans="1:13" s="50" customFormat="1" ht="15.6" hidden="1" x14ac:dyDescent="0.3">
      <c r="A47" s="34"/>
      <c r="B47" s="65"/>
      <c r="C47" s="61"/>
      <c r="D47" s="62"/>
      <c r="E47" s="63"/>
      <c r="F47" s="64"/>
      <c r="G47" s="36"/>
      <c r="H47" s="64"/>
      <c r="I47" s="36"/>
      <c r="J47" s="64"/>
      <c r="K47" s="36"/>
      <c r="L47" s="37"/>
    </row>
    <row r="48" spans="1:13" s="50" customFormat="1" ht="15.6" hidden="1" x14ac:dyDescent="0.3">
      <c r="A48" s="34"/>
      <c r="B48" s="65"/>
      <c r="C48" s="61"/>
      <c r="D48" s="62"/>
      <c r="E48" s="63"/>
      <c r="F48" s="64"/>
      <c r="G48" s="36"/>
      <c r="H48" s="64"/>
      <c r="I48" s="36"/>
      <c r="J48" s="64"/>
      <c r="K48" s="36"/>
      <c r="L48" s="37"/>
    </row>
    <row r="49" spans="1:12" s="50" customFormat="1" ht="15.6" hidden="1" x14ac:dyDescent="0.3">
      <c r="A49" s="34"/>
      <c r="B49" s="65"/>
      <c r="C49" s="61"/>
      <c r="D49" s="62"/>
      <c r="E49" s="63"/>
      <c r="F49" s="64"/>
      <c r="G49" s="36"/>
      <c r="H49" s="64"/>
      <c r="I49" s="36"/>
      <c r="J49" s="64"/>
      <c r="K49" s="36"/>
      <c r="L49" s="37"/>
    </row>
    <row r="50" spans="1:12" s="50" customFormat="1" ht="15.6" hidden="1" x14ac:dyDescent="0.3">
      <c r="A50" s="34"/>
      <c r="B50" s="38"/>
      <c r="C50" s="61"/>
      <c r="D50" s="62"/>
      <c r="E50" s="63"/>
      <c r="F50" s="35"/>
      <c r="G50" s="36"/>
      <c r="H50" s="35"/>
      <c r="I50" s="36"/>
      <c r="J50" s="64"/>
      <c r="K50" s="36"/>
      <c r="L50" s="37"/>
    </row>
    <row r="51" spans="1:12" s="51" customFormat="1" ht="15.6" hidden="1" x14ac:dyDescent="0.3">
      <c r="A51" s="30"/>
      <c r="B51" s="39"/>
      <c r="C51" s="75"/>
      <c r="D51" s="75"/>
      <c r="E51" s="58"/>
      <c r="F51" s="31"/>
      <c r="G51" s="32"/>
      <c r="H51" s="31"/>
      <c r="I51" s="32"/>
      <c r="J51" s="31"/>
      <c r="K51" s="36"/>
      <c r="L51" s="33"/>
    </row>
    <row r="52" spans="1:12" s="50" customFormat="1" ht="15.6" hidden="1" x14ac:dyDescent="0.3">
      <c r="A52" s="40"/>
      <c r="B52" s="41"/>
      <c r="C52" s="40"/>
      <c r="D52" s="40"/>
      <c r="E52" s="76"/>
      <c r="F52" s="42"/>
      <c r="G52" s="43"/>
      <c r="H52" s="42"/>
      <c r="I52" s="43"/>
      <c r="J52" s="42"/>
      <c r="K52" s="43"/>
      <c r="L52" s="44"/>
    </row>
    <row r="53" spans="1:12" s="50" customFormat="1" ht="15.6" hidden="1" x14ac:dyDescent="0.3">
      <c r="A53" s="40"/>
      <c r="B53" s="41"/>
      <c r="C53" s="40"/>
      <c r="D53" s="40"/>
      <c r="E53" s="76"/>
      <c r="F53" s="42"/>
      <c r="G53" s="45"/>
      <c r="H53" s="42"/>
      <c r="I53" s="45"/>
      <c r="J53" s="42"/>
      <c r="K53" s="45"/>
      <c r="L53" s="46"/>
    </row>
    <row r="54" spans="1:12" s="50" customFormat="1" ht="16.2" hidden="1" thickBot="1" x14ac:dyDescent="0.35">
      <c r="A54" s="40"/>
      <c r="B54" s="41"/>
      <c r="C54" s="40"/>
      <c r="D54" s="40"/>
      <c r="E54" s="76"/>
      <c r="F54" s="42"/>
      <c r="G54" s="47"/>
      <c r="H54" s="42"/>
      <c r="I54" s="47"/>
      <c r="J54" s="42"/>
      <c r="K54" s="47"/>
      <c r="L54" s="48"/>
    </row>
    <row r="55" spans="1:12" s="50" customFormat="1" ht="15.6" x14ac:dyDescent="0.3">
      <c r="A55" s="52"/>
      <c r="B55" s="53"/>
      <c r="C55" s="52"/>
      <c r="D55" s="52"/>
      <c r="E55" s="52"/>
      <c r="F55" s="54"/>
      <c r="G55" s="54"/>
      <c r="H55" s="54"/>
      <c r="I55" s="54"/>
      <c r="J55" s="54"/>
      <c r="K55" s="54"/>
      <c r="L55" s="54"/>
    </row>
    <row r="56" spans="1:12" s="50" customFormat="1" ht="16.2" thickBot="1" x14ac:dyDescent="0.35">
      <c r="A56" s="52"/>
      <c r="B56" s="54"/>
      <c r="C56" s="52"/>
      <c r="D56" s="52"/>
      <c r="E56" s="52"/>
      <c r="F56" s="54"/>
      <c r="G56" s="54"/>
      <c r="H56" s="54"/>
      <c r="I56" s="54"/>
      <c r="J56" s="54"/>
      <c r="K56" s="54"/>
      <c r="L56" s="54"/>
    </row>
    <row r="57" spans="1:12" s="50" customFormat="1" ht="25.8" customHeight="1" x14ac:dyDescent="0.3">
      <c r="A57" s="52"/>
      <c r="B57" s="216" t="s">
        <v>18</v>
      </c>
      <c r="C57" s="229"/>
      <c r="D57" s="230"/>
      <c r="E57" s="231"/>
      <c r="F57" s="232"/>
      <c r="G57" s="219"/>
      <c r="H57" s="220"/>
      <c r="I57" s="54"/>
      <c r="J57" s="54"/>
      <c r="K57" s="54"/>
      <c r="L57" s="54"/>
    </row>
    <row r="58" spans="1:12" s="50" customFormat="1" ht="17.399999999999999" customHeight="1" x14ac:dyDescent="0.3">
      <c r="A58" s="52"/>
      <c r="B58" s="217"/>
      <c r="C58" s="226" t="s">
        <v>15</v>
      </c>
      <c r="D58" s="227"/>
      <c r="E58" s="228"/>
      <c r="F58" s="221"/>
      <c r="G58" s="209" t="s">
        <v>17</v>
      </c>
      <c r="H58" s="221"/>
      <c r="I58" s="54"/>
      <c r="J58" s="55"/>
      <c r="K58" s="54"/>
      <c r="L58" s="54"/>
    </row>
    <row r="59" spans="1:12" s="50" customFormat="1" ht="34.799999999999997" customHeight="1" x14ac:dyDescent="0.3">
      <c r="A59" s="52"/>
      <c r="B59" s="217"/>
      <c r="C59" s="209"/>
      <c r="D59" s="210"/>
      <c r="E59" s="211"/>
      <c r="F59" s="212"/>
      <c r="G59" s="222"/>
      <c r="H59" s="223"/>
      <c r="I59" s="54"/>
      <c r="J59" s="54"/>
      <c r="K59" s="54"/>
      <c r="L59" s="54"/>
    </row>
    <row r="60" spans="1:12" s="50" customFormat="1" ht="28.5" customHeight="1" thickBot="1" x14ac:dyDescent="0.35">
      <c r="A60" s="52"/>
      <c r="B60" s="218"/>
      <c r="C60" s="213" t="s">
        <v>19</v>
      </c>
      <c r="D60" s="214"/>
      <c r="E60" s="214"/>
      <c r="F60" s="215"/>
      <c r="G60" s="224" t="s">
        <v>16</v>
      </c>
      <c r="H60" s="225"/>
      <c r="I60" s="54"/>
      <c r="J60" s="54"/>
      <c r="K60" s="54"/>
      <c r="L60" s="54"/>
    </row>
    <row r="61" spans="1:12" s="50" customFormat="1" ht="15.6" x14ac:dyDescent="0.3">
      <c r="A61" s="56"/>
      <c r="C61" s="56"/>
      <c r="D61" s="56"/>
      <c r="E61" s="56"/>
    </row>
    <row r="62" spans="1:12" s="50" customFormat="1" ht="15.6" x14ac:dyDescent="0.3">
      <c r="A62" s="56"/>
      <c r="B62" s="89" t="s">
        <v>137</v>
      </c>
      <c r="C62" s="56"/>
      <c r="D62" s="56"/>
      <c r="E62" s="56"/>
    </row>
    <row r="63" spans="1:12" s="50" customFormat="1" ht="27.6" x14ac:dyDescent="0.3">
      <c r="A63" s="56"/>
      <c r="B63" s="89" t="s">
        <v>164</v>
      </c>
      <c r="C63" s="56"/>
      <c r="D63" s="56"/>
      <c r="E63" s="56"/>
    </row>
    <row r="64" spans="1:12" s="50" customFormat="1" ht="15.6" x14ac:dyDescent="0.3">
      <c r="A64" s="56"/>
      <c r="B64" s="89" t="s">
        <v>138</v>
      </c>
      <c r="C64" s="56"/>
      <c r="D64" s="56"/>
      <c r="E64" s="56"/>
    </row>
    <row r="65" spans="1:5" s="50" customFormat="1" ht="15.6" x14ac:dyDescent="0.3">
      <c r="A65" s="56"/>
      <c r="B65" s="89" t="s">
        <v>139</v>
      </c>
      <c r="C65" s="56"/>
      <c r="D65" s="56"/>
      <c r="E65" s="56"/>
    </row>
    <row r="66" spans="1:5" s="50" customFormat="1" ht="15.6" x14ac:dyDescent="0.3">
      <c r="A66" s="56"/>
      <c r="B66" s="89" t="s">
        <v>140</v>
      </c>
      <c r="C66" s="56"/>
      <c r="D66" s="56"/>
      <c r="E66" s="56"/>
    </row>
    <row r="67" spans="1:5" s="50" customFormat="1" ht="15.6" x14ac:dyDescent="0.3">
      <c r="A67" s="56"/>
      <c r="B67" s="89" t="s">
        <v>141</v>
      </c>
      <c r="C67" s="56"/>
      <c r="D67" s="56"/>
      <c r="E67" s="56"/>
    </row>
    <row r="68" spans="1:5" s="50" customFormat="1" ht="16.2" thickBot="1" x14ac:dyDescent="0.35">
      <c r="A68" s="56"/>
      <c r="B68" s="86" t="s">
        <v>142</v>
      </c>
      <c r="C68" s="56"/>
      <c r="D68" s="56"/>
      <c r="E68" s="56"/>
    </row>
    <row r="69" spans="1:5" s="50" customFormat="1" ht="15.6" x14ac:dyDescent="0.3">
      <c r="A69" s="56"/>
      <c r="C69" s="56"/>
      <c r="D69" s="56"/>
      <c r="E69" s="56"/>
    </row>
    <row r="70" spans="1:5" s="50" customFormat="1" ht="15.6" x14ac:dyDescent="0.3">
      <c r="A70" s="56"/>
      <c r="C70" s="56"/>
      <c r="D70" s="56"/>
      <c r="E70" s="56"/>
    </row>
    <row r="71" spans="1:5" s="50" customFormat="1" ht="15.6" x14ac:dyDescent="0.3">
      <c r="A71" s="56"/>
      <c r="C71" s="56"/>
      <c r="D71" s="56"/>
      <c r="E71" s="56"/>
    </row>
  </sheetData>
  <protectedRanges>
    <protectedRange sqref="J57:J59 C57:H59" name="Range7"/>
    <protectedRange sqref="A15:A18 A20 A24:A30 A14:F14 A50:F51 A34:A37 A39 A43:A49 A31:F33 B15:B30 C15:C22 C24:C30 B34:F49 D15:F30 H14:H51 J14:J51 A13:E13" name="Range3"/>
    <protectedRange sqref="B3:B5" name="Range1"/>
  </protectedRanges>
  <mergeCells count="10">
    <mergeCell ref="C40:L40"/>
    <mergeCell ref="B57:B60"/>
    <mergeCell ref="C57:F57"/>
    <mergeCell ref="G57:H57"/>
    <mergeCell ref="C58:F58"/>
    <mergeCell ref="G58:H58"/>
    <mergeCell ref="C59:F59"/>
    <mergeCell ref="G59:H59"/>
    <mergeCell ref="C60:F60"/>
    <mergeCell ref="G60:H60"/>
  </mergeCells>
  <dataValidations count="1">
    <dataValidation type="decimal" operator="greaterThanOrEqual" allowBlank="1" showInputMessage="1" showErrorMessage="1" sqref="E43:F51 H43:H51 J24:J30 E24:F30 J41 E41:F41 H41 E33:F39 J33:J39 J43:J51 H33:H39 H14:H22 E14:F22 H24:H30 J14:J22" xr:uid="{AA49DD3C-9786-491E-9D77-35A95AFE1C6C}">
      <formula1>0</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473a3e4-0939-4083-a7ff-40c5a0b90ef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A6779DD2C9D8E4E9C47607B135826AF" ma:contentTypeVersion="17" ma:contentTypeDescription="Create a new document." ma:contentTypeScope="" ma:versionID="84b08d6e5d7341605e254447013174c4">
  <xsd:schema xmlns:xsd="http://www.w3.org/2001/XMLSchema" xmlns:xs="http://www.w3.org/2001/XMLSchema" xmlns:p="http://schemas.microsoft.com/office/2006/metadata/properties" xmlns:ns3="2473a3e4-0939-4083-a7ff-40c5a0b90ef2" xmlns:ns4="4b8f6078-741d-4858-91e5-c83906f61e1a" targetNamespace="http://schemas.microsoft.com/office/2006/metadata/properties" ma:root="true" ma:fieldsID="16e046e20a09817cde24b1991034ca5e" ns3:_="" ns4:_="">
    <xsd:import namespace="2473a3e4-0939-4083-a7ff-40c5a0b90ef2"/>
    <xsd:import namespace="4b8f6078-741d-4858-91e5-c83906f61e1a"/>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LengthInSeconds" minOccurs="0"/>
                <xsd:element ref="ns3:_activity" minOccurs="0"/>
                <xsd:element ref="ns3:MediaServiceAutoTags" minOccurs="0"/>
                <xsd:element ref="ns3:MediaServiceObjectDetectorVersions" minOccurs="0"/>
                <xsd:element ref="ns3:MediaServiceGenerationTime" minOccurs="0"/>
                <xsd:element ref="ns3:MediaServiceEventHashCode" minOccurs="0"/>
                <xsd:element ref="ns3:MediaServiceOCR" minOccurs="0"/>
                <xsd:element ref="ns3:MediaServiceLocation"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73a3e4-0939-4083-a7ff-40c5a0b90e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_activity" ma:index="17" nillable="true" ma:displayName="_activity" ma:hidden="true" ma:internalName="_activity">
      <xsd:simpleType>
        <xsd:restriction base="dms:Note"/>
      </xsd:simpleType>
    </xsd:element>
    <xsd:element name="MediaServiceAutoTags" ma:index="18" nillable="true" ma:displayName="Tags" ma:internalName="MediaServiceAutoTags"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b8f6078-741d-4858-91e5-c83906f61e1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BBECAA-2995-4302-B1B0-E4FED8EF194E}">
  <ds:schemaRefs>
    <ds:schemaRef ds:uri="http://schemas.openxmlformats.org/package/2006/metadata/core-properties"/>
    <ds:schemaRef ds:uri="http://schemas.microsoft.com/office/2006/metadata/properties"/>
    <ds:schemaRef ds:uri="http://purl.org/dc/terms/"/>
    <ds:schemaRef ds:uri="http://purl.org/dc/elements/1.1/"/>
    <ds:schemaRef ds:uri="http://purl.org/dc/dcmitype/"/>
    <ds:schemaRef ds:uri="2473a3e4-0939-4083-a7ff-40c5a0b90ef2"/>
    <ds:schemaRef ds:uri="http://schemas.microsoft.com/office/2006/documentManagement/types"/>
    <ds:schemaRef ds:uri="http://www.w3.org/XML/1998/namespace"/>
    <ds:schemaRef ds:uri="http://schemas.microsoft.com/office/infopath/2007/PartnerControls"/>
    <ds:schemaRef ds:uri="4b8f6078-741d-4858-91e5-c83906f61e1a"/>
  </ds:schemaRefs>
</ds:datastoreItem>
</file>

<file path=customXml/itemProps2.xml><?xml version="1.0" encoding="utf-8"?>
<ds:datastoreItem xmlns:ds="http://schemas.openxmlformats.org/officeDocument/2006/customXml" ds:itemID="{65F4E5FF-012B-4FB4-A2C2-8FD916A0D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73a3e4-0939-4083-a7ff-40c5a0b90ef2"/>
    <ds:schemaRef ds:uri="4b8f6078-741d-4858-91e5-c83906f61e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677D74-7A9F-4B35-ACE1-1DF4AD20B14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PRICING SCHEDULE</vt:lpstr>
      <vt:lpstr>Nelspruit</vt:lpstr>
      <vt:lpstr>Middelburg</vt:lpstr>
      <vt:lpstr>Sheet1</vt:lpstr>
      <vt:lpstr>Price Schedule</vt:lpstr>
      <vt:lpstr>Required</vt:lpstr>
      <vt:lpstr>'PRICING SCHEDULE'!Print_Area</vt:lpstr>
      <vt:lpstr>'PRICING SCHEDULE'!Print_Titles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Willie Needham</dc:creator>
  <cp:lastModifiedBy>Mongezi Masinga</cp:lastModifiedBy>
  <cp:lastPrinted>2023-11-09T08:12:52Z</cp:lastPrinted>
  <dcterms:created xsi:type="dcterms:W3CDTF">2017-06-15T23:28:53Z</dcterms:created>
  <dcterms:modified xsi:type="dcterms:W3CDTF">2026-05-04T16:08:05Z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0x0101001A6779DD2C9D8E4E9C47607B135826AF</vt:lpwstr>
  </property>
</Properties>
</file>